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공유 드라이브\YMK회계세무아웃소싱\01_일일시재\"/>
    </mc:Choice>
  </mc:AlternateContent>
  <xr:revisionPtr revIDLastSave="0" documentId="13_ncr:1_{7D0AAD46-6BD5-44A3-B9AE-437FB1A050BA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260731" sheetId="113" r:id="rId1"/>
    <sheet name="260730" sheetId="112" r:id="rId2"/>
    <sheet name="260729" sheetId="111" r:id="rId3"/>
    <sheet name="260727" sheetId="110" r:id="rId4"/>
    <sheet name="260724" sheetId="109" r:id="rId5"/>
    <sheet name="260723" sheetId="108" r:id="rId6"/>
    <sheet name="260722" sheetId="107" r:id="rId7"/>
    <sheet name="260721" sheetId="106" r:id="rId8"/>
    <sheet name="260720" sheetId="105" r:id="rId9"/>
    <sheet name="260719" sheetId="103" r:id="rId10"/>
    <sheet name="260716" sheetId="102" r:id="rId11"/>
    <sheet name="260715" sheetId="101" r:id="rId12"/>
    <sheet name="260714" sheetId="100" r:id="rId13"/>
    <sheet name="260710" sheetId="99" r:id="rId14"/>
    <sheet name="260708" sheetId="98" r:id="rId15"/>
    <sheet name="260707" sheetId="97" r:id="rId16"/>
    <sheet name="260706" sheetId="96" r:id="rId17"/>
    <sheet name="260703" sheetId="95" r:id="rId18"/>
    <sheet name="260702" sheetId="94" r:id="rId19"/>
    <sheet name="260701" sheetId="93" r:id="rId20"/>
    <sheet name="260630" sheetId="92" r:id="rId21"/>
    <sheet name="260629" sheetId="91" r:id="rId22"/>
    <sheet name="260626" sheetId="90" r:id="rId23"/>
    <sheet name="260625" sheetId="89" r:id="rId24"/>
    <sheet name="260624" sheetId="88" r:id="rId25"/>
    <sheet name="260623" sheetId="87" r:id="rId26"/>
    <sheet name="260622" sheetId="86" r:id="rId27"/>
    <sheet name="260621" sheetId="85" r:id="rId28"/>
    <sheet name="260620" sheetId="84" r:id="rId29"/>
    <sheet name="260619" sheetId="83" r:id="rId30"/>
    <sheet name="260618" sheetId="82" r:id="rId31"/>
    <sheet name="260617" sheetId="81" r:id="rId32"/>
    <sheet name="260616" sheetId="80" r:id="rId33"/>
    <sheet name="260615" sheetId="79" r:id="rId34"/>
    <sheet name="260612" sheetId="78" r:id="rId35"/>
    <sheet name="260611" sheetId="77" r:id="rId36"/>
    <sheet name="260610" sheetId="76" r:id="rId37"/>
    <sheet name="260609" sheetId="75" r:id="rId38"/>
    <sheet name="260608" sheetId="74" r:id="rId39"/>
    <sheet name="260605" sheetId="73" r:id="rId40"/>
    <sheet name="260604" sheetId="72" r:id="rId41"/>
    <sheet name="260602" sheetId="71" r:id="rId42"/>
    <sheet name="260601" sheetId="70" r:id="rId43"/>
    <sheet name="260529" sheetId="69" r:id="rId44"/>
    <sheet name="260528" sheetId="68" r:id="rId45"/>
    <sheet name="260527" sheetId="67" r:id="rId46"/>
    <sheet name="260526" sheetId="66" r:id="rId47"/>
    <sheet name="260522" sheetId="65" r:id="rId48"/>
    <sheet name="260521" sheetId="64" r:id="rId49"/>
    <sheet name="260520" sheetId="63" r:id="rId50"/>
    <sheet name="260519" sheetId="62" r:id="rId51"/>
    <sheet name="260518" sheetId="61" r:id="rId52"/>
    <sheet name="260517" sheetId="60" r:id="rId53"/>
    <sheet name="260515" sheetId="59" r:id="rId54"/>
    <sheet name="260512" sheetId="58" r:id="rId55"/>
    <sheet name="260511" sheetId="57" r:id="rId56"/>
    <sheet name="260508" sheetId="56" r:id="rId57"/>
    <sheet name="260507" sheetId="55" r:id="rId58"/>
    <sheet name="260506" sheetId="54" r:id="rId59"/>
    <sheet name="260501" sheetId="53" r:id="rId60"/>
    <sheet name="260430" sheetId="51" r:id="rId61"/>
    <sheet name="260429" sheetId="50" r:id="rId62"/>
    <sheet name="260428" sheetId="49" r:id="rId63"/>
    <sheet name="260427" sheetId="48" r:id="rId64"/>
    <sheet name="260424" sheetId="47" r:id="rId65"/>
    <sheet name="260423" sheetId="46" r:id="rId66"/>
    <sheet name="260422" sheetId="45" r:id="rId67"/>
    <sheet name="260421" sheetId="44" r:id="rId68"/>
    <sheet name="260420" sheetId="43" r:id="rId69"/>
    <sheet name="260419" sheetId="42" r:id="rId70"/>
    <sheet name="260417" sheetId="41" r:id="rId71"/>
    <sheet name="260416" sheetId="39" r:id="rId72"/>
    <sheet name="260415" sheetId="38" r:id="rId73"/>
    <sheet name="260414" sheetId="37" r:id="rId74"/>
    <sheet name="260413" sheetId="36" r:id="rId75"/>
    <sheet name="260410" sheetId="34" r:id="rId76"/>
    <sheet name="260408" sheetId="33" r:id="rId77"/>
    <sheet name="260407" sheetId="32" r:id="rId78"/>
    <sheet name="260406" sheetId="31" r:id="rId79"/>
    <sheet name="260403" sheetId="30" r:id="rId80"/>
    <sheet name="260402" sheetId="29" r:id="rId81"/>
    <sheet name="260401" sheetId="28" r:id="rId82"/>
    <sheet name="260331(기말평가반영)" sheetId="26" r:id="rId83"/>
    <sheet name="260331" sheetId="25" r:id="rId84"/>
    <sheet name="260330" sheetId="24" r:id="rId85"/>
    <sheet name="260327" sheetId="23" r:id="rId86"/>
    <sheet name="260326" sheetId="22" r:id="rId87"/>
    <sheet name="260325" sheetId="21" r:id="rId88"/>
    <sheet name="260323" sheetId="20" r:id="rId89"/>
    <sheet name="260322" sheetId="19" r:id="rId90"/>
    <sheet name="260321" sheetId="18" r:id="rId91"/>
    <sheet name="260320" sheetId="17" r:id="rId92"/>
    <sheet name="260319" sheetId="16" r:id="rId93"/>
    <sheet name="260318" sheetId="15" r:id="rId94"/>
    <sheet name="260317" sheetId="14" r:id="rId95"/>
    <sheet name="260316" sheetId="13" r:id="rId96"/>
    <sheet name="260313" sheetId="12" r:id="rId97"/>
    <sheet name="260312" sheetId="11" r:id="rId98"/>
    <sheet name="260311" sheetId="10" r:id="rId99"/>
    <sheet name="260310" sheetId="9" r:id="rId100"/>
    <sheet name="260305" sheetId="7" r:id="rId101"/>
    <sheet name="260303" sheetId="6" r:id="rId102"/>
    <sheet name="260227" sheetId="4" r:id="rId103"/>
    <sheet name="260226" sheetId="3" r:id="rId104"/>
    <sheet name="260225" sheetId="2" r:id="rId105"/>
    <sheet name="260224" sheetId="1" r:id="rId106"/>
    <sheet name="작업가이드 시트" sheetId="8" r:id="rId107"/>
    <sheet name="검증" sheetId="27" r:id="rId108"/>
  </sheets>
  <definedNames>
    <definedName name="_xlnm.Print_Area" localSheetId="105">'260224'!$A$1:$L$91</definedName>
    <definedName name="_xlnm.Print_Area" localSheetId="104">'260225'!$A$1:$L$102</definedName>
    <definedName name="_xlnm.Print_Area" localSheetId="103">'260226'!$A$1:$L$102</definedName>
    <definedName name="_xlnm.Print_Area" localSheetId="102">'260227'!$A$1:$L$102</definedName>
    <definedName name="_xlnm.Print_Area" localSheetId="101">'260303'!$A$1:$L$102</definedName>
    <definedName name="_xlnm.Print_Area" localSheetId="100">'260305'!$A$1:$L$102</definedName>
    <definedName name="_xlnm.Print_Area" localSheetId="99">'260310'!$A$1:$L$102</definedName>
    <definedName name="_xlnm.Print_Area" localSheetId="98">'260311'!$A$1:$L$102</definedName>
    <definedName name="_xlnm.Print_Area" localSheetId="97">'260312'!$A$1:$L$102</definedName>
    <definedName name="_xlnm.Print_Area" localSheetId="96">'260313'!$A$1:$L$102</definedName>
    <definedName name="_xlnm.Print_Area" localSheetId="95">'260316'!$A$1:$L$102</definedName>
    <definedName name="_xlnm.Print_Area" localSheetId="94">'260317'!$A$1:$L$102</definedName>
    <definedName name="_xlnm.Print_Area" localSheetId="93">'260318'!$A$1:$L$102</definedName>
    <definedName name="_xlnm.Print_Area" localSheetId="92">'260319'!$A$1:$L$102</definedName>
    <definedName name="_xlnm.Print_Area" localSheetId="91">'260320'!$A$1:$L$102</definedName>
    <definedName name="_xlnm.Print_Area" localSheetId="90">'260321'!$A$1:$L$102</definedName>
    <definedName name="_xlnm.Print_Area" localSheetId="89">'260322'!$A$1:$L$102</definedName>
    <definedName name="_xlnm.Print_Area" localSheetId="88">'260323'!$A$1:$L$102</definedName>
    <definedName name="_xlnm.Print_Area" localSheetId="87">'260325'!$A$1:$L$102</definedName>
    <definedName name="_xlnm.Print_Area" localSheetId="86">'260326'!$A$1:$L$102</definedName>
    <definedName name="_xlnm.Print_Area" localSheetId="85">'260327'!$A$1:$L$102</definedName>
    <definedName name="_xlnm.Print_Area" localSheetId="84">'260330'!$A$1:$L$102</definedName>
    <definedName name="_xlnm.Print_Area" localSheetId="83">'260331'!$A$1:$L$103</definedName>
    <definedName name="_xlnm.Print_Area" localSheetId="82">'260331(기말평가반영)'!$A$1:$L$104</definedName>
    <definedName name="_xlnm.Print_Area" localSheetId="81">'260401'!$A$1:$L$103</definedName>
    <definedName name="_xlnm.Print_Area" localSheetId="80">'260402'!$A$1:$L$103</definedName>
    <definedName name="_xlnm.Print_Area" localSheetId="79">'260403'!$A$1:$L$103</definedName>
    <definedName name="_xlnm.Print_Area" localSheetId="78">'260406'!$A$1:$L$103</definedName>
    <definedName name="_xlnm.Print_Area" localSheetId="77">'260407'!$A$1:$L$103</definedName>
    <definedName name="_xlnm.Print_Area" localSheetId="76">'260408'!$A$1:$L$103</definedName>
    <definedName name="_xlnm.Print_Area" localSheetId="75">'260410'!$A$1:$L$104</definedName>
    <definedName name="_xlnm.Print_Area" localSheetId="74">'260413'!$A$1:$L$104</definedName>
    <definedName name="_xlnm.Print_Area" localSheetId="73">'260414'!$A$1:$L$104</definedName>
    <definedName name="_xlnm.Print_Area" localSheetId="72">'260415'!$A$1:$L$104</definedName>
    <definedName name="_xlnm.Print_Area" localSheetId="71">'260416'!$A$1:$L$105</definedName>
    <definedName name="_xlnm.Print_Area" localSheetId="70">'260417'!$A$1:$L$105</definedName>
    <definedName name="_xlnm.Print_Area" localSheetId="69">'260419'!$A$1:$L$105</definedName>
    <definedName name="_xlnm.Print_Area" localSheetId="68">'260420'!$A$1:$L$105</definedName>
    <definedName name="_xlnm.Print_Area" localSheetId="67">'260421'!$A$1:$L$105</definedName>
    <definedName name="_xlnm.Print_Area" localSheetId="66">'260422'!$A$1:$L$106</definedName>
    <definedName name="_xlnm.Print_Area" localSheetId="65">'260423'!$A$1:$L$106</definedName>
    <definedName name="_xlnm.Print_Area" localSheetId="64">'260424'!$A$1:$L$106</definedName>
    <definedName name="_xlnm.Print_Area" localSheetId="63">'260427'!$A$1:$L$106</definedName>
    <definedName name="_xlnm.Print_Area" localSheetId="62">'260428'!$A$1:$L$106</definedName>
    <definedName name="_xlnm.Print_Area" localSheetId="61">'260429'!$A$1:$L$106</definedName>
    <definedName name="_xlnm.Print_Area" localSheetId="60">'260430'!$A$1:$L$107</definedName>
    <definedName name="_xlnm.Print_Area" localSheetId="59">'260501'!$A$1:$L$107</definedName>
    <definedName name="_xlnm.Print_Area" localSheetId="58">'260506'!$A$1:$L$107</definedName>
    <definedName name="_xlnm.Print_Area" localSheetId="57">'260507'!$A$1:$L$107</definedName>
    <definedName name="_xlnm.Print_Area" localSheetId="56">'260508'!$A$1:$L$107</definedName>
    <definedName name="_xlnm.Print_Area" localSheetId="55">'260511'!$A$1:$L$107</definedName>
    <definedName name="_xlnm.Print_Area" localSheetId="54">'260512'!$A$1:$L$107</definedName>
    <definedName name="_xlnm.Print_Area" localSheetId="53">'260515'!$A$1:$L$107</definedName>
    <definedName name="_xlnm.Print_Area" localSheetId="52">'260517'!$A$1:$L$107</definedName>
    <definedName name="_xlnm.Print_Area" localSheetId="51">'260518'!$A$1:$L$107</definedName>
    <definedName name="_xlnm.Print_Area" localSheetId="50">'260519'!$A$1:$L$107</definedName>
    <definedName name="_xlnm.Print_Area" localSheetId="49">'260520'!$A$1:$L$107</definedName>
    <definedName name="_xlnm.Print_Area" localSheetId="48">'260521'!$A$1:$L$107</definedName>
    <definedName name="_xlnm.Print_Area" localSheetId="47">'260522'!$A$1:$L$107</definedName>
    <definedName name="_xlnm.Print_Area" localSheetId="46">'260526'!$A$1:$L$107</definedName>
    <definedName name="_xlnm.Print_Area" localSheetId="45">'260527'!$A$1:$L$107</definedName>
    <definedName name="_xlnm.Print_Area" localSheetId="44">'260528'!$A$1:$L$107</definedName>
    <definedName name="_xlnm.Print_Area" localSheetId="43">'260529'!$A$1:$L$107</definedName>
    <definedName name="_xlnm.Print_Area" localSheetId="42">'260601'!$A$1:$L$107</definedName>
    <definedName name="_xlnm.Print_Area" localSheetId="41">'260602'!$A$1:$L$107</definedName>
    <definedName name="_xlnm.Print_Area" localSheetId="40">'260604'!$A$1:$L$107</definedName>
    <definedName name="_xlnm.Print_Area" localSheetId="39">'260605'!$A$1:$L$107</definedName>
    <definedName name="_xlnm.Print_Area" localSheetId="38">'260608'!$A$1:$L$107</definedName>
    <definedName name="_xlnm.Print_Area" localSheetId="37">'260609'!$A$1:$L$107</definedName>
    <definedName name="_xlnm.Print_Area" localSheetId="36">'260610'!$A$1:$L$107</definedName>
    <definedName name="_xlnm.Print_Area" localSheetId="35">'260611'!$A$1:$L$107</definedName>
    <definedName name="_xlnm.Print_Area" localSheetId="34">'260612'!$A$1:$L$107</definedName>
    <definedName name="_xlnm.Print_Area" localSheetId="33">'260615'!$A$1:$L$107</definedName>
    <definedName name="_xlnm.Print_Area" localSheetId="32">'260616'!$A$1:$L$107</definedName>
    <definedName name="_xlnm.Print_Area" localSheetId="31">'260617'!$A$1:$L$107</definedName>
    <definedName name="_xlnm.Print_Area" localSheetId="30">'260618'!$A$1:$L$107</definedName>
    <definedName name="_xlnm.Print_Area" localSheetId="29">'260619'!$A$1:$L$107</definedName>
    <definedName name="_xlnm.Print_Area" localSheetId="28">'260620'!$A$1:$L$107</definedName>
    <definedName name="_xlnm.Print_Area" localSheetId="27">'260621'!$A$1:$L$107</definedName>
    <definedName name="_xlnm.Print_Area" localSheetId="26">'260622'!$A$1:$L$107</definedName>
    <definedName name="_xlnm.Print_Area" localSheetId="25">'260623'!$A$1:$L$107</definedName>
    <definedName name="_xlnm.Print_Area" localSheetId="24">'260624'!$A$1:$L$107</definedName>
    <definedName name="_xlnm.Print_Area" localSheetId="23">'260625'!$A$1:$L$107</definedName>
    <definedName name="_xlnm.Print_Area" localSheetId="22">'260626'!$A$1:$L$107</definedName>
    <definedName name="_xlnm.Print_Area" localSheetId="21">'260629'!$A$1:$L$107</definedName>
    <definedName name="_xlnm.Print_Area" localSheetId="20">'260630'!$A$1:$L$107</definedName>
    <definedName name="_xlnm.Print_Area" localSheetId="19">'260701'!$A$1:$L$107</definedName>
    <definedName name="_xlnm.Print_Area" localSheetId="18">'260702'!$A$1:$L$107</definedName>
    <definedName name="_xlnm.Print_Area" localSheetId="17">'260703'!$A$1:$L$107</definedName>
    <definedName name="_xlnm.Print_Area" localSheetId="16">'260706'!$A$1:$L$107</definedName>
    <definedName name="_xlnm.Print_Area" localSheetId="15">'260707'!$A$1:$L$107</definedName>
    <definedName name="_xlnm.Print_Area" localSheetId="14">'260708'!$A$1:$L$107</definedName>
    <definedName name="_xlnm.Print_Area" localSheetId="13">'260710'!$A$1:$L$107</definedName>
    <definedName name="_xlnm.Print_Area" localSheetId="12">'260714'!$A$1:$L$107</definedName>
    <definedName name="_xlnm.Print_Area" localSheetId="11">'260715'!$A$1:$L$107</definedName>
    <definedName name="_xlnm.Print_Area" localSheetId="10">'260716'!$A$1:$L$107</definedName>
    <definedName name="_xlnm.Print_Area" localSheetId="9">'260719'!$A$1:$L$107</definedName>
    <definedName name="_xlnm.Print_Area" localSheetId="8">'260720'!$A$1:$L$107</definedName>
    <definedName name="_xlnm.Print_Area" localSheetId="7">'260721'!$A$1:$L$107</definedName>
    <definedName name="_xlnm.Print_Area" localSheetId="6">'260722'!$A$1:$L$107</definedName>
    <definedName name="_xlnm.Print_Area" localSheetId="5">'260723'!$A$1:$L$107</definedName>
    <definedName name="_xlnm.Print_Area" localSheetId="4">'260724'!$A$1:$L$107</definedName>
    <definedName name="_xlnm.Print_Area" localSheetId="3">'260727'!$A$1:$L$107</definedName>
    <definedName name="_xlnm.Print_Area" localSheetId="2">'260729'!$A$1:$L$107</definedName>
    <definedName name="_xlnm.Print_Area" localSheetId="1">'260730'!$A$1:$L$107</definedName>
    <definedName name="_xlnm.Print_Area" localSheetId="0">'260731'!$A$1:$L$108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13" l="1"/>
  <c r="J13" i="113" s="1"/>
  <c r="I12" i="113"/>
  <c r="I16" i="113"/>
  <c r="I32" i="113"/>
  <c r="H31" i="113"/>
  <c r="H22" i="113"/>
  <c r="I24" i="113"/>
  <c r="I22" i="113"/>
  <c r="H24" i="113"/>
  <c r="J72" i="113"/>
  <c r="I45" i="113" s="1"/>
  <c r="H33" i="113"/>
  <c r="H18" i="113"/>
  <c r="J18" i="113"/>
  <c r="J57" i="113"/>
  <c r="I11" i="113" s="1"/>
  <c r="H13" i="113"/>
  <c r="H12" i="113"/>
  <c r="J48" i="113"/>
  <c r="J50" i="113" s="1"/>
  <c r="J51" i="113" s="1"/>
  <c r="H46" i="113"/>
  <c r="G46" i="113"/>
  <c r="L44" i="113"/>
  <c r="J44" i="113"/>
  <c r="M44" i="113" s="1"/>
  <c r="J43" i="113"/>
  <c r="I42" i="113"/>
  <c r="H42" i="113"/>
  <c r="G42" i="113"/>
  <c r="J41" i="113"/>
  <c r="J42" i="113" s="1"/>
  <c r="H39" i="113"/>
  <c r="G39" i="113"/>
  <c r="O37" i="113"/>
  <c r="K36" i="113"/>
  <c r="I36" i="113"/>
  <c r="H36" i="113"/>
  <c r="G36" i="113"/>
  <c r="J35" i="113"/>
  <c r="M35" i="113" s="1"/>
  <c r="J34" i="113"/>
  <c r="M34" i="113" s="1"/>
  <c r="J33" i="113"/>
  <c r="M33" i="113" s="1"/>
  <c r="J32" i="113"/>
  <c r="M32" i="113" s="1"/>
  <c r="J31" i="113"/>
  <c r="M31" i="113" s="1"/>
  <c r="J30" i="113"/>
  <c r="K29" i="113"/>
  <c r="I29" i="113"/>
  <c r="H29" i="113"/>
  <c r="G29" i="113"/>
  <c r="J28" i="113"/>
  <c r="J27" i="113"/>
  <c r="M27" i="113" s="1"/>
  <c r="J26" i="113"/>
  <c r="M26" i="113" s="1"/>
  <c r="J25" i="113"/>
  <c r="M25" i="113" s="1"/>
  <c r="J24" i="113"/>
  <c r="M24" i="113" s="1"/>
  <c r="J23" i="113"/>
  <c r="M23" i="113" s="1"/>
  <c r="J22" i="113"/>
  <c r="M22" i="113" s="1"/>
  <c r="J21" i="113"/>
  <c r="M21" i="113" s="1"/>
  <c r="H20" i="113"/>
  <c r="G20" i="113"/>
  <c r="J19" i="113"/>
  <c r="J17" i="113"/>
  <c r="J16" i="113"/>
  <c r="J15" i="113"/>
  <c r="J14" i="113"/>
  <c r="J12" i="113"/>
  <c r="B4" i="113"/>
  <c r="J49" i="112"/>
  <c r="J50" i="112" s="1"/>
  <c r="J47" i="112"/>
  <c r="K47" i="112" s="1"/>
  <c r="I45" i="112"/>
  <c r="I38" i="112" s="1"/>
  <c r="H45" i="112"/>
  <c r="G45" i="112"/>
  <c r="M44" i="112"/>
  <c r="J44" i="112"/>
  <c r="L43" i="112"/>
  <c r="J43" i="112"/>
  <c r="M43" i="112" s="1"/>
  <c r="J42" i="112"/>
  <c r="J45" i="112" s="1"/>
  <c r="J41" i="112"/>
  <c r="I41" i="112"/>
  <c r="H41" i="112"/>
  <c r="G41" i="112"/>
  <c r="J40" i="112"/>
  <c r="H38" i="112"/>
  <c r="G38" i="112"/>
  <c r="O36" i="112"/>
  <c r="K35" i="112"/>
  <c r="J35" i="112"/>
  <c r="M35" i="112" s="1"/>
  <c r="I35" i="112"/>
  <c r="H35" i="112"/>
  <c r="G35" i="112"/>
  <c r="M34" i="112"/>
  <c r="J34" i="112"/>
  <c r="M33" i="112"/>
  <c r="J33" i="112"/>
  <c r="M32" i="112"/>
  <c r="J32" i="112"/>
  <c r="M31" i="112"/>
  <c r="J31" i="112"/>
  <c r="M30" i="112"/>
  <c r="J30" i="112"/>
  <c r="M29" i="112"/>
  <c r="J29" i="112"/>
  <c r="K28" i="112"/>
  <c r="I28" i="112"/>
  <c r="I36" i="112" s="1"/>
  <c r="H28" i="112"/>
  <c r="H36" i="112" s="1"/>
  <c r="H8" i="112" s="1"/>
  <c r="G28" i="112"/>
  <c r="G36" i="112" s="1"/>
  <c r="G8" i="112" s="1"/>
  <c r="J27" i="112"/>
  <c r="M27" i="112" s="1"/>
  <c r="J26" i="112"/>
  <c r="M26" i="112" s="1"/>
  <c r="J25" i="112"/>
  <c r="M25" i="112" s="1"/>
  <c r="J24" i="112"/>
  <c r="M24" i="112" s="1"/>
  <c r="J23" i="112"/>
  <c r="M23" i="112" s="1"/>
  <c r="J22" i="112"/>
  <c r="M22" i="112" s="1"/>
  <c r="J21" i="112"/>
  <c r="M21" i="112" s="1"/>
  <c r="J20" i="112"/>
  <c r="M20" i="112" s="1"/>
  <c r="I19" i="112"/>
  <c r="I7" i="112" s="1"/>
  <c r="H19" i="112"/>
  <c r="H10" i="112" s="1"/>
  <c r="H6" i="112" s="1"/>
  <c r="G19" i="112"/>
  <c r="G10" i="112" s="1"/>
  <c r="G6" i="112" s="1"/>
  <c r="J18" i="112"/>
  <c r="J17" i="112"/>
  <c r="J16" i="112"/>
  <c r="J15" i="112"/>
  <c r="J14" i="112"/>
  <c r="J13" i="112"/>
  <c r="J12" i="112"/>
  <c r="J11" i="112"/>
  <c r="K11" i="112" s="1"/>
  <c r="B4" i="112"/>
  <c r="J49" i="111"/>
  <c r="J50" i="111" s="1"/>
  <c r="K47" i="111"/>
  <c r="J47" i="111"/>
  <c r="I45" i="111"/>
  <c r="H45" i="111"/>
  <c r="G45" i="111"/>
  <c r="G38" i="111" s="1"/>
  <c r="M44" i="111"/>
  <c r="J44" i="111"/>
  <c r="L43" i="111"/>
  <c r="J43" i="111"/>
  <c r="M43" i="111" s="1"/>
  <c r="J42" i="111"/>
  <c r="J45" i="111" s="1"/>
  <c r="I41" i="111"/>
  <c r="I38" i="111" s="1"/>
  <c r="H41" i="111"/>
  <c r="G41" i="111"/>
  <c r="J40" i="111"/>
  <c r="J41" i="111" s="1"/>
  <c r="H38" i="111"/>
  <c r="O36" i="111"/>
  <c r="K35" i="111"/>
  <c r="I35" i="111"/>
  <c r="H35" i="111"/>
  <c r="G35" i="111"/>
  <c r="J34" i="111"/>
  <c r="M34" i="111" s="1"/>
  <c r="M33" i="111"/>
  <c r="J33" i="111"/>
  <c r="M32" i="111"/>
  <c r="J32" i="111"/>
  <c r="M31" i="111"/>
  <c r="J31" i="111"/>
  <c r="J30" i="111"/>
  <c r="M30" i="111" s="1"/>
  <c r="M29" i="111"/>
  <c r="J29" i="111"/>
  <c r="J35" i="111" s="1"/>
  <c r="M35" i="111" s="1"/>
  <c r="K28" i="111"/>
  <c r="I28" i="111"/>
  <c r="I36" i="111" s="1"/>
  <c r="H28" i="111"/>
  <c r="H36" i="111" s="1"/>
  <c r="H8" i="111" s="1"/>
  <c r="G28" i="111"/>
  <c r="G36" i="111" s="1"/>
  <c r="G8" i="111" s="1"/>
  <c r="M27" i="111"/>
  <c r="J27" i="111"/>
  <c r="J26" i="111"/>
  <c r="M26" i="111" s="1"/>
  <c r="J25" i="111"/>
  <c r="M25" i="111" s="1"/>
  <c r="J24" i="111"/>
  <c r="J23" i="111"/>
  <c r="M23" i="111" s="1"/>
  <c r="M22" i="111"/>
  <c r="J22" i="111"/>
  <c r="J21" i="111"/>
  <c r="M21" i="111" s="1"/>
  <c r="J20" i="111"/>
  <c r="M20" i="111" s="1"/>
  <c r="I19" i="111"/>
  <c r="I7" i="111" s="1"/>
  <c r="H19" i="111"/>
  <c r="G19" i="111"/>
  <c r="J18" i="111"/>
  <c r="J17" i="111"/>
  <c r="J16" i="111"/>
  <c r="J15" i="111"/>
  <c r="J14" i="111"/>
  <c r="J13" i="111"/>
  <c r="J12" i="111"/>
  <c r="J11" i="111"/>
  <c r="K11" i="111" s="1"/>
  <c r="H7" i="111"/>
  <c r="B4" i="111"/>
  <c r="J49" i="110"/>
  <c r="J50" i="110" s="1"/>
  <c r="K47" i="110"/>
  <c r="J47" i="110"/>
  <c r="I45" i="110"/>
  <c r="H45" i="110"/>
  <c r="G45" i="110"/>
  <c r="M44" i="110"/>
  <c r="J44" i="110"/>
  <c r="M43" i="110"/>
  <c r="L43" i="110"/>
  <c r="J43" i="110"/>
  <c r="J42" i="110"/>
  <c r="J45" i="110" s="1"/>
  <c r="I41" i="110"/>
  <c r="H41" i="110"/>
  <c r="G41" i="110"/>
  <c r="J40" i="110"/>
  <c r="J41" i="110" s="1"/>
  <c r="I38" i="110"/>
  <c r="H38" i="110"/>
  <c r="G38" i="110"/>
  <c r="O36" i="110"/>
  <c r="H36" i="110"/>
  <c r="H8" i="110" s="1"/>
  <c r="K35" i="110"/>
  <c r="I35" i="110"/>
  <c r="H35" i="110"/>
  <c r="G35" i="110"/>
  <c r="M34" i="110"/>
  <c r="J34" i="110"/>
  <c r="M33" i="110"/>
  <c r="J33" i="110"/>
  <c r="M32" i="110"/>
  <c r="J32" i="110"/>
  <c r="M31" i="110"/>
  <c r="J31" i="110"/>
  <c r="J30" i="110"/>
  <c r="J35" i="110" s="1"/>
  <c r="M29" i="110"/>
  <c r="J29" i="110"/>
  <c r="K28" i="110"/>
  <c r="I28" i="110"/>
  <c r="I36" i="110" s="1"/>
  <c r="H28" i="110"/>
  <c r="G28" i="110"/>
  <c r="G36" i="110" s="1"/>
  <c r="M27" i="110"/>
  <c r="J27" i="110"/>
  <c r="J26" i="110"/>
  <c r="M26" i="110" s="1"/>
  <c r="M25" i="110"/>
  <c r="J25" i="110"/>
  <c r="M24" i="110"/>
  <c r="J24" i="110"/>
  <c r="M23" i="110"/>
  <c r="J23" i="110"/>
  <c r="M22" i="110"/>
  <c r="J22" i="110"/>
  <c r="M21" i="110"/>
  <c r="J21" i="110"/>
  <c r="J28" i="110" s="1"/>
  <c r="M28" i="110" s="1"/>
  <c r="J20" i="110"/>
  <c r="M20" i="110" s="1"/>
  <c r="I19" i="110"/>
  <c r="H19" i="110"/>
  <c r="H7" i="110" s="1"/>
  <c r="G19" i="110"/>
  <c r="G7" i="110" s="1"/>
  <c r="J18" i="110"/>
  <c r="J17" i="110"/>
  <c r="J16" i="110"/>
  <c r="J15" i="110"/>
  <c r="J14" i="110"/>
  <c r="J13" i="110"/>
  <c r="J12" i="110"/>
  <c r="J11" i="110"/>
  <c r="I7" i="110"/>
  <c r="B4" i="110"/>
  <c r="K47" i="109"/>
  <c r="J47" i="109"/>
  <c r="J49" i="109" s="1"/>
  <c r="J50" i="109" s="1"/>
  <c r="I45" i="109"/>
  <c r="H45" i="109"/>
  <c r="G45" i="109"/>
  <c r="J44" i="109"/>
  <c r="M44" i="109" s="1"/>
  <c r="M43" i="109"/>
  <c r="L43" i="109"/>
  <c r="J43" i="109"/>
  <c r="J42" i="109"/>
  <c r="I41" i="109"/>
  <c r="H41" i="109"/>
  <c r="G41" i="109"/>
  <c r="J40" i="109"/>
  <c r="J41" i="109" s="1"/>
  <c r="I38" i="109"/>
  <c r="H38" i="109"/>
  <c r="G38" i="109"/>
  <c r="O36" i="109"/>
  <c r="K35" i="109"/>
  <c r="I35" i="109"/>
  <c r="H35" i="109"/>
  <c r="G35" i="109"/>
  <c r="M34" i="109"/>
  <c r="J34" i="109"/>
  <c r="J33" i="109"/>
  <c r="M33" i="109" s="1"/>
  <c r="J32" i="109"/>
  <c r="M32" i="109" s="1"/>
  <c r="J31" i="109"/>
  <c r="M31" i="109" s="1"/>
  <c r="J30" i="109"/>
  <c r="M30" i="109" s="1"/>
  <c r="J29" i="109"/>
  <c r="M29" i="109" s="1"/>
  <c r="K28" i="109"/>
  <c r="I28" i="109"/>
  <c r="I36" i="109" s="1"/>
  <c r="I8" i="109" s="1"/>
  <c r="H28" i="109"/>
  <c r="H36" i="109" s="1"/>
  <c r="H8" i="109" s="1"/>
  <c r="G28" i="109"/>
  <c r="G36" i="109" s="1"/>
  <c r="G8" i="109" s="1"/>
  <c r="J8" i="109" s="1"/>
  <c r="J27" i="109"/>
  <c r="M27" i="109" s="1"/>
  <c r="J26" i="109"/>
  <c r="M26" i="109" s="1"/>
  <c r="J25" i="109"/>
  <c r="M25" i="109" s="1"/>
  <c r="M24" i="109"/>
  <c r="J24" i="109"/>
  <c r="J23" i="109"/>
  <c r="M23" i="109" s="1"/>
  <c r="J22" i="109"/>
  <c r="M22" i="109" s="1"/>
  <c r="J21" i="109"/>
  <c r="M21" i="109" s="1"/>
  <c r="J20" i="109"/>
  <c r="J28" i="109" s="1"/>
  <c r="I19" i="109"/>
  <c r="H19" i="109"/>
  <c r="H7" i="109" s="1"/>
  <c r="G19" i="109"/>
  <c r="G7" i="109" s="1"/>
  <c r="J18" i="109"/>
  <c r="J17" i="109"/>
  <c r="J16" i="109"/>
  <c r="J15" i="109"/>
  <c r="J14" i="109"/>
  <c r="J13" i="109"/>
  <c r="J12" i="109"/>
  <c r="J11" i="109"/>
  <c r="K11" i="109" s="1"/>
  <c r="B4" i="109"/>
  <c r="J47" i="108"/>
  <c r="J49" i="108" s="1"/>
  <c r="J50" i="108" s="1"/>
  <c r="I45" i="108"/>
  <c r="H45" i="108"/>
  <c r="G45" i="108"/>
  <c r="G38" i="108" s="1"/>
  <c r="J44" i="108"/>
  <c r="M44" i="108" s="1"/>
  <c r="L43" i="108"/>
  <c r="J43" i="108"/>
  <c r="M43" i="108" s="1"/>
  <c r="J42" i="108"/>
  <c r="J45" i="108" s="1"/>
  <c r="J41" i="108"/>
  <c r="J38" i="108" s="1"/>
  <c r="I41" i="108"/>
  <c r="I38" i="108" s="1"/>
  <c r="H41" i="108"/>
  <c r="H38" i="108" s="1"/>
  <c r="G41" i="108"/>
  <c r="J40" i="108"/>
  <c r="O36" i="108"/>
  <c r="K35" i="108"/>
  <c r="I35" i="108"/>
  <c r="H35" i="108"/>
  <c r="G35" i="108"/>
  <c r="J34" i="108"/>
  <c r="J35" i="108" s="1"/>
  <c r="M35" i="108" s="1"/>
  <c r="J33" i="108"/>
  <c r="M33" i="108" s="1"/>
  <c r="J32" i="108"/>
  <c r="M32" i="108" s="1"/>
  <c r="M31" i="108"/>
  <c r="J31" i="108"/>
  <c r="M30" i="108"/>
  <c r="J30" i="108"/>
  <c r="M29" i="108"/>
  <c r="J29" i="108"/>
  <c r="K28" i="108"/>
  <c r="I28" i="108"/>
  <c r="I36" i="108" s="1"/>
  <c r="H28" i="108"/>
  <c r="H36" i="108" s="1"/>
  <c r="H8" i="108" s="1"/>
  <c r="G28" i="108"/>
  <c r="G36" i="108" s="1"/>
  <c r="G8" i="108" s="1"/>
  <c r="M27" i="108"/>
  <c r="J27" i="108"/>
  <c r="M26" i="108"/>
  <c r="J26" i="108"/>
  <c r="M25" i="108"/>
  <c r="J25" i="108"/>
  <c r="J24" i="108"/>
  <c r="M24" i="108" s="1"/>
  <c r="J23" i="108"/>
  <c r="M23" i="108" s="1"/>
  <c r="J22" i="108"/>
  <c r="J28" i="108" s="1"/>
  <c r="M21" i="108"/>
  <c r="J21" i="108"/>
  <c r="M20" i="108"/>
  <c r="J20" i="108"/>
  <c r="I19" i="108"/>
  <c r="I7" i="108" s="1"/>
  <c r="H19" i="108"/>
  <c r="H10" i="108" s="1"/>
  <c r="G19" i="108"/>
  <c r="G10" i="108" s="1"/>
  <c r="J18" i="108"/>
  <c r="J17" i="108"/>
  <c r="J16" i="108"/>
  <c r="J15" i="108"/>
  <c r="J14" i="108"/>
  <c r="J13" i="108"/>
  <c r="J12" i="108"/>
  <c r="J11" i="108"/>
  <c r="K11" i="108" s="1"/>
  <c r="B4" i="108"/>
  <c r="J47" i="107"/>
  <c r="J49" i="107" s="1"/>
  <c r="J50" i="107" s="1"/>
  <c r="I45" i="107"/>
  <c r="H45" i="107"/>
  <c r="G45" i="107"/>
  <c r="J44" i="107"/>
  <c r="J45" i="107" s="1"/>
  <c r="M43" i="107"/>
  <c r="L43" i="107"/>
  <c r="J43" i="107"/>
  <c r="J42" i="107"/>
  <c r="J41" i="107"/>
  <c r="I41" i="107"/>
  <c r="H41" i="107"/>
  <c r="H38" i="107" s="1"/>
  <c r="G41" i="107"/>
  <c r="G38" i="107" s="1"/>
  <c r="J40" i="107"/>
  <c r="O36" i="107"/>
  <c r="K35" i="107"/>
  <c r="I35" i="107"/>
  <c r="H35" i="107"/>
  <c r="G35" i="107"/>
  <c r="J34" i="107"/>
  <c r="M34" i="107" s="1"/>
  <c r="J33" i="107"/>
  <c r="M33" i="107" s="1"/>
  <c r="J32" i="107"/>
  <c r="M32" i="107" s="1"/>
  <c r="M31" i="107"/>
  <c r="J31" i="107"/>
  <c r="J30" i="107"/>
  <c r="M30" i="107" s="1"/>
  <c r="J29" i="107"/>
  <c r="J35" i="107" s="1"/>
  <c r="M35" i="107" s="1"/>
  <c r="K28" i="107"/>
  <c r="I28" i="107"/>
  <c r="I36" i="107" s="1"/>
  <c r="H28" i="107"/>
  <c r="H36" i="107" s="1"/>
  <c r="G28" i="107"/>
  <c r="G36" i="107" s="1"/>
  <c r="M27" i="107"/>
  <c r="J27" i="107"/>
  <c r="J26" i="107"/>
  <c r="M26" i="107" s="1"/>
  <c r="J25" i="107"/>
  <c r="M25" i="107" s="1"/>
  <c r="J24" i="107"/>
  <c r="M24" i="107" s="1"/>
  <c r="J23" i="107"/>
  <c r="M23" i="107" s="1"/>
  <c r="J22" i="107"/>
  <c r="J28" i="107" s="1"/>
  <c r="M21" i="107"/>
  <c r="J21" i="107"/>
  <c r="J20" i="107"/>
  <c r="M20" i="107" s="1"/>
  <c r="I19" i="107"/>
  <c r="H19" i="107"/>
  <c r="H7" i="107" s="1"/>
  <c r="G19" i="107"/>
  <c r="G7" i="107" s="1"/>
  <c r="J18" i="107"/>
  <c r="J17" i="107"/>
  <c r="J16" i="107"/>
  <c r="J15" i="107"/>
  <c r="J14" i="107"/>
  <c r="J13" i="107"/>
  <c r="J12" i="107"/>
  <c r="J11" i="107"/>
  <c r="B4" i="107"/>
  <c r="J47" i="106"/>
  <c r="K47" i="106" s="1"/>
  <c r="I45" i="106"/>
  <c r="H45" i="106"/>
  <c r="G45" i="106"/>
  <c r="G38" i="106" s="1"/>
  <c r="J44" i="106"/>
  <c r="M44" i="106" s="1"/>
  <c r="L43" i="106"/>
  <c r="J43" i="106"/>
  <c r="J42" i="106"/>
  <c r="I41" i="106"/>
  <c r="H41" i="106"/>
  <c r="G41" i="106"/>
  <c r="J40" i="106"/>
  <c r="J41" i="106" s="1"/>
  <c r="I38" i="106"/>
  <c r="O36" i="106"/>
  <c r="K35" i="106"/>
  <c r="I35" i="106"/>
  <c r="H35" i="106"/>
  <c r="G35" i="106"/>
  <c r="J34" i="106"/>
  <c r="M34" i="106" s="1"/>
  <c r="J33" i="106"/>
  <c r="M33" i="106" s="1"/>
  <c r="J32" i="106"/>
  <c r="M32" i="106" s="1"/>
  <c r="M31" i="106"/>
  <c r="J31" i="106"/>
  <c r="J30" i="106"/>
  <c r="M30" i="106" s="1"/>
  <c r="J29" i="106"/>
  <c r="K28" i="106"/>
  <c r="I28" i="106"/>
  <c r="I36" i="106" s="1"/>
  <c r="I8" i="106" s="1"/>
  <c r="H28" i="106"/>
  <c r="H36" i="106" s="1"/>
  <c r="G28" i="106"/>
  <c r="M27" i="106"/>
  <c r="J27" i="106"/>
  <c r="J26" i="106"/>
  <c r="M26" i="106" s="1"/>
  <c r="J25" i="106"/>
  <c r="M25" i="106" s="1"/>
  <c r="J24" i="106"/>
  <c r="M24" i="106" s="1"/>
  <c r="J23" i="106"/>
  <c r="M23" i="106" s="1"/>
  <c r="J22" i="106"/>
  <c r="M22" i="106" s="1"/>
  <c r="J21" i="106"/>
  <c r="M21" i="106" s="1"/>
  <c r="J20" i="106"/>
  <c r="M20" i="106" s="1"/>
  <c r="I19" i="106"/>
  <c r="H19" i="106"/>
  <c r="H7" i="106" s="1"/>
  <c r="G19" i="106"/>
  <c r="G7" i="106" s="1"/>
  <c r="J18" i="106"/>
  <c r="J17" i="106"/>
  <c r="J16" i="106"/>
  <c r="J15" i="106"/>
  <c r="J14" i="106"/>
  <c r="J13" i="106"/>
  <c r="J12" i="106"/>
  <c r="J11" i="106"/>
  <c r="B4" i="106"/>
  <c r="J47" i="105"/>
  <c r="J49" i="105" s="1"/>
  <c r="J50" i="105" s="1"/>
  <c r="I45" i="105"/>
  <c r="H45" i="105"/>
  <c r="G45" i="105"/>
  <c r="J44" i="105"/>
  <c r="M44" i="105" s="1"/>
  <c r="M43" i="105"/>
  <c r="L43" i="105"/>
  <c r="J43" i="105"/>
  <c r="J42" i="105"/>
  <c r="J45" i="105" s="1"/>
  <c r="J38" i="105" s="1"/>
  <c r="J41" i="105"/>
  <c r="I41" i="105"/>
  <c r="H41" i="105"/>
  <c r="G41" i="105"/>
  <c r="J40" i="105"/>
  <c r="I38" i="105"/>
  <c r="H38" i="105"/>
  <c r="O36" i="105"/>
  <c r="K35" i="105"/>
  <c r="J35" i="105"/>
  <c r="M35" i="105" s="1"/>
  <c r="I35" i="105"/>
  <c r="H35" i="105"/>
  <c r="G35" i="105"/>
  <c r="J34" i="105"/>
  <c r="M34" i="105" s="1"/>
  <c r="M33" i="105"/>
  <c r="J33" i="105"/>
  <c r="M32" i="105"/>
  <c r="J32" i="105"/>
  <c r="J31" i="105"/>
  <c r="M31" i="105" s="1"/>
  <c r="J30" i="105"/>
  <c r="M30" i="105" s="1"/>
  <c r="J29" i="105"/>
  <c r="M29" i="105" s="1"/>
  <c r="K28" i="105"/>
  <c r="I28" i="105"/>
  <c r="I36" i="105" s="1"/>
  <c r="H28" i="105"/>
  <c r="G28" i="105"/>
  <c r="G36" i="105" s="1"/>
  <c r="J27" i="105"/>
  <c r="M27" i="105" s="1"/>
  <c r="J26" i="105"/>
  <c r="M26" i="105" s="1"/>
  <c r="M25" i="105"/>
  <c r="J25" i="105"/>
  <c r="J24" i="105"/>
  <c r="M24" i="105" s="1"/>
  <c r="M23" i="105"/>
  <c r="J23" i="105"/>
  <c r="M22" i="105"/>
  <c r="J22" i="105"/>
  <c r="J21" i="105"/>
  <c r="M21" i="105" s="1"/>
  <c r="J20" i="105"/>
  <c r="I19" i="105"/>
  <c r="H19" i="105"/>
  <c r="H7" i="105" s="1"/>
  <c r="G19" i="105"/>
  <c r="G10" i="105" s="1"/>
  <c r="J18" i="105"/>
  <c r="J17" i="105"/>
  <c r="J16" i="105"/>
  <c r="J15" i="105"/>
  <c r="J14" i="105"/>
  <c r="J13" i="105"/>
  <c r="J12" i="105"/>
  <c r="K11" i="105"/>
  <c r="J11" i="105"/>
  <c r="J19" i="105" s="1"/>
  <c r="I7" i="105"/>
  <c r="B4" i="105"/>
  <c r="J47" i="103"/>
  <c r="J49" i="103" s="1"/>
  <c r="J50" i="103" s="1"/>
  <c r="I45" i="103"/>
  <c r="H45" i="103"/>
  <c r="G45" i="103"/>
  <c r="J44" i="103"/>
  <c r="J45" i="103" s="1"/>
  <c r="M43" i="103"/>
  <c r="L43" i="103"/>
  <c r="J43" i="103"/>
  <c r="J42" i="103"/>
  <c r="I41" i="103"/>
  <c r="H41" i="103"/>
  <c r="G41" i="103"/>
  <c r="J40" i="103"/>
  <c r="J41" i="103" s="1"/>
  <c r="J38" i="103" s="1"/>
  <c r="I38" i="103"/>
  <c r="H38" i="103"/>
  <c r="G38" i="103"/>
  <c r="O36" i="103"/>
  <c r="K35" i="103"/>
  <c r="I35" i="103"/>
  <c r="H35" i="103"/>
  <c r="G35" i="103"/>
  <c r="M34" i="103"/>
  <c r="J34" i="103"/>
  <c r="J33" i="103"/>
  <c r="M33" i="103" s="1"/>
  <c r="J32" i="103"/>
  <c r="M32" i="103" s="1"/>
  <c r="J31" i="103"/>
  <c r="M31" i="103" s="1"/>
  <c r="J30" i="103"/>
  <c r="M30" i="103" s="1"/>
  <c r="J29" i="103"/>
  <c r="J35" i="103" s="1"/>
  <c r="M35" i="103" s="1"/>
  <c r="K28" i="103"/>
  <c r="I28" i="103"/>
  <c r="I36" i="103" s="1"/>
  <c r="I8" i="103" s="1"/>
  <c r="H28" i="103"/>
  <c r="H36" i="103" s="1"/>
  <c r="H8" i="103" s="1"/>
  <c r="G28" i="103"/>
  <c r="G36" i="103" s="1"/>
  <c r="G8" i="103" s="1"/>
  <c r="J8" i="103" s="1"/>
  <c r="J27" i="103"/>
  <c r="M27" i="103" s="1"/>
  <c r="J26" i="103"/>
  <c r="M26" i="103" s="1"/>
  <c r="J25" i="103"/>
  <c r="M25" i="103" s="1"/>
  <c r="M24" i="103"/>
  <c r="J24" i="103"/>
  <c r="J23" i="103"/>
  <c r="M23" i="103" s="1"/>
  <c r="J22" i="103"/>
  <c r="M22" i="103" s="1"/>
  <c r="J21" i="103"/>
  <c r="M21" i="103" s="1"/>
  <c r="J20" i="103"/>
  <c r="J28" i="103" s="1"/>
  <c r="I19" i="103"/>
  <c r="I10" i="103" s="1"/>
  <c r="I6" i="103" s="1"/>
  <c r="H19" i="103"/>
  <c r="H10" i="103" s="1"/>
  <c r="H6" i="103" s="1"/>
  <c r="G19" i="103"/>
  <c r="G7" i="103" s="1"/>
  <c r="J18" i="103"/>
  <c r="J17" i="103"/>
  <c r="J16" i="103"/>
  <c r="J15" i="103"/>
  <c r="J14" i="103"/>
  <c r="J13" i="103"/>
  <c r="J12" i="103"/>
  <c r="J11" i="103"/>
  <c r="K11" i="103" s="1"/>
  <c r="B4" i="103"/>
  <c r="J47" i="102"/>
  <c r="J49" i="102" s="1"/>
  <c r="J50" i="102" s="1"/>
  <c r="I45" i="102"/>
  <c r="H45" i="102"/>
  <c r="G45" i="102"/>
  <c r="J44" i="102"/>
  <c r="M44" i="102" s="1"/>
  <c r="M43" i="102"/>
  <c r="L43" i="102"/>
  <c r="J43" i="102"/>
  <c r="J42" i="102"/>
  <c r="I41" i="102"/>
  <c r="H41" i="102"/>
  <c r="G41" i="102"/>
  <c r="J40" i="102"/>
  <c r="J41" i="102" s="1"/>
  <c r="I38" i="102"/>
  <c r="H38" i="102"/>
  <c r="G38" i="102"/>
  <c r="O36" i="102"/>
  <c r="K35" i="102"/>
  <c r="I35" i="102"/>
  <c r="H35" i="102"/>
  <c r="G35" i="102"/>
  <c r="M34" i="102"/>
  <c r="J34" i="102"/>
  <c r="M33" i="102"/>
  <c r="J33" i="102"/>
  <c r="J32" i="102"/>
  <c r="M32" i="102" s="1"/>
  <c r="J31" i="102"/>
  <c r="M31" i="102" s="1"/>
  <c r="J30" i="102"/>
  <c r="M30" i="102" s="1"/>
  <c r="J29" i="102"/>
  <c r="J35" i="102" s="1"/>
  <c r="M35" i="102" s="1"/>
  <c r="K28" i="102"/>
  <c r="I28" i="102"/>
  <c r="I36" i="102" s="1"/>
  <c r="I8" i="102" s="1"/>
  <c r="H28" i="102"/>
  <c r="H36" i="102" s="1"/>
  <c r="H8" i="102" s="1"/>
  <c r="G28" i="102"/>
  <c r="G36" i="102" s="1"/>
  <c r="J27" i="102"/>
  <c r="M27" i="102" s="1"/>
  <c r="J26" i="102"/>
  <c r="M26" i="102" s="1"/>
  <c r="J25" i="102"/>
  <c r="M25" i="102" s="1"/>
  <c r="M24" i="102"/>
  <c r="J24" i="102"/>
  <c r="M23" i="102"/>
  <c r="J23" i="102"/>
  <c r="J22" i="102"/>
  <c r="M22" i="102" s="1"/>
  <c r="J21" i="102"/>
  <c r="M21" i="102" s="1"/>
  <c r="J20" i="102"/>
  <c r="J28" i="102" s="1"/>
  <c r="I19" i="102"/>
  <c r="I10" i="102" s="1"/>
  <c r="I6" i="102" s="1"/>
  <c r="H19" i="102"/>
  <c r="H10" i="102" s="1"/>
  <c r="H6" i="102" s="1"/>
  <c r="G19" i="102"/>
  <c r="G7" i="102" s="1"/>
  <c r="J18" i="102"/>
  <c r="J17" i="102"/>
  <c r="J16" i="102"/>
  <c r="J15" i="102"/>
  <c r="J14" i="102"/>
  <c r="J13" i="102"/>
  <c r="J12" i="102"/>
  <c r="J11" i="102"/>
  <c r="K11" i="102" s="1"/>
  <c r="B4" i="102"/>
  <c r="J47" i="101"/>
  <c r="J49" i="101" s="1"/>
  <c r="J50" i="101" s="1"/>
  <c r="I45" i="101"/>
  <c r="H45" i="101"/>
  <c r="H38" i="101" s="1"/>
  <c r="G45" i="101"/>
  <c r="G38" i="101" s="1"/>
  <c r="J44" i="101"/>
  <c r="M44" i="101" s="1"/>
  <c r="L43" i="101"/>
  <c r="J43" i="101"/>
  <c r="M43" i="101" s="1"/>
  <c r="J42" i="101"/>
  <c r="I41" i="101"/>
  <c r="H41" i="101"/>
  <c r="G41" i="101"/>
  <c r="J40" i="101"/>
  <c r="J41" i="101" s="1"/>
  <c r="O36" i="101"/>
  <c r="K35" i="101"/>
  <c r="I35" i="101"/>
  <c r="H35" i="101"/>
  <c r="G35" i="101"/>
  <c r="J34" i="101"/>
  <c r="M34" i="101" s="1"/>
  <c r="J33" i="101"/>
  <c r="M33" i="101" s="1"/>
  <c r="J32" i="101"/>
  <c r="M32" i="101" s="1"/>
  <c r="J31" i="101"/>
  <c r="M31" i="101" s="1"/>
  <c r="J30" i="101"/>
  <c r="M30" i="101" s="1"/>
  <c r="J29" i="101"/>
  <c r="J35" i="101" s="1"/>
  <c r="K28" i="101"/>
  <c r="I28" i="101"/>
  <c r="I36" i="101" s="1"/>
  <c r="I8" i="101" s="1"/>
  <c r="H28" i="101"/>
  <c r="H36" i="101" s="1"/>
  <c r="G28" i="101"/>
  <c r="J27" i="101"/>
  <c r="M27" i="101" s="1"/>
  <c r="J26" i="101"/>
  <c r="M26" i="101" s="1"/>
  <c r="J25" i="101"/>
  <c r="M25" i="101" s="1"/>
  <c r="J24" i="101"/>
  <c r="M24" i="101" s="1"/>
  <c r="J23" i="101"/>
  <c r="M23" i="101" s="1"/>
  <c r="J22" i="101"/>
  <c r="M22" i="101" s="1"/>
  <c r="J21" i="101"/>
  <c r="M21" i="101" s="1"/>
  <c r="J20" i="101"/>
  <c r="J28" i="101" s="1"/>
  <c r="I19" i="101"/>
  <c r="H19" i="101"/>
  <c r="G19" i="101"/>
  <c r="J18" i="101"/>
  <c r="J17" i="101"/>
  <c r="J16" i="101"/>
  <c r="J15" i="101"/>
  <c r="J14" i="101"/>
  <c r="J13" i="101"/>
  <c r="J12" i="101"/>
  <c r="J11" i="101"/>
  <c r="K11" i="101" s="1"/>
  <c r="H7" i="101"/>
  <c r="B4" i="101"/>
  <c r="J49" i="100"/>
  <c r="J50" i="100" s="1"/>
  <c r="K47" i="100"/>
  <c r="J47" i="100"/>
  <c r="I45" i="100"/>
  <c r="H45" i="100"/>
  <c r="G45" i="100"/>
  <c r="J44" i="100"/>
  <c r="M44" i="100" s="1"/>
  <c r="M43" i="100"/>
  <c r="L43" i="100"/>
  <c r="J43" i="100"/>
  <c r="J42" i="100"/>
  <c r="J45" i="100" s="1"/>
  <c r="I41" i="100"/>
  <c r="H41" i="100"/>
  <c r="G41" i="100"/>
  <c r="J40" i="100"/>
  <c r="J41" i="100" s="1"/>
  <c r="I38" i="100"/>
  <c r="H38" i="100"/>
  <c r="G38" i="100"/>
  <c r="O36" i="100"/>
  <c r="K35" i="100"/>
  <c r="I35" i="100"/>
  <c r="H35" i="100"/>
  <c r="G35" i="100"/>
  <c r="M34" i="100"/>
  <c r="J34" i="100"/>
  <c r="J33" i="100"/>
  <c r="M33" i="100" s="1"/>
  <c r="J32" i="100"/>
  <c r="M32" i="100" s="1"/>
  <c r="J31" i="100"/>
  <c r="M31" i="100" s="1"/>
  <c r="J30" i="100"/>
  <c r="M30" i="100" s="1"/>
  <c r="J29" i="100"/>
  <c r="J35" i="100" s="1"/>
  <c r="M35" i="100" s="1"/>
  <c r="K28" i="100"/>
  <c r="I28" i="100"/>
  <c r="I36" i="100" s="1"/>
  <c r="I8" i="100" s="1"/>
  <c r="H28" i="100"/>
  <c r="H36" i="100" s="1"/>
  <c r="H8" i="100" s="1"/>
  <c r="G28" i="100"/>
  <c r="G36" i="100" s="1"/>
  <c r="J27" i="100"/>
  <c r="M27" i="100" s="1"/>
  <c r="J26" i="100"/>
  <c r="M26" i="100" s="1"/>
  <c r="J25" i="100"/>
  <c r="M25" i="100" s="1"/>
  <c r="M24" i="100"/>
  <c r="J24" i="100"/>
  <c r="J23" i="100"/>
  <c r="M23" i="100" s="1"/>
  <c r="J22" i="100"/>
  <c r="M22" i="100" s="1"/>
  <c r="J21" i="100"/>
  <c r="M21" i="100" s="1"/>
  <c r="J20" i="100"/>
  <c r="J28" i="100" s="1"/>
  <c r="I19" i="100"/>
  <c r="I10" i="100" s="1"/>
  <c r="I6" i="100" s="1"/>
  <c r="H19" i="100"/>
  <c r="H10" i="100" s="1"/>
  <c r="H6" i="100" s="1"/>
  <c r="G19" i="100"/>
  <c r="G7" i="100" s="1"/>
  <c r="J18" i="100"/>
  <c r="J17" i="100"/>
  <c r="J16" i="100"/>
  <c r="J15" i="100"/>
  <c r="J14" i="100"/>
  <c r="J13" i="100"/>
  <c r="J12" i="100"/>
  <c r="J11" i="100"/>
  <c r="K11" i="100" s="1"/>
  <c r="B4" i="100"/>
  <c r="J50" i="99"/>
  <c r="J49" i="99"/>
  <c r="K47" i="99"/>
  <c r="J47" i="99"/>
  <c r="J45" i="99"/>
  <c r="I45" i="99"/>
  <c r="H45" i="99"/>
  <c r="G45" i="99"/>
  <c r="M44" i="99"/>
  <c r="J44" i="99"/>
  <c r="L43" i="99"/>
  <c r="J43" i="99"/>
  <c r="M43" i="99" s="1"/>
  <c r="J42" i="99"/>
  <c r="I41" i="99"/>
  <c r="I38" i="99" s="1"/>
  <c r="H41" i="99"/>
  <c r="G41" i="99"/>
  <c r="G38" i="99" s="1"/>
  <c r="J40" i="99"/>
  <c r="J41" i="99" s="1"/>
  <c r="J38" i="99" s="1"/>
  <c r="H38" i="99"/>
  <c r="O36" i="99"/>
  <c r="K35" i="99"/>
  <c r="I35" i="99"/>
  <c r="H35" i="99"/>
  <c r="G35" i="99"/>
  <c r="J34" i="99"/>
  <c r="M34" i="99" s="1"/>
  <c r="J33" i="99"/>
  <c r="M33" i="99" s="1"/>
  <c r="M32" i="99"/>
  <c r="J32" i="99"/>
  <c r="M31" i="99"/>
  <c r="J31" i="99"/>
  <c r="M30" i="99"/>
  <c r="J30" i="99"/>
  <c r="J29" i="99"/>
  <c r="J35" i="99" s="1"/>
  <c r="M35" i="99" s="1"/>
  <c r="K28" i="99"/>
  <c r="I28" i="99"/>
  <c r="I36" i="99" s="1"/>
  <c r="H28" i="99"/>
  <c r="H36" i="99" s="1"/>
  <c r="G28" i="99"/>
  <c r="G36" i="99" s="1"/>
  <c r="M27" i="99"/>
  <c r="J27" i="99"/>
  <c r="M26" i="99"/>
  <c r="J26" i="99"/>
  <c r="J25" i="99"/>
  <c r="M25" i="99" s="1"/>
  <c r="J24" i="99"/>
  <c r="M24" i="99" s="1"/>
  <c r="J23" i="99"/>
  <c r="M23" i="99" s="1"/>
  <c r="M22" i="99"/>
  <c r="J22" i="99"/>
  <c r="M21" i="99"/>
  <c r="J21" i="99"/>
  <c r="M20" i="99"/>
  <c r="J20" i="99"/>
  <c r="I19" i="99"/>
  <c r="I7" i="99" s="1"/>
  <c r="H19" i="99"/>
  <c r="H7" i="99" s="1"/>
  <c r="G19" i="99"/>
  <c r="G7" i="99" s="1"/>
  <c r="J18" i="99"/>
  <c r="J17" i="99"/>
  <c r="J16" i="99"/>
  <c r="J15" i="99"/>
  <c r="J14" i="99"/>
  <c r="J13" i="99"/>
  <c r="J12" i="99"/>
  <c r="J11" i="99"/>
  <c r="K11" i="99" s="1"/>
  <c r="B4" i="99"/>
  <c r="I46" i="113" l="1"/>
  <c r="J45" i="113"/>
  <c r="M45" i="113" s="1"/>
  <c r="J46" i="113"/>
  <c r="J39" i="113"/>
  <c r="H37" i="113"/>
  <c r="H8" i="113" s="1"/>
  <c r="I37" i="113"/>
  <c r="I39" i="113"/>
  <c r="I8" i="113"/>
  <c r="I20" i="113"/>
  <c r="I10" i="113" s="1"/>
  <c r="I6" i="113" s="1"/>
  <c r="J11" i="113"/>
  <c r="J20" i="113" s="1"/>
  <c r="H10" i="113"/>
  <c r="H6" i="113" s="1"/>
  <c r="J29" i="113"/>
  <c r="K39" i="113"/>
  <c r="G37" i="113"/>
  <c r="G8" i="113" s="1"/>
  <c r="J36" i="113"/>
  <c r="M36" i="113" s="1"/>
  <c r="G7" i="113"/>
  <c r="J8" i="113"/>
  <c r="M28" i="113"/>
  <c r="K11" i="113"/>
  <c r="H7" i="113"/>
  <c r="M30" i="113"/>
  <c r="K48" i="113"/>
  <c r="I7" i="113"/>
  <c r="J28" i="112"/>
  <c r="J36" i="112"/>
  <c r="M28" i="112"/>
  <c r="J38" i="112"/>
  <c r="K38" i="112"/>
  <c r="I10" i="112"/>
  <c r="I6" i="112" s="1"/>
  <c r="I8" i="112"/>
  <c r="J8" i="112" s="1"/>
  <c r="G7" i="112"/>
  <c r="H7" i="112"/>
  <c r="J19" i="112"/>
  <c r="J10" i="112" s="1"/>
  <c r="J28" i="111"/>
  <c r="J36" i="111" s="1"/>
  <c r="J10" i="111" s="1"/>
  <c r="J19" i="111"/>
  <c r="I10" i="111"/>
  <c r="I6" i="111" s="1"/>
  <c r="I8" i="111"/>
  <c r="J38" i="111"/>
  <c r="K38" i="111" s="1"/>
  <c r="J8" i="111"/>
  <c r="G10" i="111"/>
  <c r="G6" i="111" s="1"/>
  <c r="H10" i="111"/>
  <c r="H6" i="111" s="1"/>
  <c r="M24" i="111"/>
  <c r="G7" i="111"/>
  <c r="J7" i="111" s="1"/>
  <c r="J19" i="110"/>
  <c r="K11" i="110"/>
  <c r="J36" i="110"/>
  <c r="M35" i="110"/>
  <c r="J7" i="110"/>
  <c r="G10" i="110"/>
  <c r="G6" i="110" s="1"/>
  <c r="G8" i="110"/>
  <c r="J10" i="110"/>
  <c r="J38" i="110"/>
  <c r="K38" i="110" s="1"/>
  <c r="I10" i="110"/>
  <c r="I6" i="110" s="1"/>
  <c r="I8" i="110"/>
  <c r="H10" i="110"/>
  <c r="H6" i="110" s="1"/>
  <c r="M30" i="110"/>
  <c r="M28" i="109"/>
  <c r="G10" i="109"/>
  <c r="G6" i="109" s="1"/>
  <c r="I10" i="109"/>
  <c r="I6" i="109" s="1"/>
  <c r="J45" i="109"/>
  <c r="J38" i="109" s="1"/>
  <c r="K38" i="109" s="1"/>
  <c r="M20" i="109"/>
  <c r="J35" i="109"/>
  <c r="M35" i="109" s="1"/>
  <c r="H10" i="109"/>
  <c r="H6" i="109" s="1"/>
  <c r="J19" i="109"/>
  <c r="I7" i="109"/>
  <c r="J7" i="109" s="1"/>
  <c r="G6" i="108"/>
  <c r="I8" i="108"/>
  <c r="J8" i="108" s="1"/>
  <c r="I10" i="108"/>
  <c r="I6" i="108" s="1"/>
  <c r="H6" i="108"/>
  <c r="J36" i="108"/>
  <c r="M28" i="108"/>
  <c r="K38" i="108"/>
  <c r="M34" i="108"/>
  <c r="G7" i="108"/>
  <c r="H7" i="108"/>
  <c r="J19" i="108"/>
  <c r="J10" i="108" s="1"/>
  <c r="M22" i="108"/>
  <c r="K47" i="108"/>
  <c r="J38" i="107"/>
  <c r="M44" i="107"/>
  <c r="I7" i="107"/>
  <c r="J7" i="107" s="1"/>
  <c r="J19" i="107"/>
  <c r="K11" i="107"/>
  <c r="G8" i="107"/>
  <c r="G10" i="107"/>
  <c r="G6" i="107" s="1"/>
  <c r="H10" i="107"/>
  <c r="H6" i="107" s="1"/>
  <c r="H8" i="107"/>
  <c r="I8" i="107"/>
  <c r="I10" i="107"/>
  <c r="J36" i="107"/>
  <c r="J10" i="107" s="1"/>
  <c r="M28" i="107"/>
  <c r="M22" i="107"/>
  <c r="K47" i="107"/>
  <c r="M29" i="107"/>
  <c r="I38" i="107"/>
  <c r="K38" i="107" s="1"/>
  <c r="J49" i="106"/>
  <c r="J50" i="106" s="1"/>
  <c r="H38" i="106"/>
  <c r="J45" i="106"/>
  <c r="J38" i="106" s="1"/>
  <c r="K38" i="106" s="1"/>
  <c r="G36" i="106"/>
  <c r="J35" i="106"/>
  <c r="M35" i="106" s="1"/>
  <c r="J19" i="106"/>
  <c r="K11" i="106"/>
  <c r="G8" i="106"/>
  <c r="G10" i="106"/>
  <c r="G6" i="106" s="1"/>
  <c r="H10" i="106"/>
  <c r="H6" i="106" s="1"/>
  <c r="H8" i="106"/>
  <c r="J7" i="106"/>
  <c r="I10" i="106"/>
  <c r="I6" i="106" s="1"/>
  <c r="M43" i="106"/>
  <c r="M29" i="106"/>
  <c r="J28" i="106"/>
  <c r="I7" i="106"/>
  <c r="K47" i="105"/>
  <c r="H36" i="105"/>
  <c r="H8" i="105" s="1"/>
  <c r="G38" i="105"/>
  <c r="G8" i="105"/>
  <c r="G6" i="105"/>
  <c r="J28" i="105"/>
  <c r="J36" i="105" s="1"/>
  <c r="J10" i="105"/>
  <c r="K10" i="105" s="1"/>
  <c r="M20" i="105"/>
  <c r="K38" i="105"/>
  <c r="I8" i="105"/>
  <c r="I10" i="105"/>
  <c r="I6" i="105" s="1"/>
  <c r="M28" i="105"/>
  <c r="G7" i="105"/>
  <c r="J7" i="105" s="1"/>
  <c r="K38" i="103"/>
  <c r="G10" i="103"/>
  <c r="G6" i="103" s="1"/>
  <c r="J36" i="103"/>
  <c r="M28" i="103"/>
  <c r="H7" i="103"/>
  <c r="J7" i="103" s="1"/>
  <c r="J19" i="103"/>
  <c r="J10" i="103" s="1"/>
  <c r="M29" i="103"/>
  <c r="I7" i="103"/>
  <c r="M44" i="103"/>
  <c r="K47" i="103"/>
  <c r="M20" i="103"/>
  <c r="J36" i="102"/>
  <c r="M28" i="102"/>
  <c r="G10" i="102"/>
  <c r="G6" i="102" s="1"/>
  <c r="G8" i="102"/>
  <c r="J8" i="102" s="1"/>
  <c r="H7" i="102"/>
  <c r="J19" i="102"/>
  <c r="J10" i="102" s="1"/>
  <c r="M29" i="102"/>
  <c r="J45" i="102"/>
  <c r="J38" i="102" s="1"/>
  <c r="K38" i="102" s="1"/>
  <c r="I7" i="102"/>
  <c r="M20" i="102"/>
  <c r="K47" i="102"/>
  <c r="G36" i="101"/>
  <c r="M35" i="101"/>
  <c r="J45" i="101"/>
  <c r="J38" i="101" s="1"/>
  <c r="G7" i="101"/>
  <c r="K47" i="101"/>
  <c r="I38" i="101"/>
  <c r="K38" i="101" s="1"/>
  <c r="J36" i="101"/>
  <c r="M28" i="101"/>
  <c r="G10" i="101"/>
  <c r="G6" i="101" s="1"/>
  <c r="G8" i="101"/>
  <c r="H10" i="101"/>
  <c r="H6" i="101" s="1"/>
  <c r="H8" i="101"/>
  <c r="I10" i="101"/>
  <c r="J19" i="101"/>
  <c r="M29" i="101"/>
  <c r="I7" i="101"/>
  <c r="J7" i="101" s="1"/>
  <c r="M20" i="101"/>
  <c r="J19" i="100"/>
  <c r="G10" i="100"/>
  <c r="G6" i="100" s="1"/>
  <c r="G8" i="100"/>
  <c r="J8" i="100" s="1"/>
  <c r="J36" i="100"/>
  <c r="M28" i="100"/>
  <c r="K38" i="100"/>
  <c r="J38" i="100"/>
  <c r="H7" i="100"/>
  <c r="M29" i="100"/>
  <c r="I7" i="100"/>
  <c r="M20" i="100"/>
  <c r="J7" i="99"/>
  <c r="G10" i="99"/>
  <c r="G6" i="99" s="1"/>
  <c r="G8" i="99"/>
  <c r="H8" i="99"/>
  <c r="H10" i="99"/>
  <c r="H6" i="99" s="1"/>
  <c r="I8" i="99"/>
  <c r="I10" i="99"/>
  <c r="I6" i="99" s="1"/>
  <c r="K38" i="99"/>
  <c r="J19" i="99"/>
  <c r="M29" i="99"/>
  <c r="J28" i="99"/>
  <c r="J37" i="113" l="1"/>
  <c r="J10" i="113" s="1"/>
  <c r="J6" i="113" s="1"/>
  <c r="M29" i="113"/>
  <c r="J7" i="113"/>
  <c r="G10" i="113"/>
  <c r="G6" i="113" s="1"/>
  <c r="J7" i="112"/>
  <c r="J6" i="112"/>
  <c r="K6" i="112" s="1"/>
  <c r="K10" i="112"/>
  <c r="M28" i="111"/>
  <c r="J6" i="111"/>
  <c r="K6" i="111" s="1"/>
  <c r="K10" i="111"/>
  <c r="K10" i="110"/>
  <c r="J6" i="110"/>
  <c r="K6" i="110" s="1"/>
  <c r="J8" i="110"/>
  <c r="J36" i="109"/>
  <c r="J10" i="109" s="1"/>
  <c r="J7" i="108"/>
  <c r="J6" i="108"/>
  <c r="K6" i="108" s="1"/>
  <c r="K10" i="108"/>
  <c r="J6" i="107"/>
  <c r="K6" i="107" s="1"/>
  <c r="K10" i="107"/>
  <c r="I6" i="107"/>
  <c r="J8" i="107"/>
  <c r="J36" i="106"/>
  <c r="J10" i="106" s="1"/>
  <c r="M28" i="106"/>
  <c r="J8" i="106"/>
  <c r="H10" i="105"/>
  <c r="H6" i="105" s="1"/>
  <c r="J8" i="105"/>
  <c r="J6" i="105"/>
  <c r="K6" i="105" s="1"/>
  <c r="J6" i="103"/>
  <c r="K6" i="103" s="1"/>
  <c r="K10" i="103"/>
  <c r="J7" i="102"/>
  <c r="J6" i="102"/>
  <c r="K6" i="102" s="1"/>
  <c r="K10" i="102"/>
  <c r="J10" i="101"/>
  <c r="J6" i="101" s="1"/>
  <c r="I6" i="101"/>
  <c r="J8" i="101"/>
  <c r="J10" i="100"/>
  <c r="J6" i="100" s="1"/>
  <c r="K6" i="100" s="1"/>
  <c r="J7" i="100"/>
  <c r="J36" i="99"/>
  <c r="M28" i="99"/>
  <c r="J10" i="99"/>
  <c r="J8" i="99"/>
  <c r="K10" i="113" l="1"/>
  <c r="K6" i="113"/>
  <c r="L6" i="113"/>
  <c r="L6" i="112"/>
  <c r="L6" i="111"/>
  <c r="L6" i="110"/>
  <c r="J6" i="109"/>
  <c r="K10" i="109"/>
  <c r="L6" i="108"/>
  <c r="L6" i="107"/>
  <c r="J6" i="106"/>
  <c r="K10" i="106"/>
  <c r="L6" i="105"/>
  <c r="L6" i="103"/>
  <c r="L6" i="102"/>
  <c r="K10" i="101"/>
  <c r="K6" i="101"/>
  <c r="L6" i="101"/>
  <c r="K10" i="100"/>
  <c r="L6" i="100"/>
  <c r="K10" i="99"/>
  <c r="J6" i="99"/>
  <c r="K6" i="109" l="1"/>
  <c r="L6" i="109"/>
  <c r="K6" i="106"/>
  <c r="L6" i="106"/>
  <c r="K6" i="99"/>
  <c r="L6" i="99"/>
  <c r="J50" i="98" l="1"/>
  <c r="J49" i="98"/>
  <c r="K47" i="98"/>
  <c r="J47" i="98"/>
  <c r="J45" i="98"/>
  <c r="I45" i="98"/>
  <c r="H45" i="98"/>
  <c r="G45" i="98"/>
  <c r="M44" i="98"/>
  <c r="J44" i="98"/>
  <c r="M43" i="98"/>
  <c r="L43" i="98"/>
  <c r="J43" i="98"/>
  <c r="J42" i="98"/>
  <c r="J41" i="98"/>
  <c r="I41" i="98"/>
  <c r="I38" i="98" s="1"/>
  <c r="H41" i="98"/>
  <c r="G41" i="98"/>
  <c r="G38" i="98" s="1"/>
  <c r="K38" i="98" s="1"/>
  <c r="J40" i="98"/>
  <c r="J38" i="98"/>
  <c r="H38" i="98"/>
  <c r="O36" i="98"/>
  <c r="K35" i="98"/>
  <c r="J35" i="98"/>
  <c r="M35" i="98" s="1"/>
  <c r="I35" i="98"/>
  <c r="H35" i="98"/>
  <c r="G35" i="98"/>
  <c r="M34" i="98"/>
  <c r="J34" i="98"/>
  <c r="J33" i="98"/>
  <c r="M33" i="98" s="1"/>
  <c r="M32" i="98"/>
  <c r="J32" i="98"/>
  <c r="M31" i="98"/>
  <c r="J31" i="98"/>
  <c r="M30" i="98"/>
  <c r="J30" i="98"/>
  <c r="M29" i="98"/>
  <c r="J29" i="98"/>
  <c r="K28" i="98"/>
  <c r="I28" i="98"/>
  <c r="I36" i="98" s="1"/>
  <c r="H28" i="98"/>
  <c r="H36" i="98" s="1"/>
  <c r="G28" i="98"/>
  <c r="G36" i="98" s="1"/>
  <c r="M27" i="98"/>
  <c r="J27" i="98"/>
  <c r="M26" i="98"/>
  <c r="J26" i="98"/>
  <c r="M25" i="98"/>
  <c r="J25" i="98"/>
  <c r="M24" i="98"/>
  <c r="J24" i="98"/>
  <c r="J23" i="98"/>
  <c r="J28" i="98" s="1"/>
  <c r="M22" i="98"/>
  <c r="J22" i="98"/>
  <c r="M21" i="98"/>
  <c r="J21" i="98"/>
  <c r="M20" i="98"/>
  <c r="J20" i="98"/>
  <c r="I19" i="98"/>
  <c r="I7" i="98" s="1"/>
  <c r="H19" i="98"/>
  <c r="H7" i="98" s="1"/>
  <c r="G19" i="98"/>
  <c r="G7" i="98" s="1"/>
  <c r="J18" i="98"/>
  <c r="J17" i="98"/>
  <c r="J16" i="98"/>
  <c r="J15" i="98"/>
  <c r="J14" i="98"/>
  <c r="J13" i="98"/>
  <c r="J12" i="98"/>
  <c r="J11" i="98"/>
  <c r="K11" i="98" s="1"/>
  <c r="B4" i="98"/>
  <c r="J50" i="97"/>
  <c r="J49" i="97"/>
  <c r="K47" i="97"/>
  <c r="J47" i="97"/>
  <c r="J45" i="97"/>
  <c r="I45" i="97"/>
  <c r="H45" i="97"/>
  <c r="G45" i="97"/>
  <c r="M44" i="97"/>
  <c r="J44" i="97"/>
  <c r="M43" i="97"/>
  <c r="L43" i="97"/>
  <c r="J43" i="97"/>
  <c r="J42" i="97"/>
  <c r="I41" i="97"/>
  <c r="I38" i="97" s="1"/>
  <c r="H41" i="97"/>
  <c r="G41" i="97"/>
  <c r="G38" i="97" s="1"/>
  <c r="J40" i="97"/>
  <c r="J41" i="97" s="1"/>
  <c r="J38" i="97" s="1"/>
  <c r="H38" i="97"/>
  <c r="O36" i="97"/>
  <c r="K35" i="97"/>
  <c r="J35" i="97"/>
  <c r="M35" i="97" s="1"/>
  <c r="I35" i="97"/>
  <c r="H35" i="97"/>
  <c r="G35" i="97"/>
  <c r="J34" i="97"/>
  <c r="M34" i="97" s="1"/>
  <c r="J33" i="97"/>
  <c r="M33" i="97" s="1"/>
  <c r="J32" i="97"/>
  <c r="M32" i="97" s="1"/>
  <c r="M31" i="97"/>
  <c r="J31" i="97"/>
  <c r="M30" i="97"/>
  <c r="J30" i="97"/>
  <c r="M29" i="97"/>
  <c r="J29" i="97"/>
  <c r="K28" i="97"/>
  <c r="I28" i="97"/>
  <c r="I36" i="97" s="1"/>
  <c r="H28" i="97"/>
  <c r="H36" i="97" s="1"/>
  <c r="G28" i="97"/>
  <c r="G36" i="97" s="1"/>
  <c r="M27" i="97"/>
  <c r="J27" i="97"/>
  <c r="M26" i="97"/>
  <c r="J26" i="97"/>
  <c r="M25" i="97"/>
  <c r="J25" i="97"/>
  <c r="J24" i="97"/>
  <c r="M24" i="97" s="1"/>
  <c r="J23" i="97"/>
  <c r="M23" i="97" s="1"/>
  <c r="J22" i="97"/>
  <c r="J28" i="97" s="1"/>
  <c r="M21" i="97"/>
  <c r="J21" i="97"/>
  <c r="M20" i="97"/>
  <c r="J20" i="97"/>
  <c r="I19" i="97"/>
  <c r="I7" i="97" s="1"/>
  <c r="H19" i="97"/>
  <c r="H7" i="97" s="1"/>
  <c r="G19" i="97"/>
  <c r="G7" i="97" s="1"/>
  <c r="J18" i="97"/>
  <c r="J17" i="97"/>
  <c r="J16" i="97"/>
  <c r="J15" i="97"/>
  <c r="J14" i="97"/>
  <c r="J13" i="97"/>
  <c r="J12" i="97"/>
  <c r="J11" i="97"/>
  <c r="B4" i="97"/>
  <c r="J47" i="96"/>
  <c r="K47" i="96" s="1"/>
  <c r="I45" i="96"/>
  <c r="H45" i="96"/>
  <c r="G45" i="96"/>
  <c r="J44" i="96"/>
  <c r="M44" i="96" s="1"/>
  <c r="L43" i="96"/>
  <c r="J43" i="96"/>
  <c r="M43" i="96" s="1"/>
  <c r="J42" i="96"/>
  <c r="I41" i="96"/>
  <c r="I38" i="96" s="1"/>
  <c r="H41" i="96"/>
  <c r="H38" i="96" s="1"/>
  <c r="G41" i="96"/>
  <c r="J40" i="96"/>
  <c r="J41" i="96" s="1"/>
  <c r="G38" i="96"/>
  <c r="O36" i="96"/>
  <c r="K35" i="96"/>
  <c r="I35" i="96"/>
  <c r="H35" i="96"/>
  <c r="G35" i="96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K28" i="96"/>
  <c r="I28" i="96"/>
  <c r="I36" i="96" s="1"/>
  <c r="I8" i="96" s="1"/>
  <c r="H28" i="96"/>
  <c r="H36" i="96" s="1"/>
  <c r="H8" i="96" s="1"/>
  <c r="G28" i="96"/>
  <c r="G36" i="96" s="1"/>
  <c r="G8" i="96" s="1"/>
  <c r="J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M22" i="96" s="1"/>
  <c r="J21" i="96"/>
  <c r="M21" i="96" s="1"/>
  <c r="J20" i="96"/>
  <c r="I19" i="96"/>
  <c r="I10" i="96" s="1"/>
  <c r="H19" i="96"/>
  <c r="H10" i="96" s="1"/>
  <c r="G19" i="96"/>
  <c r="G10" i="96" s="1"/>
  <c r="G6" i="96" s="1"/>
  <c r="J18" i="96"/>
  <c r="J17" i="96"/>
  <c r="J16" i="96"/>
  <c r="J15" i="96"/>
  <c r="J14" i="96"/>
  <c r="J13" i="96"/>
  <c r="J12" i="96"/>
  <c r="J11" i="96"/>
  <c r="K11" i="96" s="1"/>
  <c r="B4" i="96"/>
  <c r="J47" i="95"/>
  <c r="J49" i="95" s="1"/>
  <c r="J50" i="95" s="1"/>
  <c r="I45" i="95"/>
  <c r="H45" i="95"/>
  <c r="H38" i="95" s="1"/>
  <c r="G45" i="95"/>
  <c r="J44" i="95"/>
  <c r="M44" i="95" s="1"/>
  <c r="L43" i="95"/>
  <c r="J43" i="95"/>
  <c r="J45" i="95" s="1"/>
  <c r="J42" i="95"/>
  <c r="I41" i="95"/>
  <c r="H41" i="95"/>
  <c r="G41" i="95"/>
  <c r="G38" i="95" s="1"/>
  <c r="J40" i="95"/>
  <c r="J41" i="95" s="1"/>
  <c r="J38" i="95" s="1"/>
  <c r="I38" i="95"/>
  <c r="O36" i="95"/>
  <c r="K35" i="95"/>
  <c r="I35" i="95"/>
  <c r="H35" i="95"/>
  <c r="G35" i="95"/>
  <c r="J34" i="95"/>
  <c r="M34" i="95" s="1"/>
  <c r="J33" i="95"/>
  <c r="M33" i="95" s="1"/>
  <c r="J32" i="95"/>
  <c r="M32" i="95" s="1"/>
  <c r="J31" i="95"/>
  <c r="M31" i="95" s="1"/>
  <c r="J30" i="95"/>
  <c r="J35" i="95" s="1"/>
  <c r="M35" i="95" s="1"/>
  <c r="J29" i="95"/>
  <c r="M29" i="95" s="1"/>
  <c r="K28" i="95"/>
  <c r="I28" i="95"/>
  <c r="I36" i="95" s="1"/>
  <c r="H28" i="95"/>
  <c r="G28" i="95"/>
  <c r="J27" i="95"/>
  <c r="M27" i="95" s="1"/>
  <c r="J26" i="95"/>
  <c r="M26" i="95" s="1"/>
  <c r="M25" i="95"/>
  <c r="J25" i="95"/>
  <c r="J24" i="95"/>
  <c r="M24" i="95" s="1"/>
  <c r="J23" i="95"/>
  <c r="M23" i="95" s="1"/>
  <c r="J22" i="95"/>
  <c r="M22" i="95" s="1"/>
  <c r="J21" i="95"/>
  <c r="M21" i="95" s="1"/>
  <c r="J20" i="95"/>
  <c r="M20" i="95" s="1"/>
  <c r="I19" i="95"/>
  <c r="H19" i="95"/>
  <c r="H7" i="95" s="1"/>
  <c r="G19" i="95"/>
  <c r="J18" i="95"/>
  <c r="J17" i="95"/>
  <c r="J16" i="95"/>
  <c r="J15" i="95"/>
  <c r="J14" i="95"/>
  <c r="J13" i="95"/>
  <c r="J12" i="95"/>
  <c r="J11" i="95"/>
  <c r="K11" i="95" s="1"/>
  <c r="I7" i="95"/>
  <c r="B4" i="95"/>
  <c r="J50" i="94"/>
  <c r="J49" i="94"/>
  <c r="K47" i="94"/>
  <c r="J47" i="94"/>
  <c r="J45" i="94"/>
  <c r="I45" i="94"/>
  <c r="H45" i="94"/>
  <c r="G45" i="94"/>
  <c r="M44" i="94"/>
  <c r="J44" i="94"/>
  <c r="L43" i="94"/>
  <c r="J43" i="94"/>
  <c r="M43" i="94" s="1"/>
  <c r="J42" i="94"/>
  <c r="J41" i="94"/>
  <c r="J38" i="94" s="1"/>
  <c r="I41" i="94"/>
  <c r="I38" i="94" s="1"/>
  <c r="H41" i="94"/>
  <c r="G41" i="94"/>
  <c r="J40" i="94"/>
  <c r="H38" i="94"/>
  <c r="G38" i="94"/>
  <c r="K38" i="94" s="1"/>
  <c r="O36" i="94"/>
  <c r="K35" i="94"/>
  <c r="I35" i="94"/>
  <c r="H35" i="94"/>
  <c r="G35" i="94"/>
  <c r="J34" i="94"/>
  <c r="M34" i="94" s="1"/>
  <c r="J33" i="94"/>
  <c r="M33" i="94" s="1"/>
  <c r="J32" i="94"/>
  <c r="M32" i="94" s="1"/>
  <c r="M31" i="94"/>
  <c r="J31" i="94"/>
  <c r="J30" i="94"/>
  <c r="J35" i="94" s="1"/>
  <c r="J29" i="94"/>
  <c r="M29" i="94" s="1"/>
  <c r="K28" i="94"/>
  <c r="I28" i="94"/>
  <c r="I36" i="94" s="1"/>
  <c r="I8" i="94" s="1"/>
  <c r="H28" i="94"/>
  <c r="G28" i="94"/>
  <c r="G36" i="94" s="1"/>
  <c r="M27" i="94"/>
  <c r="J27" i="94"/>
  <c r="J26" i="94"/>
  <c r="M26" i="94" s="1"/>
  <c r="J25" i="94"/>
  <c r="M25" i="94" s="1"/>
  <c r="J24" i="94"/>
  <c r="M24" i="94" s="1"/>
  <c r="J23" i="94"/>
  <c r="M23" i="94" s="1"/>
  <c r="J22" i="94"/>
  <c r="M22" i="94" s="1"/>
  <c r="M21" i="94"/>
  <c r="J21" i="94"/>
  <c r="J20" i="94"/>
  <c r="M20" i="94" s="1"/>
  <c r="I19" i="94"/>
  <c r="I10" i="94" s="1"/>
  <c r="I6" i="94" s="1"/>
  <c r="H19" i="94"/>
  <c r="G19" i="94"/>
  <c r="J18" i="94"/>
  <c r="J17" i="94"/>
  <c r="J16" i="94"/>
  <c r="J15" i="94"/>
  <c r="J14" i="94"/>
  <c r="J13" i="94"/>
  <c r="J12" i="94"/>
  <c r="J11" i="94"/>
  <c r="J19" i="94" s="1"/>
  <c r="I7" i="94"/>
  <c r="H7" i="94"/>
  <c r="G7" i="94"/>
  <c r="B4" i="94"/>
  <c r="J50" i="93"/>
  <c r="J49" i="93"/>
  <c r="K47" i="93"/>
  <c r="J47" i="93"/>
  <c r="I45" i="93"/>
  <c r="H45" i="93"/>
  <c r="G45" i="93"/>
  <c r="J44" i="93"/>
  <c r="M44" i="93" s="1"/>
  <c r="L43" i="93"/>
  <c r="J43" i="93"/>
  <c r="J45" i="93" s="1"/>
  <c r="J42" i="93"/>
  <c r="J41" i="93"/>
  <c r="I41" i="93"/>
  <c r="H41" i="93"/>
  <c r="H38" i="93" s="1"/>
  <c r="G41" i="93"/>
  <c r="J40" i="93"/>
  <c r="O36" i="93"/>
  <c r="K35" i="93"/>
  <c r="I35" i="93"/>
  <c r="H35" i="93"/>
  <c r="G35" i="93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K28" i="93"/>
  <c r="I28" i="93"/>
  <c r="H28" i="93"/>
  <c r="H36" i="93" s="1"/>
  <c r="H8" i="93" s="1"/>
  <c r="G28" i="93"/>
  <c r="G36" i="93" s="1"/>
  <c r="G8" i="93" s="1"/>
  <c r="M27" i="93"/>
  <c r="J27" i="93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I19" i="93"/>
  <c r="H19" i="93"/>
  <c r="G19" i="93"/>
  <c r="J18" i="93"/>
  <c r="J17" i="93"/>
  <c r="J16" i="93"/>
  <c r="J15" i="93"/>
  <c r="J14" i="93"/>
  <c r="J13" i="93"/>
  <c r="J12" i="93"/>
  <c r="J11" i="93"/>
  <c r="H7" i="93"/>
  <c r="B4" i="93"/>
  <c r="J50" i="92"/>
  <c r="J49" i="92"/>
  <c r="K47" i="92"/>
  <c r="J47" i="92"/>
  <c r="I45" i="92"/>
  <c r="H45" i="92"/>
  <c r="G45" i="92"/>
  <c r="M44" i="92"/>
  <c r="J44" i="92"/>
  <c r="J45" i="92" s="1"/>
  <c r="L43" i="92"/>
  <c r="J43" i="92"/>
  <c r="M43" i="92" s="1"/>
  <c r="J42" i="92"/>
  <c r="J41" i="92"/>
  <c r="I41" i="92"/>
  <c r="H41" i="92"/>
  <c r="H38" i="92" s="1"/>
  <c r="G41" i="92"/>
  <c r="G38" i="92" s="1"/>
  <c r="J40" i="92"/>
  <c r="O36" i="92"/>
  <c r="K35" i="92"/>
  <c r="I35" i="92"/>
  <c r="H35" i="92"/>
  <c r="G35" i="92"/>
  <c r="J34" i="92"/>
  <c r="M34" i="92" s="1"/>
  <c r="J33" i="92"/>
  <c r="M33" i="92" s="1"/>
  <c r="J32" i="92"/>
  <c r="M32" i="92" s="1"/>
  <c r="J31" i="92"/>
  <c r="M31" i="92" s="1"/>
  <c r="J30" i="92"/>
  <c r="J29" i="92"/>
  <c r="M29" i="92" s="1"/>
  <c r="K28" i="92"/>
  <c r="I28" i="92"/>
  <c r="H28" i="92"/>
  <c r="G28" i="92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I19" i="92"/>
  <c r="H19" i="92"/>
  <c r="H7" i="92" s="1"/>
  <c r="G19" i="92"/>
  <c r="G7" i="92" s="1"/>
  <c r="J18" i="92"/>
  <c r="J17" i="92"/>
  <c r="J16" i="92"/>
  <c r="J15" i="92"/>
  <c r="J14" i="92"/>
  <c r="J13" i="92"/>
  <c r="J12" i="92"/>
  <c r="J11" i="92"/>
  <c r="B4" i="92"/>
  <c r="J47" i="91"/>
  <c r="J49" i="91" s="1"/>
  <c r="J50" i="91" s="1"/>
  <c r="I45" i="91"/>
  <c r="H45" i="91"/>
  <c r="G45" i="91"/>
  <c r="G38" i="91" s="1"/>
  <c r="J44" i="91"/>
  <c r="M44" i="91" s="1"/>
  <c r="L43" i="91"/>
  <c r="J43" i="91"/>
  <c r="J42" i="91"/>
  <c r="I41" i="91"/>
  <c r="I38" i="91" s="1"/>
  <c r="H41" i="91"/>
  <c r="H38" i="91" s="1"/>
  <c r="G41" i="91"/>
  <c r="J40" i="91"/>
  <c r="J41" i="91" s="1"/>
  <c r="O36" i="91"/>
  <c r="K35" i="91"/>
  <c r="I35" i="91"/>
  <c r="H35" i="91"/>
  <c r="G35" i="9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K28" i="91"/>
  <c r="I28" i="91"/>
  <c r="H28" i="91"/>
  <c r="G28" i="91"/>
  <c r="J27" i="91"/>
  <c r="M27" i="91" s="1"/>
  <c r="J26" i="91"/>
  <c r="M26" i="91" s="1"/>
  <c r="J25" i="91"/>
  <c r="M25" i="91" s="1"/>
  <c r="M24" i="91"/>
  <c r="J24" i="91"/>
  <c r="J23" i="91"/>
  <c r="M23" i="91" s="1"/>
  <c r="J22" i="91"/>
  <c r="M22" i="91" s="1"/>
  <c r="J21" i="91"/>
  <c r="M21" i="91" s="1"/>
  <c r="J20" i="91"/>
  <c r="M20" i="91" s="1"/>
  <c r="I19" i="91"/>
  <c r="H19" i="91"/>
  <c r="G19" i="91"/>
  <c r="J18" i="91"/>
  <c r="J17" i="91"/>
  <c r="J16" i="91"/>
  <c r="J15" i="91"/>
  <c r="J14" i="91"/>
  <c r="J13" i="91"/>
  <c r="J12" i="91"/>
  <c r="J11" i="91"/>
  <c r="K11" i="91" s="1"/>
  <c r="B4" i="91"/>
  <c r="K47" i="90"/>
  <c r="J47" i="90"/>
  <c r="J49" i="90" s="1"/>
  <c r="J50" i="90" s="1"/>
  <c r="J45" i="90"/>
  <c r="I45" i="90"/>
  <c r="H45" i="90"/>
  <c r="G45" i="90"/>
  <c r="J44" i="90"/>
  <c r="M44" i="90" s="1"/>
  <c r="L43" i="90"/>
  <c r="J43" i="90"/>
  <c r="M43" i="90" s="1"/>
  <c r="J42" i="90"/>
  <c r="I41" i="90"/>
  <c r="I38" i="90" s="1"/>
  <c r="H41" i="90"/>
  <c r="G41" i="90"/>
  <c r="J40" i="90"/>
  <c r="J41" i="90" s="1"/>
  <c r="J38" i="90" s="1"/>
  <c r="H38" i="90"/>
  <c r="G38" i="90"/>
  <c r="O36" i="90"/>
  <c r="K35" i="90"/>
  <c r="I35" i="90"/>
  <c r="G35" i="90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K28" i="90"/>
  <c r="I28" i="90"/>
  <c r="I36" i="90" s="1"/>
  <c r="I8" i="90" s="1"/>
  <c r="H28" i="90"/>
  <c r="G28" i="90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I19" i="90"/>
  <c r="G19" i="90"/>
  <c r="J18" i="90"/>
  <c r="J17" i="90"/>
  <c r="J16" i="90"/>
  <c r="J15" i="90"/>
  <c r="J14" i="90"/>
  <c r="J13" i="90"/>
  <c r="J12" i="90"/>
  <c r="J11" i="90"/>
  <c r="B4" i="90"/>
  <c r="J7" i="98" l="1"/>
  <c r="G10" i="98"/>
  <c r="G6" i="98" s="1"/>
  <c r="G8" i="98"/>
  <c r="I10" i="98"/>
  <c r="I6" i="98" s="1"/>
  <c r="I8" i="98"/>
  <c r="H8" i="98"/>
  <c r="H10" i="98"/>
  <c r="H6" i="98" s="1"/>
  <c r="J36" i="98"/>
  <c r="M28" i="98"/>
  <c r="J19" i="98"/>
  <c r="J10" i="98" s="1"/>
  <c r="M23" i="98"/>
  <c r="J7" i="97"/>
  <c r="J19" i="97"/>
  <c r="K11" i="97"/>
  <c r="I10" i="97"/>
  <c r="I6" i="97" s="1"/>
  <c r="I8" i="97"/>
  <c r="J36" i="97"/>
  <c r="M28" i="97"/>
  <c r="K38" i="97"/>
  <c r="J10" i="97"/>
  <c r="G8" i="97"/>
  <c r="G10" i="97"/>
  <c r="G6" i="97" s="1"/>
  <c r="H10" i="97"/>
  <c r="H6" i="97" s="1"/>
  <c r="H8" i="97"/>
  <c r="M22" i="97"/>
  <c r="J45" i="96"/>
  <c r="I6" i="96"/>
  <c r="H6" i="96"/>
  <c r="J49" i="96"/>
  <c r="J50" i="96" s="1"/>
  <c r="J28" i="96"/>
  <c r="G7" i="96"/>
  <c r="J38" i="96"/>
  <c r="M28" i="96"/>
  <c r="K38" i="96"/>
  <c r="M20" i="96"/>
  <c r="J35" i="96"/>
  <c r="M35" i="96" s="1"/>
  <c r="H7" i="96"/>
  <c r="J19" i="96"/>
  <c r="I7" i="96"/>
  <c r="H36" i="95"/>
  <c r="H8" i="95" s="1"/>
  <c r="G36" i="95"/>
  <c r="G8" i="95" s="1"/>
  <c r="K38" i="95"/>
  <c r="I8" i="95"/>
  <c r="J8" i="95" s="1"/>
  <c r="I10" i="95"/>
  <c r="I6" i="95" s="1"/>
  <c r="G7" i="95"/>
  <c r="J7" i="95" s="1"/>
  <c r="M43" i="95"/>
  <c r="K47" i="95"/>
  <c r="J28" i="95"/>
  <c r="J19" i="95"/>
  <c r="M30" i="95"/>
  <c r="M35" i="94"/>
  <c r="H36" i="94"/>
  <c r="J7" i="94"/>
  <c r="K11" i="94"/>
  <c r="H10" i="94"/>
  <c r="H6" i="94" s="1"/>
  <c r="H8" i="94"/>
  <c r="G8" i="94"/>
  <c r="J8" i="94" s="1"/>
  <c r="G10" i="94"/>
  <c r="G6" i="94" s="1"/>
  <c r="J28" i="94"/>
  <c r="M30" i="94"/>
  <c r="G38" i="93"/>
  <c r="I36" i="93"/>
  <c r="J28" i="93"/>
  <c r="I7" i="93"/>
  <c r="J19" i="93"/>
  <c r="K11" i="93"/>
  <c r="G10" i="93"/>
  <c r="G6" i="93" s="1"/>
  <c r="J36" i="93"/>
  <c r="J10" i="93" s="1"/>
  <c r="M28" i="93"/>
  <c r="I8" i="93"/>
  <c r="J8" i="93" s="1"/>
  <c r="I10" i="93"/>
  <c r="I6" i="93" s="1"/>
  <c r="H10" i="93"/>
  <c r="H6" i="93" s="1"/>
  <c r="J38" i="93"/>
  <c r="G7" i="93"/>
  <c r="J7" i="93" s="1"/>
  <c r="M43" i="93"/>
  <c r="I38" i="93"/>
  <c r="J35" i="93"/>
  <c r="M35" i="93" s="1"/>
  <c r="M20" i="93"/>
  <c r="J38" i="92"/>
  <c r="J19" i="92"/>
  <c r="I36" i="92"/>
  <c r="K11" i="92"/>
  <c r="I7" i="92"/>
  <c r="J7" i="92" s="1"/>
  <c r="H36" i="92"/>
  <c r="G36" i="92"/>
  <c r="J35" i="92"/>
  <c r="M35" i="92" s="1"/>
  <c r="J28" i="92"/>
  <c r="G8" i="92"/>
  <c r="G10" i="92"/>
  <c r="G6" i="92" s="1"/>
  <c r="H10" i="92"/>
  <c r="H6" i="92" s="1"/>
  <c r="H8" i="92"/>
  <c r="I10" i="92"/>
  <c r="I8" i="92"/>
  <c r="I38" i="92"/>
  <c r="M20" i="92"/>
  <c r="M30" i="92"/>
  <c r="I36" i="91"/>
  <c r="I8" i="91" s="1"/>
  <c r="J45" i="91"/>
  <c r="J38" i="91" s="1"/>
  <c r="K38" i="91" s="1"/>
  <c r="G10" i="91"/>
  <c r="G6" i="91" s="1"/>
  <c r="G36" i="91"/>
  <c r="G8" i="91" s="1"/>
  <c r="H7" i="91"/>
  <c r="H36" i="91"/>
  <c r="H8" i="91" s="1"/>
  <c r="M43" i="91"/>
  <c r="J35" i="91"/>
  <c r="M35" i="91" s="1"/>
  <c r="K47" i="91"/>
  <c r="J8" i="91"/>
  <c r="G7" i="91"/>
  <c r="J28" i="91"/>
  <c r="J19" i="91"/>
  <c r="M29" i="91"/>
  <c r="I7" i="91"/>
  <c r="J28" i="90"/>
  <c r="G36" i="90"/>
  <c r="G8" i="90" s="1"/>
  <c r="H35" i="90"/>
  <c r="H36" i="90" s="1"/>
  <c r="H19" i="90"/>
  <c r="J35" i="90"/>
  <c r="M35" i="90" s="1"/>
  <c r="J19" i="90"/>
  <c r="J36" i="90"/>
  <c r="M28" i="90"/>
  <c r="G10" i="90"/>
  <c r="G6" i="90" s="1"/>
  <c r="I10" i="90"/>
  <c r="I6" i="90" s="1"/>
  <c r="K38" i="90"/>
  <c r="G7" i="90"/>
  <c r="H7" i="90"/>
  <c r="I7" i="90"/>
  <c r="K11" i="90"/>
  <c r="M29" i="90"/>
  <c r="M20" i="90"/>
  <c r="J66" i="89"/>
  <c r="J47" i="89"/>
  <c r="J49" i="89" s="1"/>
  <c r="J50" i="89" s="1"/>
  <c r="I45" i="89"/>
  <c r="H45" i="89"/>
  <c r="G45" i="89"/>
  <c r="J44" i="89"/>
  <c r="M44" i="89" s="1"/>
  <c r="L43" i="89"/>
  <c r="J43" i="89"/>
  <c r="M43" i="89" s="1"/>
  <c r="J42" i="89"/>
  <c r="I41" i="89"/>
  <c r="I38" i="89" s="1"/>
  <c r="H41" i="89"/>
  <c r="H38" i="89" s="1"/>
  <c r="G41" i="89"/>
  <c r="J40" i="89"/>
  <c r="J41" i="89" s="1"/>
  <c r="O36" i="89"/>
  <c r="K35" i="89"/>
  <c r="I35" i="89"/>
  <c r="H35" i="89"/>
  <c r="G35" i="89"/>
  <c r="J34" i="89"/>
  <c r="M34" i="89" s="1"/>
  <c r="J33" i="89"/>
  <c r="J32" i="89"/>
  <c r="M32" i="89" s="1"/>
  <c r="J31" i="89"/>
  <c r="M31" i="89" s="1"/>
  <c r="J30" i="89"/>
  <c r="M30" i="89" s="1"/>
  <c r="J29" i="89"/>
  <c r="M29" i="89" s="1"/>
  <c r="K28" i="89"/>
  <c r="I28" i="89"/>
  <c r="H28" i="89"/>
  <c r="G28" i="89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I19" i="89"/>
  <c r="H19" i="89"/>
  <c r="G19" i="89"/>
  <c r="J18" i="89"/>
  <c r="J17" i="89"/>
  <c r="J16" i="89"/>
  <c r="J15" i="89"/>
  <c r="J14" i="89"/>
  <c r="J13" i="89"/>
  <c r="J12" i="89"/>
  <c r="J11" i="89"/>
  <c r="K11" i="89" s="1"/>
  <c r="B4" i="89"/>
  <c r="J47" i="88"/>
  <c r="J49" i="88" s="1"/>
  <c r="J50" i="88" s="1"/>
  <c r="I45" i="88"/>
  <c r="H45" i="88"/>
  <c r="G45" i="88"/>
  <c r="J44" i="88"/>
  <c r="M44" i="88" s="1"/>
  <c r="L43" i="88"/>
  <c r="J43" i="88"/>
  <c r="M43" i="88" s="1"/>
  <c r="J42" i="88"/>
  <c r="I41" i="88"/>
  <c r="H41" i="88"/>
  <c r="G41" i="88"/>
  <c r="G38" i="88" s="1"/>
  <c r="J40" i="88"/>
  <c r="J41" i="88" s="1"/>
  <c r="O36" i="88"/>
  <c r="K35" i="88"/>
  <c r="I35" i="88"/>
  <c r="H35" i="88"/>
  <c r="G35" i="88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K28" i="88"/>
  <c r="I28" i="88"/>
  <c r="H28" i="88"/>
  <c r="G28" i="88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I19" i="88"/>
  <c r="H19" i="88"/>
  <c r="G19" i="88"/>
  <c r="J18" i="88"/>
  <c r="J17" i="88"/>
  <c r="J16" i="88"/>
  <c r="J15" i="88"/>
  <c r="J14" i="88"/>
  <c r="J13" i="88"/>
  <c r="J12" i="88"/>
  <c r="J11" i="88"/>
  <c r="K11" i="88" s="1"/>
  <c r="B4" i="88"/>
  <c r="J47" i="87"/>
  <c r="J49" i="87" s="1"/>
  <c r="J50" i="87" s="1"/>
  <c r="I45" i="87"/>
  <c r="H45" i="87"/>
  <c r="G45" i="87"/>
  <c r="J44" i="87"/>
  <c r="M44" i="87" s="1"/>
  <c r="L43" i="87"/>
  <c r="J43" i="87"/>
  <c r="M43" i="87" s="1"/>
  <c r="J42" i="87"/>
  <c r="J45" i="87" s="1"/>
  <c r="I41" i="87"/>
  <c r="H41" i="87"/>
  <c r="G41" i="87"/>
  <c r="J40" i="87"/>
  <c r="J41" i="87" s="1"/>
  <c r="O36" i="87"/>
  <c r="K35" i="87"/>
  <c r="I35" i="87"/>
  <c r="H35" i="87"/>
  <c r="G35" i="87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K28" i="87"/>
  <c r="I28" i="87"/>
  <c r="H28" i="87"/>
  <c r="G28" i="87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I19" i="87"/>
  <c r="H19" i="87"/>
  <c r="G19" i="87"/>
  <c r="J18" i="87"/>
  <c r="J17" i="87"/>
  <c r="J16" i="87"/>
  <c r="J15" i="87"/>
  <c r="J14" i="87"/>
  <c r="J13" i="87"/>
  <c r="J12" i="87"/>
  <c r="J11" i="87"/>
  <c r="B4" i="87"/>
  <c r="J47" i="86"/>
  <c r="K47" i="86" s="1"/>
  <c r="I45" i="86"/>
  <c r="H45" i="86"/>
  <c r="G45" i="86"/>
  <c r="J44" i="86"/>
  <c r="M44" i="86" s="1"/>
  <c r="L43" i="86"/>
  <c r="J43" i="86"/>
  <c r="M43" i="86" s="1"/>
  <c r="J42" i="86"/>
  <c r="I41" i="86"/>
  <c r="H41" i="86"/>
  <c r="G41" i="86"/>
  <c r="J40" i="86"/>
  <c r="J41" i="86" s="1"/>
  <c r="O36" i="86"/>
  <c r="K35" i="86"/>
  <c r="I35" i="86"/>
  <c r="H35" i="86"/>
  <c r="G35" i="86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K28" i="86"/>
  <c r="I28" i="86"/>
  <c r="H28" i="86"/>
  <c r="G28" i="86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J20" i="86"/>
  <c r="M20" i="86" s="1"/>
  <c r="I19" i="86"/>
  <c r="I7" i="86" s="1"/>
  <c r="H19" i="86"/>
  <c r="G19" i="86"/>
  <c r="J18" i="86"/>
  <c r="J17" i="86"/>
  <c r="J16" i="86"/>
  <c r="J15" i="86"/>
  <c r="J14" i="86"/>
  <c r="J13" i="86"/>
  <c r="J12" i="86"/>
  <c r="J11" i="86"/>
  <c r="B4" i="86"/>
  <c r="J47" i="85"/>
  <c r="K47" i="85" s="1"/>
  <c r="I45" i="85"/>
  <c r="H45" i="85"/>
  <c r="G45" i="85"/>
  <c r="J44" i="85"/>
  <c r="M44" i="85" s="1"/>
  <c r="L43" i="85"/>
  <c r="J43" i="85"/>
  <c r="M43" i="85" s="1"/>
  <c r="J42" i="85"/>
  <c r="I41" i="85"/>
  <c r="H41" i="85"/>
  <c r="G41" i="85"/>
  <c r="J40" i="85"/>
  <c r="J41" i="85" s="1"/>
  <c r="O36" i="85"/>
  <c r="K35" i="85"/>
  <c r="I35" i="85"/>
  <c r="H35" i="85"/>
  <c r="G35" i="85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K28" i="85"/>
  <c r="I28" i="85"/>
  <c r="H28" i="85"/>
  <c r="G28" i="85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I19" i="85"/>
  <c r="H19" i="85"/>
  <c r="G19" i="85"/>
  <c r="J18" i="85"/>
  <c r="J17" i="85"/>
  <c r="J16" i="85"/>
  <c r="J15" i="85"/>
  <c r="J14" i="85"/>
  <c r="J13" i="85"/>
  <c r="J12" i="85"/>
  <c r="J11" i="85"/>
  <c r="B4" i="85"/>
  <c r="J47" i="84"/>
  <c r="J49" i="84" s="1"/>
  <c r="J50" i="84" s="1"/>
  <c r="I45" i="84"/>
  <c r="H45" i="84"/>
  <c r="G45" i="84"/>
  <c r="J44" i="84"/>
  <c r="M44" i="84" s="1"/>
  <c r="L43" i="84"/>
  <c r="J43" i="84"/>
  <c r="M43" i="84" s="1"/>
  <c r="J42" i="84"/>
  <c r="I41" i="84"/>
  <c r="H41" i="84"/>
  <c r="G41" i="84"/>
  <c r="J40" i="84"/>
  <c r="J41" i="84" s="1"/>
  <c r="O36" i="84"/>
  <c r="K35" i="84"/>
  <c r="I35" i="84"/>
  <c r="H35" i="84"/>
  <c r="G35" i="84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K28" i="84"/>
  <c r="I28" i="84"/>
  <c r="H28" i="84"/>
  <c r="G28" i="84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I19" i="84"/>
  <c r="H19" i="84"/>
  <c r="G19" i="84"/>
  <c r="J18" i="84"/>
  <c r="J17" i="84"/>
  <c r="J16" i="84"/>
  <c r="J15" i="84"/>
  <c r="J14" i="84"/>
  <c r="J13" i="84"/>
  <c r="J12" i="84"/>
  <c r="J11" i="84"/>
  <c r="B4" i="84"/>
  <c r="J47" i="83"/>
  <c r="J49" i="83" s="1"/>
  <c r="J50" i="83" s="1"/>
  <c r="I45" i="83"/>
  <c r="H45" i="83"/>
  <c r="G45" i="83"/>
  <c r="J44" i="83"/>
  <c r="M44" i="83" s="1"/>
  <c r="L43" i="83"/>
  <c r="J43" i="83"/>
  <c r="J42" i="83"/>
  <c r="I41" i="83"/>
  <c r="H41" i="83"/>
  <c r="G41" i="83"/>
  <c r="J40" i="83"/>
  <c r="J41" i="83" s="1"/>
  <c r="O36" i="83"/>
  <c r="K35" i="83"/>
  <c r="I35" i="83"/>
  <c r="H35" i="83"/>
  <c r="G35" i="83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K28" i="83"/>
  <c r="I28" i="83"/>
  <c r="H28" i="83"/>
  <c r="G28" i="83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I19" i="83"/>
  <c r="H19" i="83"/>
  <c r="G19" i="83"/>
  <c r="J18" i="83"/>
  <c r="J17" i="83"/>
  <c r="J16" i="83"/>
  <c r="J15" i="83"/>
  <c r="J14" i="83"/>
  <c r="J13" i="83"/>
  <c r="J12" i="83"/>
  <c r="J11" i="83"/>
  <c r="B4" i="83"/>
  <c r="J47" i="82"/>
  <c r="J49" i="82" s="1"/>
  <c r="J50" i="82" s="1"/>
  <c r="I45" i="82"/>
  <c r="H45" i="82"/>
  <c r="H38" i="82" s="1"/>
  <c r="G45" i="82"/>
  <c r="J44" i="82"/>
  <c r="L43" i="82"/>
  <c r="J43" i="82"/>
  <c r="M43" i="82" s="1"/>
  <c r="J42" i="82"/>
  <c r="I41" i="82"/>
  <c r="I38" i="82" s="1"/>
  <c r="H41" i="82"/>
  <c r="G41" i="82"/>
  <c r="J40" i="82"/>
  <c r="J41" i="82" s="1"/>
  <c r="O36" i="82"/>
  <c r="K35" i="82"/>
  <c r="I35" i="82"/>
  <c r="H35" i="82"/>
  <c r="G35" i="82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K28" i="82"/>
  <c r="I28" i="82"/>
  <c r="H28" i="82"/>
  <c r="G28" i="82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I19" i="82"/>
  <c r="H19" i="82"/>
  <c r="G19" i="82"/>
  <c r="J18" i="82"/>
  <c r="J17" i="82"/>
  <c r="J16" i="82"/>
  <c r="J15" i="82"/>
  <c r="J14" i="82"/>
  <c r="J13" i="82"/>
  <c r="J12" i="82"/>
  <c r="J11" i="82"/>
  <c r="K11" i="82" s="1"/>
  <c r="B4" i="82"/>
  <c r="J47" i="81"/>
  <c r="K47" i="81" s="1"/>
  <c r="I45" i="81"/>
  <c r="H45" i="81"/>
  <c r="G45" i="81"/>
  <c r="J44" i="81"/>
  <c r="M44" i="81" s="1"/>
  <c r="L43" i="81"/>
  <c r="J43" i="81"/>
  <c r="M43" i="81" s="1"/>
  <c r="J42" i="81"/>
  <c r="I41" i="81"/>
  <c r="H41" i="81"/>
  <c r="G41" i="81"/>
  <c r="J40" i="81"/>
  <c r="J41" i="81" s="1"/>
  <c r="O36" i="81"/>
  <c r="K35" i="81"/>
  <c r="I35" i="81"/>
  <c r="H35" i="81"/>
  <c r="G35" i="8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K28" i="81"/>
  <c r="I28" i="81"/>
  <c r="H28" i="81"/>
  <c r="G28" i="8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I19" i="81"/>
  <c r="H19" i="81"/>
  <c r="G19" i="81"/>
  <c r="J18" i="81"/>
  <c r="J17" i="81"/>
  <c r="J16" i="81"/>
  <c r="J15" i="81"/>
  <c r="J14" i="81"/>
  <c r="J13" i="81"/>
  <c r="J12" i="81"/>
  <c r="J11" i="81"/>
  <c r="K11" i="81" s="1"/>
  <c r="B4" i="81"/>
  <c r="J47" i="80"/>
  <c r="K47" i="80" s="1"/>
  <c r="I45" i="80"/>
  <c r="H45" i="80"/>
  <c r="G45" i="80"/>
  <c r="J44" i="80"/>
  <c r="M44" i="80" s="1"/>
  <c r="L43" i="80"/>
  <c r="J43" i="80"/>
  <c r="M43" i="80" s="1"/>
  <c r="J42" i="80"/>
  <c r="I41" i="80"/>
  <c r="H41" i="80"/>
  <c r="G41" i="80"/>
  <c r="J40" i="80"/>
  <c r="J41" i="80" s="1"/>
  <c r="O36" i="80"/>
  <c r="K35" i="80"/>
  <c r="I35" i="80"/>
  <c r="H35" i="80"/>
  <c r="G35" i="80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K28" i="80"/>
  <c r="I28" i="80"/>
  <c r="H28" i="80"/>
  <c r="G28" i="80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I19" i="80"/>
  <c r="H19" i="80"/>
  <c r="G19" i="80"/>
  <c r="J18" i="80"/>
  <c r="J17" i="80"/>
  <c r="J16" i="80"/>
  <c r="J15" i="80"/>
  <c r="J14" i="80"/>
  <c r="J13" i="80"/>
  <c r="J12" i="80"/>
  <c r="J11" i="80"/>
  <c r="K11" i="80" s="1"/>
  <c r="B4" i="80"/>
  <c r="J12" i="79"/>
  <c r="J13" i="79"/>
  <c r="J14" i="79"/>
  <c r="J15" i="79"/>
  <c r="J16" i="79"/>
  <c r="J17" i="79"/>
  <c r="J18" i="79"/>
  <c r="J47" i="79"/>
  <c r="J49" i="79" s="1"/>
  <c r="J50" i="79" s="1"/>
  <c r="I45" i="79"/>
  <c r="H45" i="79"/>
  <c r="G45" i="79"/>
  <c r="J44" i="79"/>
  <c r="M44" i="79" s="1"/>
  <c r="L43" i="79"/>
  <c r="J43" i="79"/>
  <c r="M43" i="79" s="1"/>
  <c r="J42" i="79"/>
  <c r="I41" i="79"/>
  <c r="H41" i="79"/>
  <c r="G41" i="79"/>
  <c r="J40" i="79"/>
  <c r="J41" i="79" s="1"/>
  <c r="O36" i="79"/>
  <c r="K35" i="79"/>
  <c r="I35" i="79"/>
  <c r="H35" i="79"/>
  <c r="G35" i="79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K28" i="79"/>
  <c r="I28" i="79"/>
  <c r="H28" i="79"/>
  <c r="G28" i="79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I19" i="79"/>
  <c r="H19" i="79"/>
  <c r="G19" i="79"/>
  <c r="J11" i="79"/>
  <c r="K11" i="79" s="1"/>
  <c r="B4" i="79"/>
  <c r="J47" i="78"/>
  <c r="K47" i="78" s="1"/>
  <c r="I45" i="78"/>
  <c r="H45" i="78"/>
  <c r="G45" i="78"/>
  <c r="J44" i="78"/>
  <c r="M44" i="78" s="1"/>
  <c r="L43" i="78"/>
  <c r="J43" i="78"/>
  <c r="M43" i="78" s="1"/>
  <c r="J42" i="78"/>
  <c r="I41" i="78"/>
  <c r="H41" i="78"/>
  <c r="G41" i="78"/>
  <c r="J40" i="78"/>
  <c r="J41" i="78" s="1"/>
  <c r="O36" i="78"/>
  <c r="K35" i="78"/>
  <c r="I35" i="78"/>
  <c r="H35" i="78"/>
  <c r="G35" i="78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K28" i="78"/>
  <c r="I28" i="78"/>
  <c r="H28" i="78"/>
  <c r="G28" i="78"/>
  <c r="J27" i="78"/>
  <c r="M27" i="78" s="1"/>
  <c r="J26" i="78"/>
  <c r="M26" i="78" s="1"/>
  <c r="J25" i="78"/>
  <c r="M25" i="78" s="1"/>
  <c r="J24" i="78"/>
  <c r="M24" i="78" s="1"/>
  <c r="J23" i="78"/>
  <c r="J22" i="78"/>
  <c r="M22" i="78" s="1"/>
  <c r="J21" i="78"/>
  <c r="M21" i="78" s="1"/>
  <c r="J20" i="78"/>
  <c r="M20" i="78" s="1"/>
  <c r="I19" i="78"/>
  <c r="H19" i="78"/>
  <c r="G19" i="78"/>
  <c r="J18" i="78"/>
  <c r="J17" i="78"/>
  <c r="J16" i="78"/>
  <c r="J15" i="78"/>
  <c r="J14" i="78"/>
  <c r="J13" i="78"/>
  <c r="J12" i="78"/>
  <c r="J11" i="78"/>
  <c r="B4" i="78"/>
  <c r="J47" i="77"/>
  <c r="J49" i="77" s="1"/>
  <c r="J50" i="77" s="1"/>
  <c r="I45" i="77"/>
  <c r="H45" i="77"/>
  <c r="G45" i="77"/>
  <c r="J44" i="77"/>
  <c r="M44" i="77" s="1"/>
  <c r="L43" i="77"/>
  <c r="J43" i="77"/>
  <c r="M43" i="77" s="1"/>
  <c r="J42" i="77"/>
  <c r="I41" i="77"/>
  <c r="H41" i="77"/>
  <c r="G41" i="77"/>
  <c r="J40" i="77"/>
  <c r="J41" i="77" s="1"/>
  <c r="O36" i="77"/>
  <c r="K35" i="77"/>
  <c r="I35" i="77"/>
  <c r="H35" i="77"/>
  <c r="G35" i="77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K28" i="77"/>
  <c r="I28" i="77"/>
  <c r="H28" i="77"/>
  <c r="G28" i="77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J20" i="77"/>
  <c r="M20" i="77" s="1"/>
  <c r="I19" i="77"/>
  <c r="H19" i="77"/>
  <c r="G19" i="77"/>
  <c r="J18" i="77"/>
  <c r="J17" i="77"/>
  <c r="J16" i="77"/>
  <c r="J15" i="77"/>
  <c r="J14" i="77"/>
  <c r="J13" i="77"/>
  <c r="J12" i="77"/>
  <c r="J11" i="77"/>
  <c r="K11" i="77" s="1"/>
  <c r="B4" i="77"/>
  <c r="J47" i="76"/>
  <c r="J49" i="76" s="1"/>
  <c r="J50" i="76" s="1"/>
  <c r="I45" i="76"/>
  <c r="H45" i="76"/>
  <c r="G45" i="76"/>
  <c r="J44" i="76"/>
  <c r="M44" i="76" s="1"/>
  <c r="L43" i="76"/>
  <c r="J43" i="76"/>
  <c r="M43" i="76" s="1"/>
  <c r="J42" i="76"/>
  <c r="I41" i="76"/>
  <c r="H41" i="76"/>
  <c r="G41" i="76"/>
  <c r="J40" i="76"/>
  <c r="J41" i="76" s="1"/>
  <c r="O36" i="76"/>
  <c r="K35" i="76"/>
  <c r="I35" i="76"/>
  <c r="H35" i="76"/>
  <c r="G35" i="76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J35" i="76" s="1"/>
  <c r="K28" i="76"/>
  <c r="I28" i="76"/>
  <c r="H28" i="76"/>
  <c r="H36" i="76" s="1"/>
  <c r="G28" i="76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J21" i="76"/>
  <c r="M21" i="76" s="1"/>
  <c r="J20" i="76"/>
  <c r="M20" i="76" s="1"/>
  <c r="I19" i="76"/>
  <c r="H19" i="76"/>
  <c r="G19" i="76"/>
  <c r="J18" i="76"/>
  <c r="J17" i="76"/>
  <c r="J16" i="76"/>
  <c r="J15" i="76"/>
  <c r="J14" i="76"/>
  <c r="J13" i="76"/>
  <c r="J12" i="76"/>
  <c r="J11" i="76"/>
  <c r="B4" i="76"/>
  <c r="J47" i="75"/>
  <c r="J49" i="75" s="1"/>
  <c r="J50" i="75" s="1"/>
  <c r="I45" i="75"/>
  <c r="H45" i="75"/>
  <c r="G45" i="75"/>
  <c r="J44" i="75"/>
  <c r="M44" i="75" s="1"/>
  <c r="L43" i="75"/>
  <c r="J43" i="75"/>
  <c r="M43" i="75" s="1"/>
  <c r="J42" i="75"/>
  <c r="I41" i="75"/>
  <c r="H41" i="75"/>
  <c r="G41" i="75"/>
  <c r="J40" i="75"/>
  <c r="J41" i="75" s="1"/>
  <c r="O36" i="75"/>
  <c r="K35" i="75"/>
  <c r="I35" i="75"/>
  <c r="H35" i="75"/>
  <c r="G35" i="75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K28" i="75"/>
  <c r="I28" i="75"/>
  <c r="H28" i="75"/>
  <c r="G28" i="75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I19" i="75"/>
  <c r="H19" i="75"/>
  <c r="G19" i="75"/>
  <c r="J18" i="75"/>
  <c r="J17" i="75"/>
  <c r="J16" i="75"/>
  <c r="J15" i="75"/>
  <c r="J14" i="75"/>
  <c r="J13" i="75"/>
  <c r="J12" i="75"/>
  <c r="J11" i="75"/>
  <c r="K11" i="75" s="1"/>
  <c r="B4" i="75"/>
  <c r="J47" i="74"/>
  <c r="J49" i="74" s="1"/>
  <c r="J50" i="74" s="1"/>
  <c r="I45" i="74"/>
  <c r="H45" i="74"/>
  <c r="G45" i="74"/>
  <c r="J44" i="74"/>
  <c r="M44" i="74" s="1"/>
  <c r="L43" i="74"/>
  <c r="J43" i="74"/>
  <c r="M43" i="74" s="1"/>
  <c r="J42" i="74"/>
  <c r="I41" i="74"/>
  <c r="H41" i="74"/>
  <c r="G41" i="74"/>
  <c r="J40" i="74"/>
  <c r="J41" i="74" s="1"/>
  <c r="O36" i="74"/>
  <c r="K35" i="74"/>
  <c r="I35" i="74"/>
  <c r="H35" i="74"/>
  <c r="G35" i="74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K28" i="74"/>
  <c r="I28" i="74"/>
  <c r="H28" i="74"/>
  <c r="G28" i="74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I19" i="74"/>
  <c r="H19" i="74"/>
  <c r="G19" i="74"/>
  <c r="J18" i="74"/>
  <c r="J17" i="74"/>
  <c r="J16" i="74"/>
  <c r="J15" i="74"/>
  <c r="J14" i="74"/>
  <c r="J13" i="74"/>
  <c r="J12" i="74"/>
  <c r="J11" i="74"/>
  <c r="K11" i="74" s="1"/>
  <c r="B4" i="74"/>
  <c r="J47" i="73"/>
  <c r="J49" i="73" s="1"/>
  <c r="J50" i="73" s="1"/>
  <c r="I45" i="73"/>
  <c r="H45" i="73"/>
  <c r="G45" i="73"/>
  <c r="J44" i="73"/>
  <c r="M44" i="73" s="1"/>
  <c r="L43" i="73"/>
  <c r="J43" i="73"/>
  <c r="M43" i="73" s="1"/>
  <c r="J42" i="73"/>
  <c r="I41" i="73"/>
  <c r="H41" i="73"/>
  <c r="G41" i="73"/>
  <c r="J40" i="73"/>
  <c r="J41" i="73" s="1"/>
  <c r="O36" i="73"/>
  <c r="K35" i="73"/>
  <c r="I35" i="73"/>
  <c r="H35" i="73"/>
  <c r="G35" i="73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K28" i="73"/>
  <c r="I28" i="73"/>
  <c r="H28" i="73"/>
  <c r="G28" i="73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I19" i="73"/>
  <c r="H19" i="73"/>
  <c r="G19" i="73"/>
  <c r="J18" i="73"/>
  <c r="J17" i="73"/>
  <c r="J16" i="73"/>
  <c r="J15" i="73"/>
  <c r="J14" i="73"/>
  <c r="J13" i="73"/>
  <c r="J12" i="73"/>
  <c r="J11" i="73"/>
  <c r="B4" i="73"/>
  <c r="J47" i="72"/>
  <c r="J49" i="72" s="1"/>
  <c r="J50" i="72" s="1"/>
  <c r="I45" i="72"/>
  <c r="H45" i="72"/>
  <c r="G45" i="72"/>
  <c r="J44" i="72"/>
  <c r="M44" i="72" s="1"/>
  <c r="L43" i="72"/>
  <c r="J43" i="72"/>
  <c r="M43" i="72" s="1"/>
  <c r="J42" i="72"/>
  <c r="I41" i="72"/>
  <c r="H41" i="72"/>
  <c r="G41" i="72"/>
  <c r="J40" i="72"/>
  <c r="J41" i="72" s="1"/>
  <c r="O36" i="72"/>
  <c r="K35" i="72"/>
  <c r="I35" i="72"/>
  <c r="H35" i="72"/>
  <c r="G35" i="72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K28" i="72"/>
  <c r="I28" i="72"/>
  <c r="H28" i="72"/>
  <c r="G28" i="72"/>
  <c r="J27" i="72"/>
  <c r="M27" i="72" s="1"/>
  <c r="J26" i="72"/>
  <c r="M26" i="72" s="1"/>
  <c r="J25" i="72"/>
  <c r="M25" i="72" s="1"/>
  <c r="J24" i="72"/>
  <c r="M24" i="72" s="1"/>
  <c r="J23" i="72"/>
  <c r="J22" i="72"/>
  <c r="M22" i="72" s="1"/>
  <c r="J21" i="72"/>
  <c r="M21" i="72" s="1"/>
  <c r="J20" i="72"/>
  <c r="M20" i="72" s="1"/>
  <c r="I19" i="72"/>
  <c r="H19" i="72"/>
  <c r="G19" i="72"/>
  <c r="J18" i="72"/>
  <c r="J17" i="72"/>
  <c r="J16" i="72"/>
  <c r="J15" i="72"/>
  <c r="J14" i="72"/>
  <c r="J13" i="72"/>
  <c r="J12" i="72"/>
  <c r="J11" i="72"/>
  <c r="B4" i="72"/>
  <c r="J47" i="71"/>
  <c r="J49" i="71" s="1"/>
  <c r="J50" i="71" s="1"/>
  <c r="I45" i="71"/>
  <c r="H45" i="71"/>
  <c r="G45" i="71"/>
  <c r="J44" i="71"/>
  <c r="M44" i="71" s="1"/>
  <c r="L43" i="71"/>
  <c r="J43" i="71"/>
  <c r="M43" i="71" s="1"/>
  <c r="J42" i="71"/>
  <c r="I41" i="71"/>
  <c r="H41" i="71"/>
  <c r="G41" i="71"/>
  <c r="J40" i="71"/>
  <c r="J41" i="71" s="1"/>
  <c r="O36" i="71"/>
  <c r="K35" i="71"/>
  <c r="I35" i="71"/>
  <c r="H35" i="71"/>
  <c r="G35" i="7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K28" i="71"/>
  <c r="I28" i="71"/>
  <c r="H28" i="71"/>
  <c r="G28" i="71"/>
  <c r="J27" i="71"/>
  <c r="M27" i="71" s="1"/>
  <c r="J26" i="71"/>
  <c r="M26" i="71" s="1"/>
  <c r="J25" i="71"/>
  <c r="M25" i="71" s="1"/>
  <c r="J24" i="71"/>
  <c r="M24" i="71" s="1"/>
  <c r="J23" i="71"/>
  <c r="J22" i="71"/>
  <c r="M22" i="71" s="1"/>
  <c r="J21" i="71"/>
  <c r="M21" i="71" s="1"/>
  <c r="J20" i="71"/>
  <c r="M20" i="71" s="1"/>
  <c r="I19" i="71"/>
  <c r="H19" i="71"/>
  <c r="G19" i="71"/>
  <c r="J18" i="71"/>
  <c r="J17" i="71"/>
  <c r="J16" i="71"/>
  <c r="J15" i="71"/>
  <c r="J14" i="71"/>
  <c r="J13" i="71"/>
  <c r="J12" i="71"/>
  <c r="J11" i="71"/>
  <c r="K11" i="71" s="1"/>
  <c r="B4" i="71"/>
  <c r="J47" i="70"/>
  <c r="J49" i="70" s="1"/>
  <c r="J50" i="70" s="1"/>
  <c r="I45" i="70"/>
  <c r="H45" i="70"/>
  <c r="G45" i="70"/>
  <c r="J44" i="70"/>
  <c r="M44" i="70" s="1"/>
  <c r="L43" i="70"/>
  <c r="J43" i="70"/>
  <c r="M43" i="70" s="1"/>
  <c r="J42" i="70"/>
  <c r="I41" i="70"/>
  <c r="H41" i="70"/>
  <c r="G41" i="70"/>
  <c r="J40" i="70"/>
  <c r="J41" i="70" s="1"/>
  <c r="O36" i="70"/>
  <c r="K35" i="70"/>
  <c r="I35" i="70"/>
  <c r="H35" i="70"/>
  <c r="G35" i="70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K28" i="70"/>
  <c r="I28" i="70"/>
  <c r="H28" i="70"/>
  <c r="G28" i="70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I19" i="70"/>
  <c r="H19" i="70"/>
  <c r="G19" i="70"/>
  <c r="J18" i="70"/>
  <c r="J17" i="70"/>
  <c r="J16" i="70"/>
  <c r="J15" i="70"/>
  <c r="J14" i="70"/>
  <c r="J13" i="70"/>
  <c r="J12" i="70"/>
  <c r="J11" i="70"/>
  <c r="K11" i="70" s="1"/>
  <c r="B4" i="70"/>
  <c r="B4" i="69"/>
  <c r="H37" i="26"/>
  <c r="J6" i="98" l="1"/>
  <c r="K6" i="98" s="1"/>
  <c r="K10" i="98"/>
  <c r="J8" i="98"/>
  <c r="L6" i="98"/>
  <c r="J8" i="97"/>
  <c r="J6" i="97"/>
  <c r="K6" i="97" s="1"/>
  <c r="K10" i="97"/>
  <c r="J36" i="96"/>
  <c r="J7" i="96"/>
  <c r="J10" i="96"/>
  <c r="H10" i="95"/>
  <c r="H6" i="95" s="1"/>
  <c r="G10" i="95"/>
  <c r="G6" i="95" s="1"/>
  <c r="J36" i="95"/>
  <c r="M28" i="95"/>
  <c r="J10" i="95"/>
  <c r="J36" i="94"/>
  <c r="J10" i="94" s="1"/>
  <c r="M28" i="94"/>
  <c r="K38" i="93"/>
  <c r="J6" i="93"/>
  <c r="K6" i="93" s="1"/>
  <c r="K10" i="93"/>
  <c r="K38" i="92"/>
  <c r="I6" i="92"/>
  <c r="J36" i="92"/>
  <c r="J10" i="92" s="1"/>
  <c r="M28" i="92"/>
  <c r="K10" i="92"/>
  <c r="J6" i="92"/>
  <c r="K6" i="92" s="1"/>
  <c r="J8" i="92"/>
  <c r="H10" i="91"/>
  <c r="H6" i="91" s="1"/>
  <c r="I10" i="91"/>
  <c r="I6" i="91" s="1"/>
  <c r="J7" i="91"/>
  <c r="M28" i="91"/>
  <c r="J36" i="91"/>
  <c r="J10" i="91" s="1"/>
  <c r="J10" i="90"/>
  <c r="H8" i="90"/>
  <c r="J8" i="90" s="1"/>
  <c r="H10" i="90"/>
  <c r="H6" i="90" s="1"/>
  <c r="J7" i="90"/>
  <c r="J6" i="90"/>
  <c r="K6" i="90" s="1"/>
  <c r="K10" i="90"/>
  <c r="J35" i="89"/>
  <c r="M35" i="89" s="1"/>
  <c r="J45" i="89"/>
  <c r="I38" i="83"/>
  <c r="H38" i="83"/>
  <c r="G38" i="87"/>
  <c r="G38" i="75"/>
  <c r="I38" i="87"/>
  <c r="G38" i="83"/>
  <c r="H38" i="75"/>
  <c r="J45" i="73"/>
  <c r="I38" i="75"/>
  <c r="G36" i="87"/>
  <c r="G8" i="87" s="1"/>
  <c r="G38" i="82"/>
  <c r="H36" i="87"/>
  <c r="H8" i="87" s="1"/>
  <c r="K47" i="89"/>
  <c r="G38" i="89"/>
  <c r="I36" i="89"/>
  <c r="I8" i="89" s="1"/>
  <c r="H36" i="89"/>
  <c r="H8" i="89" s="1"/>
  <c r="G36" i="89"/>
  <c r="G8" i="89" s="1"/>
  <c r="J19" i="89"/>
  <c r="J38" i="89"/>
  <c r="K38" i="89" s="1"/>
  <c r="M33" i="89"/>
  <c r="H7" i="89"/>
  <c r="G7" i="89"/>
  <c r="J28" i="89"/>
  <c r="I7" i="89"/>
  <c r="J28" i="80"/>
  <c r="J35" i="87"/>
  <c r="I7" i="79"/>
  <c r="I36" i="87"/>
  <c r="I10" i="87" s="1"/>
  <c r="I6" i="87" s="1"/>
  <c r="I36" i="76"/>
  <c r="I8" i="76" s="1"/>
  <c r="H38" i="77"/>
  <c r="I38" i="77"/>
  <c r="J45" i="77"/>
  <c r="J38" i="77" s="1"/>
  <c r="H38" i="70"/>
  <c r="G38" i="72"/>
  <c r="G7" i="73"/>
  <c r="G36" i="76"/>
  <c r="G8" i="76" s="1"/>
  <c r="G7" i="78"/>
  <c r="M35" i="76"/>
  <c r="G38" i="77"/>
  <c r="H7" i="79"/>
  <c r="H38" i="72"/>
  <c r="I38" i="72"/>
  <c r="J35" i="84"/>
  <c r="M35" i="84" s="1"/>
  <c r="J45" i="72"/>
  <c r="J38" i="72" s="1"/>
  <c r="H36" i="77"/>
  <c r="G7" i="71"/>
  <c r="G38" i="78"/>
  <c r="J45" i="86"/>
  <c r="J35" i="77"/>
  <c r="M35" i="77" s="1"/>
  <c r="G7" i="83"/>
  <c r="G36" i="83"/>
  <c r="G8" i="83" s="1"/>
  <c r="G38" i="86"/>
  <c r="H38" i="74"/>
  <c r="G7" i="74"/>
  <c r="G38" i="81"/>
  <c r="G7" i="82"/>
  <c r="J45" i="78"/>
  <c r="J38" i="78" s="1"/>
  <c r="H36" i="83"/>
  <c r="H8" i="83" s="1"/>
  <c r="H38" i="86"/>
  <c r="I38" i="86"/>
  <c r="G38" i="74"/>
  <c r="I38" i="74"/>
  <c r="I38" i="73"/>
  <c r="J35" i="75"/>
  <c r="M35" i="75" s="1"/>
  <c r="G38" i="79"/>
  <c r="G7" i="80"/>
  <c r="H7" i="80"/>
  <c r="H38" i="81"/>
  <c r="G38" i="85"/>
  <c r="J45" i="70"/>
  <c r="J38" i="70" s="1"/>
  <c r="G36" i="75"/>
  <c r="G8" i="75" s="1"/>
  <c r="H8" i="77"/>
  <c r="I38" i="81"/>
  <c r="H38" i="85"/>
  <c r="J49" i="86"/>
  <c r="J50" i="86" s="1"/>
  <c r="K47" i="82"/>
  <c r="H36" i="75"/>
  <c r="H8" i="75" s="1"/>
  <c r="J45" i="88"/>
  <c r="J38" i="88" s="1"/>
  <c r="G36" i="78"/>
  <c r="G8" i="78" s="1"/>
  <c r="K47" i="83"/>
  <c r="I38" i="84"/>
  <c r="H38" i="78"/>
  <c r="I38" i="78"/>
  <c r="G38" i="84"/>
  <c r="H38" i="71"/>
  <c r="H38" i="84"/>
  <c r="H7" i="85"/>
  <c r="J19" i="86"/>
  <c r="I38" i="71"/>
  <c r="H7" i="72"/>
  <c r="I7" i="72"/>
  <c r="I36" i="73"/>
  <c r="I8" i="73" s="1"/>
  <c r="G38" i="76"/>
  <c r="H36" i="78"/>
  <c r="H8" i="78" s="1"/>
  <c r="I38" i="79"/>
  <c r="J28" i="85"/>
  <c r="M28" i="85" s="1"/>
  <c r="I38" i="85"/>
  <c r="I36" i="75"/>
  <c r="I10" i="75" s="1"/>
  <c r="J28" i="74"/>
  <c r="G7" i="85"/>
  <c r="G7" i="72"/>
  <c r="G36" i="73"/>
  <c r="G10" i="73" s="1"/>
  <c r="G36" i="82"/>
  <c r="G10" i="82" s="1"/>
  <c r="J45" i="71"/>
  <c r="J38" i="71" s="1"/>
  <c r="G38" i="73"/>
  <c r="H38" i="76"/>
  <c r="I36" i="78"/>
  <c r="I8" i="78" s="1"/>
  <c r="J45" i="79"/>
  <c r="G7" i="70"/>
  <c r="I38" i="76"/>
  <c r="H36" i="84"/>
  <c r="H8" i="84" s="1"/>
  <c r="J35" i="86"/>
  <c r="M35" i="86" s="1"/>
  <c r="I36" i="77"/>
  <c r="I8" i="77" s="1"/>
  <c r="J45" i="76"/>
  <c r="J38" i="76" s="1"/>
  <c r="K38" i="76" s="1"/>
  <c r="J35" i="78"/>
  <c r="M35" i="78" s="1"/>
  <c r="I36" i="84"/>
  <c r="I8" i="84" s="1"/>
  <c r="I36" i="88"/>
  <c r="I8" i="88" s="1"/>
  <c r="H36" i="88"/>
  <c r="H8" i="88" s="1"/>
  <c r="G36" i="88"/>
  <c r="G8" i="88" s="1"/>
  <c r="I7" i="88"/>
  <c r="H7" i="88"/>
  <c r="J19" i="88"/>
  <c r="J35" i="88"/>
  <c r="M35" i="88" s="1"/>
  <c r="J28" i="88"/>
  <c r="G7" i="88"/>
  <c r="H38" i="88"/>
  <c r="K47" i="88"/>
  <c r="I38" i="88"/>
  <c r="J49" i="80"/>
  <c r="J50" i="80" s="1"/>
  <c r="H38" i="73"/>
  <c r="I10" i="76"/>
  <c r="I6" i="76" s="1"/>
  <c r="K11" i="86"/>
  <c r="J38" i="87"/>
  <c r="I10" i="78"/>
  <c r="I38" i="80"/>
  <c r="J35" i="79"/>
  <c r="M35" i="79" s="1"/>
  <c r="H36" i="80"/>
  <c r="H8" i="80" s="1"/>
  <c r="J45" i="82"/>
  <c r="J38" i="82" s="1"/>
  <c r="I36" i="85"/>
  <c r="I8" i="85" s="1"/>
  <c r="K47" i="79"/>
  <c r="G36" i="79"/>
  <c r="G10" i="79" s="1"/>
  <c r="H36" i="81"/>
  <c r="H8" i="81" s="1"/>
  <c r="G7" i="87"/>
  <c r="H36" i="79"/>
  <c r="H8" i="79" s="1"/>
  <c r="I36" i="81"/>
  <c r="I8" i="81" s="1"/>
  <c r="H36" i="74"/>
  <c r="H8" i="74" s="1"/>
  <c r="J49" i="78"/>
  <c r="J50" i="78" s="1"/>
  <c r="H36" i="85"/>
  <c r="H8" i="85" s="1"/>
  <c r="J28" i="87"/>
  <c r="J36" i="87" s="1"/>
  <c r="K47" i="77"/>
  <c r="I36" i="80"/>
  <c r="I8" i="80" s="1"/>
  <c r="K47" i="74"/>
  <c r="J38" i="86"/>
  <c r="J38" i="79"/>
  <c r="G36" i="86"/>
  <c r="G8" i="86" s="1"/>
  <c r="J28" i="76"/>
  <c r="J36" i="76" s="1"/>
  <c r="I36" i="72"/>
  <c r="I10" i="72" s="1"/>
  <c r="G36" i="80"/>
  <c r="G10" i="80" s="1"/>
  <c r="J35" i="81"/>
  <c r="M35" i="81" s="1"/>
  <c r="I36" i="74"/>
  <c r="I8" i="74" s="1"/>
  <c r="J35" i="74"/>
  <c r="M35" i="74" s="1"/>
  <c r="H38" i="79"/>
  <c r="I7" i="81"/>
  <c r="I7" i="82"/>
  <c r="G7" i="86"/>
  <c r="M20" i="80"/>
  <c r="J49" i="81"/>
  <c r="J50" i="81" s="1"/>
  <c r="J45" i="83"/>
  <c r="J38" i="83" s="1"/>
  <c r="K38" i="83" s="1"/>
  <c r="H36" i="86"/>
  <c r="H8" i="86" s="1"/>
  <c r="M35" i="87"/>
  <c r="G36" i="81"/>
  <c r="G8" i="81" s="1"/>
  <c r="M43" i="83"/>
  <c r="I36" i="86"/>
  <c r="I10" i="86" s="1"/>
  <c r="I38" i="70"/>
  <c r="G36" i="74"/>
  <c r="G10" i="74" s="1"/>
  <c r="J35" i="80"/>
  <c r="M35" i="80" s="1"/>
  <c r="J28" i="81"/>
  <c r="M28" i="81" s="1"/>
  <c r="J28" i="82"/>
  <c r="M28" i="82" s="1"/>
  <c r="H7" i="86"/>
  <c r="K47" i="87"/>
  <c r="J28" i="72"/>
  <c r="M28" i="72" s="1"/>
  <c r="J28" i="77"/>
  <c r="H7" i="76"/>
  <c r="G7" i="84"/>
  <c r="G36" i="70"/>
  <c r="G10" i="70" s="1"/>
  <c r="I36" i="79"/>
  <c r="I10" i="79" s="1"/>
  <c r="G36" i="85"/>
  <c r="G8" i="85" s="1"/>
  <c r="G38" i="70"/>
  <c r="J38" i="73"/>
  <c r="I7" i="75"/>
  <c r="J28" i="75"/>
  <c r="G36" i="77"/>
  <c r="G8" i="77" s="1"/>
  <c r="G7" i="79"/>
  <c r="G36" i="84"/>
  <c r="G8" i="84" s="1"/>
  <c r="I7" i="87"/>
  <c r="H7" i="87"/>
  <c r="J19" i="87"/>
  <c r="K11" i="87"/>
  <c r="H38" i="87"/>
  <c r="M29" i="87"/>
  <c r="M20" i="87"/>
  <c r="J28" i="86"/>
  <c r="M21" i="86"/>
  <c r="J19" i="85"/>
  <c r="J45" i="85"/>
  <c r="J38" i="85" s="1"/>
  <c r="I7" i="85"/>
  <c r="K11" i="85"/>
  <c r="M20" i="85"/>
  <c r="J35" i="85"/>
  <c r="M35" i="85" s="1"/>
  <c r="J49" i="85"/>
  <c r="J50" i="85" s="1"/>
  <c r="J28" i="84"/>
  <c r="J19" i="84"/>
  <c r="K11" i="84"/>
  <c r="J45" i="84"/>
  <c r="J38" i="84" s="1"/>
  <c r="K47" i="84"/>
  <c r="H7" i="84"/>
  <c r="M29" i="84"/>
  <c r="I7" i="84"/>
  <c r="M20" i="84"/>
  <c r="J28" i="83"/>
  <c r="I36" i="83"/>
  <c r="I8" i="83" s="1"/>
  <c r="J19" i="83"/>
  <c r="M28" i="83"/>
  <c r="M20" i="83"/>
  <c r="J35" i="83"/>
  <c r="M35" i="83" s="1"/>
  <c r="I7" i="83"/>
  <c r="K11" i="83"/>
  <c r="H7" i="83"/>
  <c r="I36" i="82"/>
  <c r="I10" i="82" s="1"/>
  <c r="I6" i="82" s="1"/>
  <c r="H36" i="82"/>
  <c r="H8" i="82" s="1"/>
  <c r="J35" i="82"/>
  <c r="M35" i="82" s="1"/>
  <c r="H7" i="82"/>
  <c r="J19" i="82"/>
  <c r="M29" i="82"/>
  <c r="M44" i="82"/>
  <c r="M20" i="82"/>
  <c r="J45" i="81"/>
  <c r="J38" i="81" s="1"/>
  <c r="H7" i="81"/>
  <c r="G7" i="81"/>
  <c r="J19" i="81"/>
  <c r="M29" i="81"/>
  <c r="M20" i="81"/>
  <c r="H38" i="80"/>
  <c r="J45" i="80"/>
  <c r="J38" i="80" s="1"/>
  <c r="G38" i="80"/>
  <c r="M28" i="80"/>
  <c r="J19" i="80"/>
  <c r="M29" i="80"/>
  <c r="I7" i="80"/>
  <c r="J19" i="79"/>
  <c r="J28" i="79"/>
  <c r="J28" i="78"/>
  <c r="J19" i="78"/>
  <c r="K11" i="78"/>
  <c r="G10" i="78"/>
  <c r="H7" i="78"/>
  <c r="M29" i="78"/>
  <c r="I7" i="78"/>
  <c r="M23" i="78"/>
  <c r="M28" i="77"/>
  <c r="H10" i="77"/>
  <c r="M21" i="77"/>
  <c r="G7" i="77"/>
  <c r="H7" i="77"/>
  <c r="J19" i="77"/>
  <c r="M29" i="77"/>
  <c r="I7" i="77"/>
  <c r="G7" i="76"/>
  <c r="J19" i="76"/>
  <c r="K11" i="76"/>
  <c r="H10" i="76"/>
  <c r="H8" i="76"/>
  <c r="M29" i="76"/>
  <c r="I7" i="76"/>
  <c r="M22" i="76"/>
  <c r="K47" i="76"/>
  <c r="H7" i="75"/>
  <c r="J19" i="75"/>
  <c r="M29" i="75"/>
  <c r="J45" i="75"/>
  <c r="J38" i="75" s="1"/>
  <c r="M20" i="75"/>
  <c r="G7" i="75"/>
  <c r="K47" i="75"/>
  <c r="H7" i="74"/>
  <c r="J19" i="74"/>
  <c r="M29" i="74"/>
  <c r="J45" i="74"/>
  <c r="J38" i="74" s="1"/>
  <c r="I7" i="74"/>
  <c r="M20" i="74"/>
  <c r="H36" i="73"/>
  <c r="H8" i="73" s="1"/>
  <c r="J35" i="73"/>
  <c r="M35" i="73" s="1"/>
  <c r="J28" i="73"/>
  <c r="M28" i="73" s="1"/>
  <c r="M20" i="73"/>
  <c r="J19" i="73"/>
  <c r="I7" i="73"/>
  <c r="K11" i="73"/>
  <c r="H7" i="73"/>
  <c r="M29" i="73"/>
  <c r="K47" i="73"/>
  <c r="H36" i="72"/>
  <c r="H8" i="72" s="1"/>
  <c r="G36" i="72"/>
  <c r="G8" i="72" s="1"/>
  <c r="J35" i="72"/>
  <c r="M35" i="72" s="1"/>
  <c r="J19" i="72"/>
  <c r="K11" i="72"/>
  <c r="M29" i="72"/>
  <c r="M23" i="72"/>
  <c r="K47" i="72"/>
  <c r="H7" i="71"/>
  <c r="I36" i="71"/>
  <c r="I8" i="71" s="1"/>
  <c r="I7" i="71"/>
  <c r="J28" i="71"/>
  <c r="M28" i="71" s="1"/>
  <c r="G38" i="71"/>
  <c r="H36" i="71"/>
  <c r="H8" i="71" s="1"/>
  <c r="G36" i="71"/>
  <c r="G8" i="71" s="1"/>
  <c r="J35" i="71"/>
  <c r="M35" i="71" s="1"/>
  <c r="M23" i="71"/>
  <c r="J19" i="71"/>
  <c r="M29" i="71"/>
  <c r="K47" i="71"/>
  <c r="H36" i="70"/>
  <c r="H8" i="70" s="1"/>
  <c r="I36" i="70"/>
  <c r="I8" i="70" s="1"/>
  <c r="J28" i="70"/>
  <c r="M28" i="70" s="1"/>
  <c r="H7" i="70"/>
  <c r="J35" i="70"/>
  <c r="M35" i="70" s="1"/>
  <c r="K47" i="70"/>
  <c r="J19" i="70"/>
  <c r="I7" i="70"/>
  <c r="M20" i="70"/>
  <c r="J47" i="69"/>
  <c r="J49" i="69" s="1"/>
  <c r="J50" i="69" s="1"/>
  <c r="I45" i="69"/>
  <c r="H45" i="69"/>
  <c r="G45" i="69"/>
  <c r="J44" i="69"/>
  <c r="M44" i="69" s="1"/>
  <c r="L43" i="69"/>
  <c r="J43" i="69"/>
  <c r="M43" i="69" s="1"/>
  <c r="J42" i="69"/>
  <c r="I41" i="69"/>
  <c r="H41" i="69"/>
  <c r="G41" i="69"/>
  <c r="J40" i="69"/>
  <c r="J41" i="69" s="1"/>
  <c r="O36" i="69"/>
  <c r="K35" i="69"/>
  <c r="I35" i="69"/>
  <c r="H35" i="69"/>
  <c r="G35" i="69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K28" i="69"/>
  <c r="I28" i="69"/>
  <c r="H28" i="69"/>
  <c r="G28" i="69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I19" i="69"/>
  <c r="H19" i="69"/>
  <c r="G19" i="69"/>
  <c r="J18" i="69"/>
  <c r="J17" i="69"/>
  <c r="J16" i="69"/>
  <c r="J15" i="69"/>
  <c r="J14" i="69"/>
  <c r="J13" i="69"/>
  <c r="J12" i="69"/>
  <c r="J11" i="69"/>
  <c r="K11" i="69" s="1"/>
  <c r="J47" i="68"/>
  <c r="J49" i="68" s="1"/>
  <c r="J50" i="68" s="1"/>
  <c r="I45" i="68"/>
  <c r="H45" i="68"/>
  <c r="G45" i="68"/>
  <c r="J44" i="68"/>
  <c r="M44" i="68" s="1"/>
  <c r="L43" i="68"/>
  <c r="J43" i="68"/>
  <c r="M43" i="68" s="1"/>
  <c r="J42" i="68"/>
  <c r="I41" i="68"/>
  <c r="H41" i="68"/>
  <c r="G41" i="68"/>
  <c r="J40" i="68"/>
  <c r="J41" i="68" s="1"/>
  <c r="O36" i="68"/>
  <c r="K35" i="68"/>
  <c r="I35" i="68"/>
  <c r="H35" i="68"/>
  <c r="G35" i="68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K28" i="68"/>
  <c r="I28" i="68"/>
  <c r="H28" i="68"/>
  <c r="G28" i="68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I19" i="68"/>
  <c r="H19" i="68"/>
  <c r="G19" i="68"/>
  <c r="J18" i="68"/>
  <c r="J17" i="68"/>
  <c r="J16" i="68"/>
  <c r="J15" i="68"/>
  <c r="J14" i="68"/>
  <c r="J13" i="68"/>
  <c r="J12" i="68"/>
  <c r="J11" i="68"/>
  <c r="K11" i="68" s="1"/>
  <c r="B4" i="68"/>
  <c r="J47" i="67"/>
  <c r="J49" i="67" s="1"/>
  <c r="J50" i="67" s="1"/>
  <c r="I45" i="67"/>
  <c r="H45" i="67"/>
  <c r="G45" i="67"/>
  <c r="J44" i="67"/>
  <c r="M44" i="67" s="1"/>
  <c r="L43" i="67"/>
  <c r="J43" i="67"/>
  <c r="M43" i="67" s="1"/>
  <c r="J42" i="67"/>
  <c r="I41" i="67"/>
  <c r="H41" i="67"/>
  <c r="G41" i="67"/>
  <c r="J40" i="67"/>
  <c r="J41" i="67" s="1"/>
  <c r="O36" i="67"/>
  <c r="K35" i="67"/>
  <c r="I35" i="67"/>
  <c r="H35" i="67"/>
  <c r="G35" i="67"/>
  <c r="J34" i="67"/>
  <c r="M34" i="67" s="1"/>
  <c r="J33" i="67"/>
  <c r="M33" i="67" s="1"/>
  <c r="J32" i="67"/>
  <c r="M32" i="67" s="1"/>
  <c r="J31" i="67"/>
  <c r="M31" i="67" s="1"/>
  <c r="J30" i="67"/>
  <c r="J29" i="67"/>
  <c r="M29" i="67" s="1"/>
  <c r="K28" i="67"/>
  <c r="I28" i="67"/>
  <c r="H28" i="67"/>
  <c r="G28" i="67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I19" i="67"/>
  <c r="H19" i="67"/>
  <c r="G19" i="67"/>
  <c r="J18" i="67"/>
  <c r="J17" i="67"/>
  <c r="J16" i="67"/>
  <c r="J15" i="67"/>
  <c r="J14" i="67"/>
  <c r="J13" i="67"/>
  <c r="J12" i="67"/>
  <c r="J11" i="67"/>
  <c r="B4" i="67"/>
  <c r="J47" i="66"/>
  <c r="J49" i="66" s="1"/>
  <c r="J50" i="66" s="1"/>
  <c r="I45" i="66"/>
  <c r="H45" i="66"/>
  <c r="G45" i="66"/>
  <c r="J44" i="66"/>
  <c r="M44" i="66" s="1"/>
  <c r="L43" i="66"/>
  <c r="J43" i="66"/>
  <c r="M43" i="66" s="1"/>
  <c r="J42" i="66"/>
  <c r="I41" i="66"/>
  <c r="H41" i="66"/>
  <c r="G41" i="66"/>
  <c r="J40" i="66"/>
  <c r="J41" i="66" s="1"/>
  <c r="O36" i="66"/>
  <c r="K35" i="66"/>
  <c r="I35" i="66"/>
  <c r="H35" i="66"/>
  <c r="G35" i="66"/>
  <c r="J34" i="66"/>
  <c r="M34" i="66" s="1"/>
  <c r="J33" i="66"/>
  <c r="M33" i="66" s="1"/>
  <c r="J32" i="66"/>
  <c r="M32" i="66" s="1"/>
  <c r="J31" i="66"/>
  <c r="M31" i="66" s="1"/>
  <c r="J30" i="66"/>
  <c r="J29" i="66"/>
  <c r="M29" i="66" s="1"/>
  <c r="K28" i="66"/>
  <c r="I28" i="66"/>
  <c r="H28" i="66"/>
  <c r="G28" i="66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I19" i="66"/>
  <c r="H19" i="66"/>
  <c r="G19" i="66"/>
  <c r="J18" i="66"/>
  <c r="J17" i="66"/>
  <c r="J16" i="66"/>
  <c r="J15" i="66"/>
  <c r="J14" i="66"/>
  <c r="J13" i="66"/>
  <c r="J12" i="66"/>
  <c r="J11" i="66"/>
  <c r="B4" i="66"/>
  <c r="J47" i="65"/>
  <c r="J49" i="65" s="1"/>
  <c r="J50" i="65" s="1"/>
  <c r="I45" i="65"/>
  <c r="H45" i="65"/>
  <c r="G45" i="65"/>
  <c r="J44" i="65"/>
  <c r="M44" i="65" s="1"/>
  <c r="L43" i="65"/>
  <c r="J43" i="65"/>
  <c r="M43" i="65" s="1"/>
  <c r="J42" i="65"/>
  <c r="I41" i="65"/>
  <c r="H41" i="65"/>
  <c r="G41" i="65"/>
  <c r="J40" i="65"/>
  <c r="J41" i="65" s="1"/>
  <c r="O36" i="65"/>
  <c r="K35" i="65"/>
  <c r="I35" i="65"/>
  <c r="H35" i="65"/>
  <c r="G35" i="65"/>
  <c r="J34" i="65"/>
  <c r="M34" i="65" s="1"/>
  <c r="J33" i="65"/>
  <c r="M33" i="65" s="1"/>
  <c r="J32" i="65"/>
  <c r="M32" i="65" s="1"/>
  <c r="J31" i="65"/>
  <c r="M31" i="65" s="1"/>
  <c r="J30" i="65"/>
  <c r="J29" i="65"/>
  <c r="M29" i="65" s="1"/>
  <c r="K28" i="65"/>
  <c r="I28" i="65"/>
  <c r="H28" i="65"/>
  <c r="G28" i="65"/>
  <c r="J27" i="65"/>
  <c r="M27" i="65" s="1"/>
  <c r="J26" i="65"/>
  <c r="M26" i="65" s="1"/>
  <c r="J25" i="65"/>
  <c r="M25" i="65" s="1"/>
  <c r="J24" i="65"/>
  <c r="M24" i="65" s="1"/>
  <c r="J23" i="65"/>
  <c r="M23" i="65" s="1"/>
  <c r="J22" i="65"/>
  <c r="M22" i="65" s="1"/>
  <c r="J21" i="65"/>
  <c r="M21" i="65" s="1"/>
  <c r="J20" i="65"/>
  <c r="M20" i="65" s="1"/>
  <c r="I19" i="65"/>
  <c r="H19" i="65"/>
  <c r="G19" i="65"/>
  <c r="J18" i="65"/>
  <c r="J17" i="65"/>
  <c r="J16" i="65"/>
  <c r="J15" i="65"/>
  <c r="J14" i="65"/>
  <c r="J13" i="65"/>
  <c r="J12" i="65"/>
  <c r="J11" i="65"/>
  <c r="B4" i="65"/>
  <c r="J47" i="64"/>
  <c r="I45" i="64"/>
  <c r="H45" i="64"/>
  <c r="G45" i="64"/>
  <c r="J44" i="64"/>
  <c r="M44" i="64" s="1"/>
  <c r="L43" i="64"/>
  <c r="J43" i="64"/>
  <c r="M43" i="64" s="1"/>
  <c r="J42" i="64"/>
  <c r="I41" i="64"/>
  <c r="H41" i="64"/>
  <c r="G41" i="64"/>
  <c r="J40" i="64"/>
  <c r="J41" i="64" s="1"/>
  <c r="O36" i="64"/>
  <c r="K35" i="64"/>
  <c r="I35" i="64"/>
  <c r="H35" i="64"/>
  <c r="G35" i="64"/>
  <c r="J34" i="64"/>
  <c r="M34" i="64" s="1"/>
  <c r="J33" i="64"/>
  <c r="M33" i="64" s="1"/>
  <c r="J32" i="64"/>
  <c r="M32" i="64" s="1"/>
  <c r="J31" i="64"/>
  <c r="M31" i="64" s="1"/>
  <c r="J30" i="64"/>
  <c r="M30" i="64" s="1"/>
  <c r="J29" i="64"/>
  <c r="K28" i="64"/>
  <c r="I28" i="64"/>
  <c r="H28" i="64"/>
  <c r="G28" i="64"/>
  <c r="J27" i="64"/>
  <c r="M27" i="64" s="1"/>
  <c r="J26" i="64"/>
  <c r="M26" i="64" s="1"/>
  <c r="J25" i="64"/>
  <c r="M25" i="64" s="1"/>
  <c r="J24" i="64"/>
  <c r="M24" i="64" s="1"/>
  <c r="J23" i="64"/>
  <c r="M23" i="64" s="1"/>
  <c r="J22" i="64"/>
  <c r="M22" i="64" s="1"/>
  <c r="J21" i="64"/>
  <c r="M21" i="64" s="1"/>
  <c r="J20" i="64"/>
  <c r="I19" i="64"/>
  <c r="H19" i="64"/>
  <c r="G19" i="64"/>
  <c r="J18" i="64"/>
  <c r="J17" i="64"/>
  <c r="J16" i="64"/>
  <c r="J15" i="64"/>
  <c r="J14" i="64"/>
  <c r="J13" i="64"/>
  <c r="J12" i="64"/>
  <c r="J11" i="64"/>
  <c r="B4" i="64"/>
  <c r="J47" i="63"/>
  <c r="I45" i="63"/>
  <c r="H45" i="63"/>
  <c r="G45" i="63"/>
  <c r="J44" i="63"/>
  <c r="L43" i="63"/>
  <c r="J43" i="63"/>
  <c r="M43" i="63" s="1"/>
  <c r="J42" i="63"/>
  <c r="I41" i="63"/>
  <c r="H41" i="63"/>
  <c r="G41" i="63"/>
  <c r="J40" i="63"/>
  <c r="J41" i="63" s="1"/>
  <c r="O36" i="63"/>
  <c r="K35" i="63"/>
  <c r="I35" i="63"/>
  <c r="H35" i="63"/>
  <c r="G35" i="63"/>
  <c r="J34" i="63"/>
  <c r="M34" i="63" s="1"/>
  <c r="J33" i="63"/>
  <c r="M33" i="63" s="1"/>
  <c r="J32" i="63"/>
  <c r="M32" i="63" s="1"/>
  <c r="J31" i="63"/>
  <c r="M31" i="63" s="1"/>
  <c r="J30" i="63"/>
  <c r="M30" i="63" s="1"/>
  <c r="J29" i="63"/>
  <c r="K28" i="63"/>
  <c r="I28" i="63"/>
  <c r="H28" i="63"/>
  <c r="G28" i="63"/>
  <c r="J27" i="63"/>
  <c r="M27" i="63" s="1"/>
  <c r="J26" i="63"/>
  <c r="M26" i="63" s="1"/>
  <c r="J25" i="63"/>
  <c r="M25" i="63" s="1"/>
  <c r="J24" i="63"/>
  <c r="M24" i="63" s="1"/>
  <c r="J23" i="63"/>
  <c r="M23" i="63" s="1"/>
  <c r="J22" i="63"/>
  <c r="M22" i="63" s="1"/>
  <c r="J21" i="63"/>
  <c r="M21" i="63" s="1"/>
  <c r="J20" i="63"/>
  <c r="I19" i="63"/>
  <c r="H19" i="63"/>
  <c r="H7" i="63" s="1"/>
  <c r="G19" i="63"/>
  <c r="J18" i="63"/>
  <c r="J17" i="63"/>
  <c r="J16" i="63"/>
  <c r="J15" i="63"/>
  <c r="J14" i="63"/>
  <c r="J13" i="63"/>
  <c r="J12" i="63"/>
  <c r="J11" i="63"/>
  <c r="B4" i="63"/>
  <c r="J47" i="62"/>
  <c r="I45" i="62"/>
  <c r="H45" i="62"/>
  <c r="G45" i="62"/>
  <c r="J44" i="62"/>
  <c r="M44" i="62" s="1"/>
  <c r="L43" i="62"/>
  <c r="J43" i="62"/>
  <c r="M43" i="62" s="1"/>
  <c r="J42" i="62"/>
  <c r="I41" i="62"/>
  <c r="H41" i="62"/>
  <c r="H38" i="62" s="1"/>
  <c r="G41" i="62"/>
  <c r="J40" i="62"/>
  <c r="J41" i="62" s="1"/>
  <c r="O36" i="62"/>
  <c r="K35" i="62"/>
  <c r="I35" i="62"/>
  <c r="H35" i="62"/>
  <c r="G35" i="62"/>
  <c r="J34" i="62"/>
  <c r="M34" i="62" s="1"/>
  <c r="J33" i="62"/>
  <c r="M33" i="62" s="1"/>
  <c r="J32" i="62"/>
  <c r="M32" i="62" s="1"/>
  <c r="J31" i="62"/>
  <c r="M31" i="62" s="1"/>
  <c r="J30" i="62"/>
  <c r="M30" i="62" s="1"/>
  <c r="J29" i="62"/>
  <c r="K28" i="62"/>
  <c r="I28" i="62"/>
  <c r="H28" i="62"/>
  <c r="G28" i="62"/>
  <c r="J27" i="62"/>
  <c r="M27" i="62" s="1"/>
  <c r="J26" i="62"/>
  <c r="M26" i="62" s="1"/>
  <c r="J25" i="62"/>
  <c r="M25" i="62" s="1"/>
  <c r="J24" i="62"/>
  <c r="M24" i="62" s="1"/>
  <c r="J23" i="62"/>
  <c r="M23" i="62" s="1"/>
  <c r="J22" i="62"/>
  <c r="M22" i="62" s="1"/>
  <c r="J21" i="62"/>
  <c r="M21" i="62" s="1"/>
  <c r="J20" i="62"/>
  <c r="I19" i="62"/>
  <c r="H19" i="62"/>
  <c r="G19" i="62"/>
  <c r="J18" i="62"/>
  <c r="J17" i="62"/>
  <c r="J16" i="62"/>
  <c r="J15" i="62"/>
  <c r="J14" i="62"/>
  <c r="J13" i="62"/>
  <c r="J12" i="62"/>
  <c r="J11" i="62"/>
  <c r="B4" i="62"/>
  <c r="J47" i="61"/>
  <c r="I45" i="61"/>
  <c r="H45" i="61"/>
  <c r="G45" i="61"/>
  <c r="J44" i="61"/>
  <c r="M44" i="61" s="1"/>
  <c r="L43" i="61"/>
  <c r="J43" i="61"/>
  <c r="M43" i="61" s="1"/>
  <c r="J42" i="61"/>
  <c r="I41" i="61"/>
  <c r="H41" i="61"/>
  <c r="G41" i="61"/>
  <c r="J40" i="61"/>
  <c r="J41" i="61" s="1"/>
  <c r="O36" i="61"/>
  <c r="K35" i="61"/>
  <c r="I35" i="61"/>
  <c r="H35" i="61"/>
  <c r="G35" i="61"/>
  <c r="J34" i="61"/>
  <c r="M34" i="61" s="1"/>
  <c r="J33" i="61"/>
  <c r="M33" i="61" s="1"/>
  <c r="J32" i="61"/>
  <c r="M32" i="61" s="1"/>
  <c r="J31" i="61"/>
  <c r="M31" i="61" s="1"/>
  <c r="J30" i="61"/>
  <c r="M30" i="61" s="1"/>
  <c r="J29" i="61"/>
  <c r="K28" i="61"/>
  <c r="I28" i="61"/>
  <c r="H28" i="61"/>
  <c r="G28" i="61"/>
  <c r="J27" i="61"/>
  <c r="M27" i="61" s="1"/>
  <c r="J26" i="61"/>
  <c r="M26" i="61" s="1"/>
  <c r="J25" i="61"/>
  <c r="M25" i="61" s="1"/>
  <c r="J24" i="61"/>
  <c r="M24" i="61" s="1"/>
  <c r="J23" i="61"/>
  <c r="M23" i="61" s="1"/>
  <c r="J22" i="61"/>
  <c r="M22" i="61" s="1"/>
  <c r="J21" i="61"/>
  <c r="M21" i="61" s="1"/>
  <c r="J20" i="61"/>
  <c r="I19" i="61"/>
  <c r="H19" i="61"/>
  <c r="G19" i="61"/>
  <c r="J18" i="61"/>
  <c r="J17" i="61"/>
  <c r="J16" i="61"/>
  <c r="J15" i="61"/>
  <c r="J14" i="61"/>
  <c r="J13" i="61"/>
  <c r="J12" i="61"/>
  <c r="J11" i="61"/>
  <c r="B4" i="61"/>
  <c r="J47" i="60"/>
  <c r="I45" i="60"/>
  <c r="I38" i="60" s="1"/>
  <c r="H45" i="60"/>
  <c r="G45" i="60"/>
  <c r="J44" i="60"/>
  <c r="M44" i="60" s="1"/>
  <c r="L43" i="60"/>
  <c r="J43" i="60"/>
  <c r="M43" i="60" s="1"/>
  <c r="J42" i="60"/>
  <c r="I41" i="60"/>
  <c r="H41" i="60"/>
  <c r="G41" i="60"/>
  <c r="J40" i="60"/>
  <c r="J41" i="60" s="1"/>
  <c r="O36" i="60"/>
  <c r="K35" i="60"/>
  <c r="I35" i="60"/>
  <c r="H35" i="60"/>
  <c r="G35" i="60"/>
  <c r="J34" i="60"/>
  <c r="M34" i="60" s="1"/>
  <c r="J33" i="60"/>
  <c r="M33" i="60" s="1"/>
  <c r="J32" i="60"/>
  <c r="M32" i="60" s="1"/>
  <c r="J31" i="60"/>
  <c r="M31" i="60" s="1"/>
  <c r="J30" i="60"/>
  <c r="M30" i="60" s="1"/>
  <c r="J29" i="60"/>
  <c r="K28" i="60"/>
  <c r="I28" i="60"/>
  <c r="H28" i="60"/>
  <c r="G28" i="60"/>
  <c r="J27" i="60"/>
  <c r="M27" i="60" s="1"/>
  <c r="J26" i="60"/>
  <c r="M26" i="60" s="1"/>
  <c r="J25" i="60"/>
  <c r="M25" i="60" s="1"/>
  <c r="J24" i="60"/>
  <c r="M24" i="60" s="1"/>
  <c r="J23" i="60"/>
  <c r="M23" i="60" s="1"/>
  <c r="J22" i="60"/>
  <c r="M22" i="60" s="1"/>
  <c r="J21" i="60"/>
  <c r="M21" i="60" s="1"/>
  <c r="J20" i="60"/>
  <c r="I19" i="60"/>
  <c r="I7" i="60" s="1"/>
  <c r="H19" i="60"/>
  <c r="H7" i="60" s="1"/>
  <c r="G19" i="60"/>
  <c r="G7" i="60" s="1"/>
  <c r="J18" i="60"/>
  <c r="J17" i="60"/>
  <c r="J16" i="60"/>
  <c r="J15" i="60"/>
  <c r="J14" i="60"/>
  <c r="J13" i="60"/>
  <c r="J12" i="60"/>
  <c r="J11" i="60"/>
  <c r="B4" i="60"/>
  <c r="J47" i="59"/>
  <c r="I45" i="59"/>
  <c r="H45" i="59"/>
  <c r="G45" i="59"/>
  <c r="J44" i="59"/>
  <c r="L43" i="59"/>
  <c r="J43" i="59"/>
  <c r="M43" i="59" s="1"/>
  <c r="J42" i="59"/>
  <c r="I41" i="59"/>
  <c r="H41" i="59"/>
  <c r="G41" i="59"/>
  <c r="G38" i="59" s="1"/>
  <c r="J40" i="59"/>
  <c r="J41" i="59" s="1"/>
  <c r="O36" i="59"/>
  <c r="K35" i="59"/>
  <c r="I35" i="59"/>
  <c r="H35" i="59"/>
  <c r="G35" i="59"/>
  <c r="J34" i="59"/>
  <c r="M34" i="59" s="1"/>
  <c r="J33" i="59"/>
  <c r="M33" i="59" s="1"/>
  <c r="J32" i="59"/>
  <c r="M32" i="59" s="1"/>
  <c r="J31" i="59"/>
  <c r="M31" i="59" s="1"/>
  <c r="J30" i="59"/>
  <c r="M30" i="59" s="1"/>
  <c r="J29" i="59"/>
  <c r="K28" i="59"/>
  <c r="I28" i="59"/>
  <c r="H28" i="59"/>
  <c r="G28" i="59"/>
  <c r="J27" i="59"/>
  <c r="M27" i="59" s="1"/>
  <c r="J26" i="59"/>
  <c r="M26" i="59" s="1"/>
  <c r="J25" i="59"/>
  <c r="M25" i="59" s="1"/>
  <c r="J24" i="59"/>
  <c r="M24" i="59" s="1"/>
  <c r="J23" i="59"/>
  <c r="M23" i="59" s="1"/>
  <c r="J22" i="59"/>
  <c r="M22" i="59" s="1"/>
  <c r="J21" i="59"/>
  <c r="M21" i="59" s="1"/>
  <c r="J20" i="59"/>
  <c r="I19" i="59"/>
  <c r="H19" i="59"/>
  <c r="G19" i="59"/>
  <c r="J18" i="59"/>
  <c r="J17" i="59"/>
  <c r="J16" i="59"/>
  <c r="J15" i="59"/>
  <c r="J14" i="59"/>
  <c r="J13" i="59"/>
  <c r="J12" i="59"/>
  <c r="J11" i="59"/>
  <c r="B4" i="59"/>
  <c r="J47" i="58"/>
  <c r="I45" i="58"/>
  <c r="H45" i="58"/>
  <c r="G45" i="58"/>
  <c r="J44" i="58"/>
  <c r="M44" i="58" s="1"/>
  <c r="L43" i="58"/>
  <c r="J43" i="58"/>
  <c r="M43" i="58" s="1"/>
  <c r="J42" i="58"/>
  <c r="J45" i="58" s="1"/>
  <c r="I41" i="58"/>
  <c r="H41" i="58"/>
  <c r="G41" i="58"/>
  <c r="J40" i="58"/>
  <c r="J41" i="58" s="1"/>
  <c r="O36" i="58"/>
  <c r="K35" i="58"/>
  <c r="I35" i="58"/>
  <c r="H35" i="58"/>
  <c r="G35" i="58"/>
  <c r="J34" i="58"/>
  <c r="M34" i="58" s="1"/>
  <c r="J33" i="58"/>
  <c r="M33" i="58" s="1"/>
  <c r="J32" i="58"/>
  <c r="M32" i="58" s="1"/>
  <c r="J31" i="58"/>
  <c r="M31" i="58" s="1"/>
  <c r="J30" i="58"/>
  <c r="M30" i="58" s="1"/>
  <c r="J29" i="58"/>
  <c r="K28" i="58"/>
  <c r="I28" i="58"/>
  <c r="H28" i="58"/>
  <c r="G28" i="58"/>
  <c r="J27" i="58"/>
  <c r="M27" i="58" s="1"/>
  <c r="J26" i="58"/>
  <c r="M26" i="58" s="1"/>
  <c r="J25" i="58"/>
  <c r="M25" i="58" s="1"/>
  <c r="J24" i="58"/>
  <c r="M24" i="58" s="1"/>
  <c r="J23" i="58"/>
  <c r="M23" i="58" s="1"/>
  <c r="J22" i="58"/>
  <c r="M22" i="58" s="1"/>
  <c r="J21" i="58"/>
  <c r="M21" i="58" s="1"/>
  <c r="J20" i="58"/>
  <c r="I19" i="58"/>
  <c r="H19" i="58"/>
  <c r="G19" i="58"/>
  <c r="J18" i="58"/>
  <c r="J17" i="58"/>
  <c r="J16" i="58"/>
  <c r="J15" i="58"/>
  <c r="J14" i="58"/>
  <c r="J13" i="58"/>
  <c r="J12" i="58"/>
  <c r="J11" i="58"/>
  <c r="B4" i="58"/>
  <c r="J47" i="57"/>
  <c r="I45" i="57"/>
  <c r="H45" i="57"/>
  <c r="G45" i="57"/>
  <c r="J44" i="57"/>
  <c r="L43" i="57"/>
  <c r="J43" i="57"/>
  <c r="M43" i="57" s="1"/>
  <c r="J42" i="57"/>
  <c r="I41" i="57"/>
  <c r="H41" i="57"/>
  <c r="G41" i="57"/>
  <c r="J40" i="57"/>
  <c r="J41" i="57" s="1"/>
  <c r="O36" i="57"/>
  <c r="K35" i="57"/>
  <c r="I35" i="57"/>
  <c r="H35" i="57"/>
  <c r="G35" i="57"/>
  <c r="J34" i="57"/>
  <c r="M34" i="57" s="1"/>
  <c r="J33" i="57"/>
  <c r="M33" i="57" s="1"/>
  <c r="J32" i="57"/>
  <c r="M32" i="57" s="1"/>
  <c r="J31" i="57"/>
  <c r="M31" i="57" s="1"/>
  <c r="J30" i="57"/>
  <c r="M30" i="57" s="1"/>
  <c r="J29" i="57"/>
  <c r="K28" i="57"/>
  <c r="I28" i="57"/>
  <c r="H28" i="57"/>
  <c r="G28" i="57"/>
  <c r="J27" i="57"/>
  <c r="M27" i="57" s="1"/>
  <c r="J26" i="57"/>
  <c r="M26" i="57" s="1"/>
  <c r="J25" i="57"/>
  <c r="M25" i="57" s="1"/>
  <c r="J24" i="57"/>
  <c r="M24" i="57" s="1"/>
  <c r="J23" i="57"/>
  <c r="M23" i="57" s="1"/>
  <c r="J22" i="57"/>
  <c r="M22" i="57" s="1"/>
  <c r="J21" i="57"/>
  <c r="M21" i="57" s="1"/>
  <c r="J20" i="57"/>
  <c r="I19" i="57"/>
  <c r="H19" i="57"/>
  <c r="G19" i="57"/>
  <c r="J18" i="57"/>
  <c r="J17" i="57"/>
  <c r="J16" i="57"/>
  <c r="J15" i="57"/>
  <c r="J14" i="57"/>
  <c r="J13" i="57"/>
  <c r="J12" i="57"/>
  <c r="J11" i="57"/>
  <c r="B4" i="57"/>
  <c r="J47" i="56"/>
  <c r="I45" i="56"/>
  <c r="H45" i="56"/>
  <c r="G45" i="56"/>
  <c r="J44" i="56"/>
  <c r="M44" i="56" s="1"/>
  <c r="L43" i="56"/>
  <c r="J43" i="56"/>
  <c r="M43" i="56" s="1"/>
  <c r="J42" i="56"/>
  <c r="I41" i="56"/>
  <c r="H41" i="56"/>
  <c r="G41" i="56"/>
  <c r="J40" i="56"/>
  <c r="J41" i="56" s="1"/>
  <c r="O36" i="56"/>
  <c r="K35" i="56"/>
  <c r="I35" i="56"/>
  <c r="H35" i="56"/>
  <c r="G35" i="56"/>
  <c r="J34" i="56"/>
  <c r="M34" i="56" s="1"/>
  <c r="J33" i="56"/>
  <c r="M33" i="56" s="1"/>
  <c r="J32" i="56"/>
  <c r="M32" i="56" s="1"/>
  <c r="J31" i="56"/>
  <c r="M31" i="56" s="1"/>
  <c r="J30" i="56"/>
  <c r="M30" i="56" s="1"/>
  <c r="J29" i="56"/>
  <c r="M29" i="56" s="1"/>
  <c r="K28" i="56"/>
  <c r="I28" i="56"/>
  <c r="H28" i="56"/>
  <c r="G28" i="56"/>
  <c r="J27" i="56"/>
  <c r="M27" i="56" s="1"/>
  <c r="J26" i="56"/>
  <c r="M26" i="56" s="1"/>
  <c r="J25" i="56"/>
  <c r="M25" i="56" s="1"/>
  <c r="J24" i="56"/>
  <c r="M24" i="56" s="1"/>
  <c r="J23" i="56"/>
  <c r="M23" i="56" s="1"/>
  <c r="J22" i="56"/>
  <c r="M22" i="56" s="1"/>
  <c r="J21" i="56"/>
  <c r="M21" i="56" s="1"/>
  <c r="J20" i="56"/>
  <c r="I19" i="56"/>
  <c r="H19" i="56"/>
  <c r="G19" i="56"/>
  <c r="J18" i="56"/>
  <c r="J17" i="56"/>
  <c r="J16" i="56"/>
  <c r="J15" i="56"/>
  <c r="J14" i="56"/>
  <c r="J13" i="56"/>
  <c r="J12" i="56"/>
  <c r="J11" i="56"/>
  <c r="B4" i="56"/>
  <c r="J47" i="55"/>
  <c r="I45" i="55"/>
  <c r="H45" i="55"/>
  <c r="G45" i="55"/>
  <c r="J44" i="55"/>
  <c r="M44" i="55" s="1"/>
  <c r="L43" i="55"/>
  <c r="J43" i="55"/>
  <c r="M43" i="55" s="1"/>
  <c r="J42" i="55"/>
  <c r="I41" i="55"/>
  <c r="H41" i="55"/>
  <c r="G41" i="55"/>
  <c r="J40" i="55"/>
  <c r="J41" i="55" s="1"/>
  <c r="O36" i="55"/>
  <c r="K35" i="55"/>
  <c r="I35" i="55"/>
  <c r="H35" i="55"/>
  <c r="G35" i="55"/>
  <c r="J34" i="55"/>
  <c r="M34" i="55" s="1"/>
  <c r="J33" i="55"/>
  <c r="M33" i="55" s="1"/>
  <c r="J32" i="55"/>
  <c r="M32" i="55" s="1"/>
  <c r="J31" i="55"/>
  <c r="M31" i="55" s="1"/>
  <c r="J30" i="55"/>
  <c r="M30" i="55" s="1"/>
  <c r="J29" i="55"/>
  <c r="K28" i="55"/>
  <c r="I28" i="55"/>
  <c r="H28" i="55"/>
  <c r="H36" i="55" s="1"/>
  <c r="G28" i="55"/>
  <c r="G36" i="55" s="1"/>
  <c r="J27" i="55"/>
  <c r="M27" i="55" s="1"/>
  <c r="J26" i="55"/>
  <c r="M26" i="55" s="1"/>
  <c r="J25" i="55"/>
  <c r="M25" i="55" s="1"/>
  <c r="J24" i="55"/>
  <c r="M24" i="55" s="1"/>
  <c r="J23" i="55"/>
  <c r="M23" i="55" s="1"/>
  <c r="J22" i="55"/>
  <c r="M22" i="55" s="1"/>
  <c r="J21" i="55"/>
  <c r="M21" i="55" s="1"/>
  <c r="J20" i="55"/>
  <c r="I19" i="55"/>
  <c r="H19" i="55"/>
  <c r="G19" i="55"/>
  <c r="J18" i="55"/>
  <c r="J17" i="55"/>
  <c r="J16" i="55"/>
  <c r="J15" i="55"/>
  <c r="J14" i="55"/>
  <c r="J13" i="55"/>
  <c r="J12" i="55"/>
  <c r="J11" i="55"/>
  <c r="B4" i="55"/>
  <c r="J47" i="54"/>
  <c r="I45" i="54"/>
  <c r="H45" i="54"/>
  <c r="G45" i="54"/>
  <c r="J44" i="54"/>
  <c r="M44" i="54" s="1"/>
  <c r="L43" i="54"/>
  <c r="J43" i="54"/>
  <c r="M43" i="54" s="1"/>
  <c r="J42" i="54"/>
  <c r="I41" i="54"/>
  <c r="H41" i="54"/>
  <c r="G41" i="54"/>
  <c r="J40" i="54"/>
  <c r="J41" i="54" s="1"/>
  <c r="O36" i="54"/>
  <c r="K35" i="54"/>
  <c r="I35" i="54"/>
  <c r="H35" i="54"/>
  <c r="G35" i="54"/>
  <c r="J34" i="54"/>
  <c r="M34" i="54" s="1"/>
  <c r="J33" i="54"/>
  <c r="M33" i="54" s="1"/>
  <c r="J32" i="54"/>
  <c r="M32" i="54" s="1"/>
  <c r="J31" i="54"/>
  <c r="M31" i="54" s="1"/>
  <c r="J30" i="54"/>
  <c r="M30" i="54" s="1"/>
  <c r="J29" i="54"/>
  <c r="K28" i="54"/>
  <c r="I28" i="54"/>
  <c r="H28" i="54"/>
  <c r="G28" i="54"/>
  <c r="J27" i="54"/>
  <c r="M27" i="54" s="1"/>
  <c r="J26" i="54"/>
  <c r="M26" i="54" s="1"/>
  <c r="J25" i="54"/>
  <c r="M25" i="54" s="1"/>
  <c r="J24" i="54"/>
  <c r="M24" i="54" s="1"/>
  <c r="J23" i="54"/>
  <c r="M23" i="54" s="1"/>
  <c r="J22" i="54"/>
  <c r="M22" i="54" s="1"/>
  <c r="J21" i="54"/>
  <c r="M21" i="54" s="1"/>
  <c r="J20" i="54"/>
  <c r="I19" i="54"/>
  <c r="I7" i="54" s="1"/>
  <c r="H19" i="54"/>
  <c r="H7" i="54" s="1"/>
  <c r="G19" i="54"/>
  <c r="J18" i="54"/>
  <c r="J17" i="54"/>
  <c r="J16" i="54"/>
  <c r="J15" i="54"/>
  <c r="J14" i="54"/>
  <c r="J13" i="54"/>
  <c r="J12" i="54"/>
  <c r="J11" i="54"/>
  <c r="B4" i="54"/>
  <c r="J47" i="53"/>
  <c r="I45" i="53"/>
  <c r="H45" i="53"/>
  <c r="G45" i="53"/>
  <c r="J44" i="53"/>
  <c r="M44" i="53" s="1"/>
  <c r="L43" i="53"/>
  <c r="J43" i="53"/>
  <c r="M43" i="53" s="1"/>
  <c r="J42" i="53"/>
  <c r="I41" i="53"/>
  <c r="H41" i="53"/>
  <c r="G41" i="53"/>
  <c r="J40" i="53"/>
  <c r="J41" i="53" s="1"/>
  <c r="O36" i="53"/>
  <c r="K35" i="53"/>
  <c r="I35" i="53"/>
  <c r="H35" i="53"/>
  <c r="G35" i="53"/>
  <c r="J34" i="53"/>
  <c r="M34" i="53" s="1"/>
  <c r="J33" i="53"/>
  <c r="M33" i="53" s="1"/>
  <c r="J32" i="53"/>
  <c r="M32" i="53" s="1"/>
  <c r="J31" i="53"/>
  <c r="M31" i="53" s="1"/>
  <c r="J30" i="53"/>
  <c r="M30" i="53" s="1"/>
  <c r="J29" i="53"/>
  <c r="K28" i="53"/>
  <c r="I28" i="53"/>
  <c r="H28" i="53"/>
  <c r="G28" i="53"/>
  <c r="J27" i="53"/>
  <c r="M27" i="53" s="1"/>
  <c r="J26" i="53"/>
  <c r="M26" i="53" s="1"/>
  <c r="J25" i="53"/>
  <c r="M25" i="53" s="1"/>
  <c r="J24" i="53"/>
  <c r="M24" i="53" s="1"/>
  <c r="J23" i="53"/>
  <c r="M23" i="53" s="1"/>
  <c r="J22" i="53"/>
  <c r="M22" i="53" s="1"/>
  <c r="J21" i="53"/>
  <c r="M21" i="53" s="1"/>
  <c r="J20" i="53"/>
  <c r="I19" i="53"/>
  <c r="H19" i="53"/>
  <c r="G19" i="53"/>
  <c r="J18" i="53"/>
  <c r="J17" i="53"/>
  <c r="J16" i="53"/>
  <c r="J15" i="53"/>
  <c r="J14" i="53"/>
  <c r="J13" i="53"/>
  <c r="J12" i="53"/>
  <c r="J11" i="53"/>
  <c r="B4" i="53"/>
  <c r="J33" i="51"/>
  <c r="M33" i="51" s="1"/>
  <c r="J47" i="51"/>
  <c r="I45" i="51"/>
  <c r="H45" i="51"/>
  <c r="G45" i="51"/>
  <c r="J44" i="51"/>
  <c r="M44" i="51" s="1"/>
  <c r="L43" i="51"/>
  <c r="J43" i="51"/>
  <c r="M43" i="51" s="1"/>
  <c r="J42" i="51"/>
  <c r="I41" i="51"/>
  <c r="H41" i="51"/>
  <c r="G41" i="51"/>
  <c r="J40" i="51"/>
  <c r="J41" i="51" s="1"/>
  <c r="O36" i="51"/>
  <c r="K35" i="51"/>
  <c r="I35" i="51"/>
  <c r="H35" i="51"/>
  <c r="G35" i="51"/>
  <c r="J34" i="51"/>
  <c r="M34" i="51" s="1"/>
  <c r="J32" i="51"/>
  <c r="M32" i="51" s="1"/>
  <c r="J31" i="51"/>
  <c r="M31" i="51" s="1"/>
  <c r="J30" i="51"/>
  <c r="M30" i="51" s="1"/>
  <c r="J29" i="51"/>
  <c r="K28" i="51"/>
  <c r="I28" i="51"/>
  <c r="H28" i="51"/>
  <c r="G28" i="51"/>
  <c r="J27" i="51"/>
  <c r="M27" i="51" s="1"/>
  <c r="J26" i="51"/>
  <c r="M26" i="51" s="1"/>
  <c r="J25" i="51"/>
  <c r="M25" i="51" s="1"/>
  <c r="J24" i="51"/>
  <c r="M24" i="51" s="1"/>
  <c r="J23" i="51"/>
  <c r="M23" i="51" s="1"/>
  <c r="J22" i="51"/>
  <c r="M22" i="51" s="1"/>
  <c r="J21" i="51"/>
  <c r="M21" i="51" s="1"/>
  <c r="J20" i="51"/>
  <c r="I19" i="51"/>
  <c r="H19" i="51"/>
  <c r="G19" i="51"/>
  <c r="J18" i="51"/>
  <c r="J17" i="51"/>
  <c r="J16" i="51"/>
  <c r="J15" i="51"/>
  <c r="J14" i="51"/>
  <c r="J13" i="51"/>
  <c r="J12" i="51"/>
  <c r="J11" i="51"/>
  <c r="B4" i="51"/>
  <c r="J46" i="50"/>
  <c r="I44" i="50"/>
  <c r="H44" i="50"/>
  <c r="G44" i="50"/>
  <c r="J43" i="50"/>
  <c r="M43" i="50" s="1"/>
  <c r="L42" i="50"/>
  <c r="J42" i="50"/>
  <c r="M42" i="50" s="1"/>
  <c r="J41" i="50"/>
  <c r="I40" i="50"/>
  <c r="H40" i="50"/>
  <c r="G40" i="50"/>
  <c r="J39" i="50"/>
  <c r="J40" i="50" s="1"/>
  <c r="O35" i="50"/>
  <c r="K34" i="50"/>
  <c r="I34" i="50"/>
  <c r="H34" i="50"/>
  <c r="G34" i="50"/>
  <c r="J33" i="50"/>
  <c r="M33" i="50" s="1"/>
  <c r="J32" i="50"/>
  <c r="M32" i="50" s="1"/>
  <c r="J31" i="50"/>
  <c r="M31" i="50" s="1"/>
  <c r="J30" i="50"/>
  <c r="M30" i="50" s="1"/>
  <c r="J29" i="50"/>
  <c r="K28" i="50"/>
  <c r="I28" i="50"/>
  <c r="H28" i="50"/>
  <c r="G28" i="50"/>
  <c r="J27" i="50"/>
  <c r="M27" i="50" s="1"/>
  <c r="J26" i="50"/>
  <c r="M26" i="50" s="1"/>
  <c r="J25" i="50"/>
  <c r="M25" i="50" s="1"/>
  <c r="J24" i="50"/>
  <c r="M24" i="50" s="1"/>
  <c r="J23" i="50"/>
  <c r="M23" i="50" s="1"/>
  <c r="J22" i="50"/>
  <c r="M22" i="50" s="1"/>
  <c r="J21" i="50"/>
  <c r="M21" i="50" s="1"/>
  <c r="J20" i="50"/>
  <c r="I19" i="50"/>
  <c r="I7" i="50" s="1"/>
  <c r="H19" i="50"/>
  <c r="G19" i="50"/>
  <c r="J18" i="50"/>
  <c r="J17" i="50"/>
  <c r="J16" i="50"/>
  <c r="J15" i="50"/>
  <c r="J14" i="50"/>
  <c r="J13" i="50"/>
  <c r="J12" i="50"/>
  <c r="J11" i="50"/>
  <c r="B4" i="50"/>
  <c r="J46" i="49"/>
  <c r="I44" i="49"/>
  <c r="H44" i="49"/>
  <c r="G44" i="49"/>
  <c r="J43" i="49"/>
  <c r="M43" i="49" s="1"/>
  <c r="L42" i="49"/>
  <c r="J42" i="49"/>
  <c r="M42" i="49" s="1"/>
  <c r="J41" i="49"/>
  <c r="I40" i="49"/>
  <c r="I37" i="49" s="1"/>
  <c r="H40" i="49"/>
  <c r="G40" i="49"/>
  <c r="J39" i="49"/>
  <c r="J40" i="49" s="1"/>
  <c r="O35" i="49"/>
  <c r="K34" i="49"/>
  <c r="I34" i="49"/>
  <c r="H34" i="49"/>
  <c r="G34" i="49"/>
  <c r="J33" i="49"/>
  <c r="M33" i="49" s="1"/>
  <c r="J32" i="49"/>
  <c r="M32" i="49" s="1"/>
  <c r="J31" i="49"/>
  <c r="M31" i="49" s="1"/>
  <c r="J30" i="49"/>
  <c r="M30" i="49" s="1"/>
  <c r="J29" i="49"/>
  <c r="K28" i="49"/>
  <c r="I28" i="49"/>
  <c r="H28" i="49"/>
  <c r="G28" i="49"/>
  <c r="J27" i="49"/>
  <c r="M27" i="49" s="1"/>
  <c r="J26" i="49"/>
  <c r="M26" i="49" s="1"/>
  <c r="J25" i="49"/>
  <c r="M25" i="49" s="1"/>
  <c r="J24" i="49"/>
  <c r="M24" i="49" s="1"/>
  <c r="J23" i="49"/>
  <c r="M23" i="49" s="1"/>
  <c r="J22" i="49"/>
  <c r="M22" i="49" s="1"/>
  <c r="J21" i="49"/>
  <c r="M21" i="49" s="1"/>
  <c r="J20" i="49"/>
  <c r="I19" i="49"/>
  <c r="H19" i="49"/>
  <c r="G19" i="49"/>
  <c r="J18" i="49"/>
  <c r="J17" i="49"/>
  <c r="J16" i="49"/>
  <c r="J15" i="49"/>
  <c r="J14" i="49"/>
  <c r="J13" i="49"/>
  <c r="J12" i="49"/>
  <c r="J11" i="49"/>
  <c r="K11" i="49" s="1"/>
  <c r="B4" i="49"/>
  <c r="J46" i="48"/>
  <c r="I44" i="48"/>
  <c r="H44" i="48"/>
  <c r="G44" i="48"/>
  <c r="J43" i="48"/>
  <c r="M43" i="48" s="1"/>
  <c r="L42" i="48"/>
  <c r="J42" i="48"/>
  <c r="M42" i="48" s="1"/>
  <c r="J41" i="48"/>
  <c r="I40" i="48"/>
  <c r="H40" i="48"/>
  <c r="G40" i="48"/>
  <c r="J39" i="48"/>
  <c r="J40" i="48" s="1"/>
  <c r="O35" i="48"/>
  <c r="K34" i="48"/>
  <c r="I34" i="48"/>
  <c r="H34" i="48"/>
  <c r="G34" i="48"/>
  <c r="J33" i="48"/>
  <c r="M33" i="48" s="1"/>
  <c r="J32" i="48"/>
  <c r="M32" i="48" s="1"/>
  <c r="J31" i="48"/>
  <c r="M31" i="48" s="1"/>
  <c r="J30" i="48"/>
  <c r="M30" i="48" s="1"/>
  <c r="J29" i="48"/>
  <c r="K28" i="48"/>
  <c r="I28" i="48"/>
  <c r="H28" i="48"/>
  <c r="G28" i="48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J21" i="48"/>
  <c r="M21" i="48" s="1"/>
  <c r="J20" i="48"/>
  <c r="I19" i="48"/>
  <c r="H19" i="48"/>
  <c r="G19" i="48"/>
  <c r="J18" i="48"/>
  <c r="J17" i="48"/>
  <c r="J16" i="48"/>
  <c r="J15" i="48"/>
  <c r="J14" i="48"/>
  <c r="J13" i="48"/>
  <c r="J12" i="48"/>
  <c r="J11" i="48"/>
  <c r="K11" i="48" s="1"/>
  <c r="B4" i="48"/>
  <c r="J46" i="47"/>
  <c r="I44" i="47"/>
  <c r="H44" i="47"/>
  <c r="G44" i="47"/>
  <c r="J43" i="47"/>
  <c r="M43" i="47" s="1"/>
  <c r="L42" i="47"/>
  <c r="J42" i="47"/>
  <c r="M42" i="47" s="1"/>
  <c r="J41" i="47"/>
  <c r="I40" i="47"/>
  <c r="H40" i="47"/>
  <c r="G40" i="47"/>
  <c r="J39" i="47"/>
  <c r="J40" i="47" s="1"/>
  <c r="O35" i="47"/>
  <c r="K34" i="47"/>
  <c r="I34" i="47"/>
  <c r="H34" i="47"/>
  <c r="G34" i="47"/>
  <c r="J33" i="47"/>
  <c r="M33" i="47" s="1"/>
  <c r="J32" i="47"/>
  <c r="M32" i="47" s="1"/>
  <c r="J31" i="47"/>
  <c r="M31" i="47" s="1"/>
  <c r="J30" i="47"/>
  <c r="M30" i="47" s="1"/>
  <c r="J29" i="47"/>
  <c r="K28" i="47"/>
  <c r="I28" i="47"/>
  <c r="H28" i="47"/>
  <c r="G28" i="47"/>
  <c r="J27" i="47"/>
  <c r="M27" i="47" s="1"/>
  <c r="J26" i="47"/>
  <c r="M26" i="47" s="1"/>
  <c r="J25" i="47"/>
  <c r="M25" i="47" s="1"/>
  <c r="J24" i="47"/>
  <c r="M24" i="47" s="1"/>
  <c r="J23" i="47"/>
  <c r="M23" i="47" s="1"/>
  <c r="J22" i="47"/>
  <c r="M22" i="47" s="1"/>
  <c r="J21" i="47"/>
  <c r="M21" i="47" s="1"/>
  <c r="J20" i="47"/>
  <c r="I19" i="47"/>
  <c r="H19" i="47"/>
  <c r="G19" i="47"/>
  <c r="J18" i="47"/>
  <c r="J17" i="47"/>
  <c r="J16" i="47"/>
  <c r="J15" i="47"/>
  <c r="J14" i="47"/>
  <c r="J13" i="47"/>
  <c r="J12" i="47"/>
  <c r="J11" i="47"/>
  <c r="B4" i="47"/>
  <c r="J46" i="46"/>
  <c r="I44" i="46"/>
  <c r="H44" i="46"/>
  <c r="G44" i="46"/>
  <c r="J43" i="46"/>
  <c r="M43" i="46" s="1"/>
  <c r="L42" i="46"/>
  <c r="J42" i="46"/>
  <c r="M42" i="46" s="1"/>
  <c r="J41" i="46"/>
  <c r="I40" i="46"/>
  <c r="H40" i="46"/>
  <c r="G40" i="46"/>
  <c r="J39" i="46"/>
  <c r="J40" i="46" s="1"/>
  <c r="O35" i="46"/>
  <c r="K34" i="46"/>
  <c r="I34" i="46"/>
  <c r="H34" i="46"/>
  <c r="G34" i="46"/>
  <c r="J33" i="46"/>
  <c r="M33" i="46" s="1"/>
  <c r="J32" i="46"/>
  <c r="M32" i="46" s="1"/>
  <c r="J31" i="46"/>
  <c r="M31" i="46" s="1"/>
  <c r="J30" i="46"/>
  <c r="M30" i="46" s="1"/>
  <c r="J29" i="46"/>
  <c r="K28" i="46"/>
  <c r="I28" i="46"/>
  <c r="H28" i="46"/>
  <c r="G28" i="46"/>
  <c r="J27" i="46"/>
  <c r="M27" i="46" s="1"/>
  <c r="J26" i="46"/>
  <c r="M26" i="46" s="1"/>
  <c r="J25" i="46"/>
  <c r="M25" i="46" s="1"/>
  <c r="J24" i="46"/>
  <c r="M24" i="46" s="1"/>
  <c r="J23" i="46"/>
  <c r="M23" i="46" s="1"/>
  <c r="J22" i="46"/>
  <c r="M22" i="46" s="1"/>
  <c r="J21" i="46"/>
  <c r="M21" i="46" s="1"/>
  <c r="J20" i="46"/>
  <c r="I19" i="46"/>
  <c r="H19" i="46"/>
  <c r="G19" i="46"/>
  <c r="J18" i="46"/>
  <c r="J17" i="46"/>
  <c r="J16" i="46"/>
  <c r="J15" i="46"/>
  <c r="J14" i="46"/>
  <c r="J13" i="46"/>
  <c r="J12" i="46"/>
  <c r="J11" i="46"/>
  <c r="B4" i="46"/>
  <c r="I28" i="45"/>
  <c r="H28" i="45"/>
  <c r="K28" i="45"/>
  <c r="G28" i="45"/>
  <c r="G35" i="45" s="1"/>
  <c r="J26" i="45"/>
  <c r="M26" i="45" s="1"/>
  <c r="J27" i="45"/>
  <c r="M27" i="45" s="1"/>
  <c r="J46" i="45"/>
  <c r="I44" i="45"/>
  <c r="H44" i="45"/>
  <c r="G44" i="45"/>
  <c r="J43" i="45"/>
  <c r="M43" i="45" s="1"/>
  <c r="L42" i="45"/>
  <c r="J42" i="45"/>
  <c r="M42" i="45" s="1"/>
  <c r="J41" i="45"/>
  <c r="I40" i="45"/>
  <c r="H40" i="45"/>
  <c r="G40" i="45"/>
  <c r="J39" i="45"/>
  <c r="J40" i="45" s="1"/>
  <c r="O35" i="45"/>
  <c r="K34" i="45"/>
  <c r="I34" i="45"/>
  <c r="H34" i="45"/>
  <c r="G34" i="45"/>
  <c r="J33" i="45"/>
  <c r="M33" i="45" s="1"/>
  <c r="J32" i="45"/>
  <c r="M32" i="45" s="1"/>
  <c r="J31" i="45"/>
  <c r="M31" i="45" s="1"/>
  <c r="J30" i="45"/>
  <c r="M30" i="45" s="1"/>
  <c r="J29" i="45"/>
  <c r="I35" i="45"/>
  <c r="J25" i="45"/>
  <c r="J24" i="45"/>
  <c r="M24" i="45" s="1"/>
  <c r="J23" i="45"/>
  <c r="M23" i="45" s="1"/>
  <c r="J22" i="45"/>
  <c r="M22" i="45" s="1"/>
  <c r="J21" i="45"/>
  <c r="M21" i="45" s="1"/>
  <c r="J20" i="45"/>
  <c r="M20" i="45" s="1"/>
  <c r="I19" i="45"/>
  <c r="H19" i="45"/>
  <c r="G19" i="45"/>
  <c r="J18" i="45"/>
  <c r="J17" i="45"/>
  <c r="J16" i="45"/>
  <c r="J15" i="45"/>
  <c r="J14" i="45"/>
  <c r="J13" i="45"/>
  <c r="J12" i="45"/>
  <c r="J11" i="45"/>
  <c r="B4" i="45"/>
  <c r="J45" i="44"/>
  <c r="I43" i="44"/>
  <c r="H43" i="44"/>
  <c r="G43" i="44"/>
  <c r="J42" i="44"/>
  <c r="M42" i="44" s="1"/>
  <c r="L41" i="44"/>
  <c r="J41" i="44"/>
  <c r="M41" i="44" s="1"/>
  <c r="J40" i="44"/>
  <c r="I39" i="44"/>
  <c r="H39" i="44"/>
  <c r="G39" i="44"/>
  <c r="J38" i="44"/>
  <c r="J39" i="44" s="1"/>
  <c r="O34" i="44"/>
  <c r="K33" i="44"/>
  <c r="I33" i="44"/>
  <c r="H33" i="44"/>
  <c r="G33" i="44"/>
  <c r="J32" i="44"/>
  <c r="M32" i="44" s="1"/>
  <c r="J31" i="44"/>
  <c r="M31" i="44" s="1"/>
  <c r="J30" i="44"/>
  <c r="M30" i="44" s="1"/>
  <c r="J29" i="44"/>
  <c r="M29" i="44" s="1"/>
  <c r="J28" i="44"/>
  <c r="K27" i="44"/>
  <c r="I27" i="44"/>
  <c r="H27" i="44"/>
  <c r="G27" i="44"/>
  <c r="J26" i="44"/>
  <c r="M26" i="44" s="1"/>
  <c r="J25" i="44"/>
  <c r="M25" i="44" s="1"/>
  <c r="J24" i="44"/>
  <c r="M24" i="44" s="1"/>
  <c r="J23" i="44"/>
  <c r="M23" i="44" s="1"/>
  <c r="J22" i="44"/>
  <c r="M22" i="44" s="1"/>
  <c r="J21" i="44"/>
  <c r="M21" i="44" s="1"/>
  <c r="J20" i="44"/>
  <c r="I19" i="44"/>
  <c r="H19" i="44"/>
  <c r="G19" i="44"/>
  <c r="J18" i="44"/>
  <c r="J17" i="44"/>
  <c r="J16" i="44"/>
  <c r="J15" i="44"/>
  <c r="J14" i="44"/>
  <c r="J13" i="44"/>
  <c r="J12" i="44"/>
  <c r="J11" i="44"/>
  <c r="B4" i="44"/>
  <c r="J45" i="43"/>
  <c r="I43" i="43"/>
  <c r="H43" i="43"/>
  <c r="G43" i="43"/>
  <c r="J42" i="43"/>
  <c r="L41" i="43"/>
  <c r="J41" i="43"/>
  <c r="M41" i="43" s="1"/>
  <c r="J40" i="43"/>
  <c r="I39" i="43"/>
  <c r="H39" i="43"/>
  <c r="G39" i="43"/>
  <c r="J38" i="43"/>
  <c r="J39" i="43" s="1"/>
  <c r="O34" i="43"/>
  <c r="K33" i="43"/>
  <c r="I33" i="43"/>
  <c r="H33" i="43"/>
  <c r="G33" i="43"/>
  <c r="J32" i="43"/>
  <c r="M32" i="43" s="1"/>
  <c r="J31" i="43"/>
  <c r="M31" i="43" s="1"/>
  <c r="J30" i="43"/>
  <c r="M30" i="43" s="1"/>
  <c r="J29" i="43"/>
  <c r="J28" i="43"/>
  <c r="M28" i="43" s="1"/>
  <c r="K27" i="43"/>
  <c r="I27" i="43"/>
  <c r="H27" i="43"/>
  <c r="G27" i="43"/>
  <c r="J26" i="43"/>
  <c r="M26" i="43" s="1"/>
  <c r="J25" i="43"/>
  <c r="M25" i="43" s="1"/>
  <c r="J24" i="43"/>
  <c r="M24" i="43" s="1"/>
  <c r="J23" i="43"/>
  <c r="M23" i="43" s="1"/>
  <c r="J22" i="43"/>
  <c r="M22" i="43" s="1"/>
  <c r="J21" i="43"/>
  <c r="M21" i="43" s="1"/>
  <c r="J20" i="43"/>
  <c r="I19" i="43"/>
  <c r="I7" i="43" s="1"/>
  <c r="H19" i="43"/>
  <c r="H7" i="43" s="1"/>
  <c r="G19" i="43"/>
  <c r="J18" i="43"/>
  <c r="J17" i="43"/>
  <c r="J16" i="43"/>
  <c r="J15" i="43"/>
  <c r="J14" i="43"/>
  <c r="J13" i="43"/>
  <c r="J12" i="43"/>
  <c r="J11" i="43"/>
  <c r="B4" i="43"/>
  <c r="K11" i="39"/>
  <c r="J45" i="42"/>
  <c r="J47" i="42" s="1"/>
  <c r="J48" i="42" s="1"/>
  <c r="I43" i="42"/>
  <c r="H43" i="42"/>
  <c r="G43" i="42"/>
  <c r="J42" i="42"/>
  <c r="M42" i="42" s="1"/>
  <c r="L41" i="42"/>
  <c r="J41" i="42"/>
  <c r="J40" i="42"/>
  <c r="I39" i="42"/>
  <c r="H39" i="42"/>
  <c r="G39" i="42"/>
  <c r="J38" i="42"/>
  <c r="J39" i="42" s="1"/>
  <c r="O34" i="42"/>
  <c r="K33" i="42"/>
  <c r="I33" i="42"/>
  <c r="H33" i="42"/>
  <c r="G33" i="42"/>
  <c r="J32" i="42"/>
  <c r="M32" i="42" s="1"/>
  <c r="J31" i="42"/>
  <c r="M31" i="42" s="1"/>
  <c r="J30" i="42"/>
  <c r="M30" i="42" s="1"/>
  <c r="J29" i="42"/>
  <c r="M29" i="42" s="1"/>
  <c r="J28" i="42"/>
  <c r="J33" i="42" s="1"/>
  <c r="K27" i="42"/>
  <c r="I27" i="42"/>
  <c r="H27" i="42"/>
  <c r="G27" i="42"/>
  <c r="J26" i="42"/>
  <c r="M26" i="42" s="1"/>
  <c r="J25" i="42"/>
  <c r="M25" i="42" s="1"/>
  <c r="J24" i="42"/>
  <c r="M24" i="42" s="1"/>
  <c r="J23" i="42"/>
  <c r="M23" i="42" s="1"/>
  <c r="J22" i="42"/>
  <c r="J21" i="42"/>
  <c r="M21" i="42" s="1"/>
  <c r="J20" i="42"/>
  <c r="M20" i="42" s="1"/>
  <c r="I19" i="42"/>
  <c r="H19" i="42"/>
  <c r="G19" i="42"/>
  <c r="J18" i="42"/>
  <c r="J17" i="42"/>
  <c r="J16" i="42"/>
  <c r="J15" i="42"/>
  <c r="J14" i="42"/>
  <c r="J13" i="42"/>
  <c r="J12" i="42"/>
  <c r="J11" i="42"/>
  <c r="K11" i="42" s="1"/>
  <c r="B4" i="42"/>
  <c r="J45" i="41"/>
  <c r="J47" i="41" s="1"/>
  <c r="J48" i="41" s="1"/>
  <c r="I43" i="41"/>
  <c r="H43" i="41"/>
  <c r="G43" i="41"/>
  <c r="J42" i="41"/>
  <c r="M42" i="41" s="1"/>
  <c r="L41" i="41"/>
  <c r="J41" i="41"/>
  <c r="M41" i="41" s="1"/>
  <c r="J40" i="41"/>
  <c r="I39" i="41"/>
  <c r="H39" i="41"/>
  <c r="G39" i="41"/>
  <c r="J38" i="41"/>
  <c r="J39" i="41" s="1"/>
  <c r="O34" i="41"/>
  <c r="K33" i="41"/>
  <c r="I33" i="41"/>
  <c r="H33" i="41"/>
  <c r="G33" i="41"/>
  <c r="J32" i="41"/>
  <c r="M32" i="41" s="1"/>
  <c r="J31" i="41"/>
  <c r="M31" i="41" s="1"/>
  <c r="J30" i="41"/>
  <c r="M30" i="41" s="1"/>
  <c r="J29" i="41"/>
  <c r="M29" i="41" s="1"/>
  <c r="J28" i="41"/>
  <c r="M28" i="41" s="1"/>
  <c r="K27" i="41"/>
  <c r="I27" i="41"/>
  <c r="H27" i="41"/>
  <c r="G27" i="41"/>
  <c r="J26" i="41"/>
  <c r="M26" i="41" s="1"/>
  <c r="J25" i="41"/>
  <c r="M25" i="41" s="1"/>
  <c r="J24" i="41"/>
  <c r="M24" i="41" s="1"/>
  <c r="J23" i="41"/>
  <c r="M23" i="41" s="1"/>
  <c r="J22" i="41"/>
  <c r="M22" i="41" s="1"/>
  <c r="J21" i="41"/>
  <c r="M21" i="41" s="1"/>
  <c r="J20" i="41"/>
  <c r="I19" i="41"/>
  <c r="H19" i="41"/>
  <c r="G19" i="41"/>
  <c r="J18" i="41"/>
  <c r="J17" i="41"/>
  <c r="J16" i="41"/>
  <c r="J15" i="41"/>
  <c r="J14" i="41"/>
  <c r="J13" i="41"/>
  <c r="J12" i="41"/>
  <c r="J11" i="41"/>
  <c r="K11" i="41" s="1"/>
  <c r="B4" i="41"/>
  <c r="G43" i="39"/>
  <c r="G39" i="39"/>
  <c r="G32" i="38"/>
  <c r="G26" i="38"/>
  <c r="G19" i="38"/>
  <c r="G33" i="39"/>
  <c r="G27" i="39"/>
  <c r="G19" i="39"/>
  <c r="J62" i="39"/>
  <c r="I23" i="39" s="1"/>
  <c r="I22" i="39"/>
  <c r="H23" i="39"/>
  <c r="J54" i="39"/>
  <c r="I13" i="39" s="1"/>
  <c r="J45" i="39"/>
  <c r="I43" i="39"/>
  <c r="H43" i="39"/>
  <c r="J42" i="39"/>
  <c r="L41" i="39"/>
  <c r="J41" i="39"/>
  <c r="M41" i="39" s="1"/>
  <c r="J40" i="39"/>
  <c r="I39" i="39"/>
  <c r="H39" i="39"/>
  <c r="J38" i="39"/>
  <c r="J39" i="39" s="1"/>
  <c r="O34" i="39"/>
  <c r="K33" i="39"/>
  <c r="I33" i="39"/>
  <c r="H33" i="39"/>
  <c r="J32" i="39"/>
  <c r="M32" i="39" s="1"/>
  <c r="J31" i="39"/>
  <c r="M31" i="39" s="1"/>
  <c r="J30" i="39"/>
  <c r="M30" i="39" s="1"/>
  <c r="J29" i="39"/>
  <c r="M29" i="39" s="1"/>
  <c r="J28" i="39"/>
  <c r="K27" i="39"/>
  <c r="H27" i="39"/>
  <c r="J26" i="39"/>
  <c r="M26" i="39" s="1"/>
  <c r="J25" i="39"/>
  <c r="J24" i="39"/>
  <c r="M24" i="39" s="1"/>
  <c r="J22" i="39"/>
  <c r="M22" i="39" s="1"/>
  <c r="J21" i="39"/>
  <c r="M21" i="39" s="1"/>
  <c r="J20" i="39"/>
  <c r="M20" i="39" s="1"/>
  <c r="H19" i="39"/>
  <c r="J18" i="39"/>
  <c r="J17" i="39"/>
  <c r="J16" i="39"/>
  <c r="J15" i="39"/>
  <c r="J14" i="39"/>
  <c r="J12" i="39"/>
  <c r="J11" i="39"/>
  <c r="B4" i="39"/>
  <c r="J44" i="38"/>
  <c r="K44" i="38" s="1"/>
  <c r="I42" i="38"/>
  <c r="H42" i="38"/>
  <c r="G42" i="38"/>
  <c r="J41" i="38"/>
  <c r="M41" i="38" s="1"/>
  <c r="L40" i="38"/>
  <c r="J40" i="38"/>
  <c r="M40" i="38" s="1"/>
  <c r="J39" i="38"/>
  <c r="J42" i="38" s="1"/>
  <c r="I38" i="38"/>
  <c r="I35" i="38" s="1"/>
  <c r="H38" i="38"/>
  <c r="H35" i="38" s="1"/>
  <c r="G38" i="38"/>
  <c r="J37" i="38"/>
  <c r="J38" i="38" s="1"/>
  <c r="O33" i="38"/>
  <c r="K32" i="38"/>
  <c r="I32" i="38"/>
  <c r="H32" i="38"/>
  <c r="J31" i="38"/>
  <c r="M31" i="38" s="1"/>
  <c r="J30" i="38"/>
  <c r="M30" i="38" s="1"/>
  <c r="J29" i="38"/>
  <c r="M29" i="38" s="1"/>
  <c r="J28" i="38"/>
  <c r="M28" i="38" s="1"/>
  <c r="J27" i="38"/>
  <c r="K26" i="38"/>
  <c r="I26" i="38"/>
  <c r="H26" i="38"/>
  <c r="H33" i="38" s="1"/>
  <c r="J25" i="38"/>
  <c r="M25" i="38" s="1"/>
  <c r="J24" i="38"/>
  <c r="M24" i="38" s="1"/>
  <c r="J23" i="38"/>
  <c r="M23" i="38" s="1"/>
  <c r="J22" i="38"/>
  <c r="M22" i="38" s="1"/>
  <c r="J21" i="38"/>
  <c r="M21" i="38" s="1"/>
  <c r="J20" i="38"/>
  <c r="M20" i="38" s="1"/>
  <c r="I19" i="38"/>
  <c r="H19" i="38"/>
  <c r="J18" i="38"/>
  <c r="J17" i="38"/>
  <c r="J16" i="38"/>
  <c r="J15" i="38"/>
  <c r="J14" i="38"/>
  <c r="J13" i="38"/>
  <c r="J12" i="38"/>
  <c r="J11" i="38"/>
  <c r="K11" i="38" s="1"/>
  <c r="B4" i="38"/>
  <c r="J44" i="37"/>
  <c r="J46" i="37" s="1"/>
  <c r="J47" i="37" s="1"/>
  <c r="I42" i="37"/>
  <c r="H42" i="37"/>
  <c r="G42" i="37"/>
  <c r="J41" i="37"/>
  <c r="M41" i="37" s="1"/>
  <c r="L40" i="37"/>
  <c r="J40" i="37"/>
  <c r="M40" i="37" s="1"/>
  <c r="J39" i="37"/>
  <c r="J42" i="37" s="1"/>
  <c r="I38" i="37"/>
  <c r="H38" i="37"/>
  <c r="G38" i="37"/>
  <c r="J37" i="37"/>
  <c r="J38" i="37" s="1"/>
  <c r="O33" i="37"/>
  <c r="K32" i="37"/>
  <c r="I32" i="37"/>
  <c r="H32" i="37"/>
  <c r="G32" i="37"/>
  <c r="J31" i="37"/>
  <c r="M31" i="37" s="1"/>
  <c r="J30" i="37"/>
  <c r="M30" i="37" s="1"/>
  <c r="J29" i="37"/>
  <c r="M29" i="37" s="1"/>
  <c r="J28" i="37"/>
  <c r="M28" i="37" s="1"/>
  <c r="J27" i="37"/>
  <c r="K26" i="37"/>
  <c r="I26" i="37"/>
  <c r="H26" i="37"/>
  <c r="G26" i="37"/>
  <c r="J25" i="37"/>
  <c r="M25" i="37" s="1"/>
  <c r="J24" i="37"/>
  <c r="M24" i="37" s="1"/>
  <c r="J23" i="37"/>
  <c r="M23" i="37" s="1"/>
  <c r="J22" i="37"/>
  <c r="M22" i="37" s="1"/>
  <c r="J21" i="37"/>
  <c r="J20" i="37"/>
  <c r="M20" i="37" s="1"/>
  <c r="I19" i="37"/>
  <c r="H19" i="37"/>
  <c r="G19" i="37"/>
  <c r="J18" i="37"/>
  <c r="J17" i="37"/>
  <c r="J16" i="37"/>
  <c r="J15" i="37"/>
  <c r="J14" i="37"/>
  <c r="J13" i="37"/>
  <c r="J12" i="37"/>
  <c r="J11" i="37"/>
  <c r="K11" i="37" s="1"/>
  <c r="B4" i="37"/>
  <c r="J44" i="36"/>
  <c r="J46" i="36" s="1"/>
  <c r="J47" i="36" s="1"/>
  <c r="I42" i="36"/>
  <c r="H42" i="36"/>
  <c r="G42" i="36"/>
  <c r="J41" i="36"/>
  <c r="M41" i="36" s="1"/>
  <c r="L40" i="36"/>
  <c r="J40" i="36"/>
  <c r="J39" i="36"/>
  <c r="I38" i="36"/>
  <c r="H38" i="36"/>
  <c r="G38" i="36"/>
  <c r="J37" i="36"/>
  <c r="J38" i="36" s="1"/>
  <c r="O33" i="36"/>
  <c r="K32" i="36"/>
  <c r="I32" i="36"/>
  <c r="H32" i="36"/>
  <c r="G32" i="36"/>
  <c r="J31" i="36"/>
  <c r="M31" i="36" s="1"/>
  <c r="J30" i="36"/>
  <c r="M30" i="36" s="1"/>
  <c r="J29" i="36"/>
  <c r="M29" i="36" s="1"/>
  <c r="J28" i="36"/>
  <c r="M28" i="36" s="1"/>
  <c r="J27" i="36"/>
  <c r="K26" i="36"/>
  <c r="I26" i="36"/>
  <c r="H26" i="36"/>
  <c r="G26" i="36"/>
  <c r="J25" i="36"/>
  <c r="M25" i="36" s="1"/>
  <c r="J24" i="36"/>
  <c r="M24" i="36" s="1"/>
  <c r="J23" i="36"/>
  <c r="M23" i="36" s="1"/>
  <c r="J22" i="36"/>
  <c r="M22" i="36" s="1"/>
  <c r="J21" i="36"/>
  <c r="M21" i="36" s="1"/>
  <c r="J20" i="36"/>
  <c r="M20" i="36" s="1"/>
  <c r="I19" i="36"/>
  <c r="H19" i="36"/>
  <c r="G19" i="36"/>
  <c r="J18" i="36"/>
  <c r="J17" i="36"/>
  <c r="J16" i="36"/>
  <c r="J15" i="36"/>
  <c r="J14" i="36"/>
  <c r="J13" i="36"/>
  <c r="J12" i="36"/>
  <c r="J11" i="36"/>
  <c r="K11" i="36" s="1"/>
  <c r="B4" i="36"/>
  <c r="J29" i="34"/>
  <c r="M29" i="34" s="1"/>
  <c r="L6" i="97" l="1"/>
  <c r="J6" i="96"/>
  <c r="K10" i="96"/>
  <c r="J6" i="95"/>
  <c r="K10" i="95"/>
  <c r="J6" i="94"/>
  <c r="K10" i="94"/>
  <c r="L6" i="93"/>
  <c r="L6" i="92"/>
  <c r="J6" i="91"/>
  <c r="K10" i="91"/>
  <c r="L6" i="90"/>
  <c r="G6" i="82"/>
  <c r="K38" i="75"/>
  <c r="G10" i="87"/>
  <c r="G6" i="87" s="1"/>
  <c r="H10" i="87"/>
  <c r="I8" i="87"/>
  <c r="J8" i="87" s="1"/>
  <c r="G6" i="78"/>
  <c r="J8" i="78"/>
  <c r="H6" i="77"/>
  <c r="K38" i="82"/>
  <c r="I6" i="75"/>
  <c r="J8" i="77"/>
  <c r="K38" i="77"/>
  <c r="G10" i="89"/>
  <c r="G6" i="89" s="1"/>
  <c r="H10" i="89"/>
  <c r="H6" i="89" s="1"/>
  <c r="I10" i="89"/>
  <c r="I6" i="89" s="1"/>
  <c r="J8" i="89"/>
  <c r="J36" i="89"/>
  <c r="J10" i="89" s="1"/>
  <c r="M28" i="89"/>
  <c r="J7" i="89"/>
  <c r="G10" i="83"/>
  <c r="G6" i="83" s="1"/>
  <c r="J36" i="77"/>
  <c r="J10" i="77" s="1"/>
  <c r="J6" i="77" s="1"/>
  <c r="G10" i="75"/>
  <c r="G6" i="75" s="1"/>
  <c r="G33" i="38"/>
  <c r="I6" i="72"/>
  <c r="I6" i="86"/>
  <c r="J7" i="60"/>
  <c r="J36" i="84"/>
  <c r="K38" i="78"/>
  <c r="J7" i="79"/>
  <c r="G38" i="60"/>
  <c r="H38" i="60"/>
  <c r="G10" i="76"/>
  <c r="G6" i="76" s="1"/>
  <c r="J36" i="74"/>
  <c r="J10" i="74" s="1"/>
  <c r="J6" i="74" s="1"/>
  <c r="K6" i="74" s="1"/>
  <c r="G34" i="39"/>
  <c r="G10" i="39" s="1"/>
  <c r="H35" i="45"/>
  <c r="H10" i="45" s="1"/>
  <c r="J7" i="81"/>
  <c r="J8" i="76"/>
  <c r="G7" i="42"/>
  <c r="K38" i="86"/>
  <c r="J45" i="69"/>
  <c r="I36" i="60"/>
  <c r="I8" i="60" s="1"/>
  <c r="K38" i="72"/>
  <c r="J8" i="83"/>
  <c r="J36" i="86"/>
  <c r="J10" i="86" s="1"/>
  <c r="H10" i="83"/>
  <c r="H6" i="83" s="1"/>
  <c r="H10" i="86"/>
  <c r="H6" i="86" s="1"/>
  <c r="J36" i="78"/>
  <c r="I38" i="59"/>
  <c r="I7" i="63"/>
  <c r="H38" i="65"/>
  <c r="H10" i="78"/>
  <c r="K38" i="74"/>
  <c r="J45" i="62"/>
  <c r="J38" i="62" s="1"/>
  <c r="I38" i="65"/>
  <c r="I6" i="79"/>
  <c r="G38" i="64"/>
  <c r="J45" i="65"/>
  <c r="J38" i="65" s="1"/>
  <c r="K38" i="65" s="1"/>
  <c r="I38" i="68"/>
  <c r="J7" i="72"/>
  <c r="K38" i="81"/>
  <c r="H7" i="53"/>
  <c r="G38" i="54"/>
  <c r="J7" i="71"/>
  <c r="G7" i="59"/>
  <c r="G37" i="47"/>
  <c r="J45" i="51"/>
  <c r="J38" i="51" s="1"/>
  <c r="H38" i="54"/>
  <c r="H7" i="55"/>
  <c r="G38" i="57"/>
  <c r="G7" i="61"/>
  <c r="I38" i="54"/>
  <c r="I38" i="55"/>
  <c r="I7" i="56"/>
  <c r="H38" i="58"/>
  <c r="H7" i="59"/>
  <c r="G36" i="60"/>
  <c r="G8" i="60" s="1"/>
  <c r="H7" i="61"/>
  <c r="G38" i="63"/>
  <c r="J8" i="84"/>
  <c r="H34" i="41"/>
  <c r="H10" i="41" s="1"/>
  <c r="G7" i="43"/>
  <c r="J7" i="43" s="1"/>
  <c r="I37" i="47"/>
  <c r="J45" i="55"/>
  <c r="I38" i="58"/>
  <c r="I7" i="59"/>
  <c r="H36" i="60"/>
  <c r="I7" i="61"/>
  <c r="H38" i="63"/>
  <c r="G6" i="74"/>
  <c r="J45" i="60"/>
  <c r="J38" i="60" s="1"/>
  <c r="M28" i="74"/>
  <c r="I8" i="86"/>
  <c r="J8" i="86" s="1"/>
  <c r="K38" i="73"/>
  <c r="J32" i="38"/>
  <c r="M32" i="38" s="1"/>
  <c r="J44" i="49"/>
  <c r="J37" i="49" s="1"/>
  <c r="G36" i="58"/>
  <c r="G10" i="58" s="1"/>
  <c r="K38" i="79"/>
  <c r="H6" i="76"/>
  <c r="G6" i="73"/>
  <c r="G8" i="82"/>
  <c r="I10" i="74"/>
  <c r="I6" i="74" s="1"/>
  <c r="J36" i="75"/>
  <c r="J10" i="75" s="1"/>
  <c r="J6" i="75" s="1"/>
  <c r="K6" i="75" s="1"/>
  <c r="J7" i="80"/>
  <c r="H7" i="44"/>
  <c r="G35" i="46"/>
  <c r="G38" i="53"/>
  <c r="I10" i="81"/>
  <c r="I6" i="81" s="1"/>
  <c r="G6" i="79"/>
  <c r="J10" i="76"/>
  <c r="J6" i="76" s="1"/>
  <c r="G7" i="48"/>
  <c r="G10" i="84"/>
  <c r="G6" i="84" s="1"/>
  <c r="K38" i="87"/>
  <c r="H36" i="41"/>
  <c r="H7" i="42"/>
  <c r="H7" i="48"/>
  <c r="J45" i="61"/>
  <c r="J38" i="61" s="1"/>
  <c r="I38" i="63"/>
  <c r="J10" i="87"/>
  <c r="J6" i="87" s="1"/>
  <c r="K6" i="87" s="1"/>
  <c r="H37" i="49"/>
  <c r="G38" i="67"/>
  <c r="I36" i="55"/>
  <c r="I10" i="55" s="1"/>
  <c r="G35" i="49"/>
  <c r="G8" i="49" s="1"/>
  <c r="G37" i="49"/>
  <c r="I36" i="43"/>
  <c r="G8" i="38"/>
  <c r="I7" i="42"/>
  <c r="G7" i="54"/>
  <c r="J7" i="54" s="1"/>
  <c r="J43" i="41"/>
  <c r="J36" i="41" s="1"/>
  <c r="I34" i="44"/>
  <c r="I8" i="44" s="1"/>
  <c r="J44" i="45"/>
  <c r="H38" i="67"/>
  <c r="J35" i="69"/>
  <c r="M35" i="69" s="1"/>
  <c r="H38" i="69"/>
  <c r="K38" i="70"/>
  <c r="H36" i="58"/>
  <c r="H8" i="58" s="1"/>
  <c r="G36" i="41"/>
  <c r="I37" i="45"/>
  <c r="I7" i="48"/>
  <c r="G36" i="39"/>
  <c r="I7" i="67"/>
  <c r="I7" i="68"/>
  <c r="H10" i="84"/>
  <c r="H6" i="84" s="1"/>
  <c r="M28" i="87"/>
  <c r="I36" i="58"/>
  <c r="I10" i="58" s="1"/>
  <c r="H35" i="46"/>
  <c r="H35" i="49"/>
  <c r="H8" i="49" s="1"/>
  <c r="I35" i="46"/>
  <c r="I8" i="46" s="1"/>
  <c r="I7" i="57"/>
  <c r="G7" i="45"/>
  <c r="H38" i="53"/>
  <c r="I36" i="41"/>
  <c r="H34" i="44"/>
  <c r="H10" i="44" s="1"/>
  <c r="J44" i="47"/>
  <c r="J37" i="47" s="1"/>
  <c r="H38" i="57"/>
  <c r="G38" i="62"/>
  <c r="G7" i="63"/>
  <c r="J7" i="63" s="1"/>
  <c r="H10" i="74"/>
  <c r="H6" i="74" s="1"/>
  <c r="K38" i="84"/>
  <c r="I38" i="64"/>
  <c r="H35" i="37"/>
  <c r="G8" i="45"/>
  <c r="I38" i="62"/>
  <c r="I8" i="79"/>
  <c r="I10" i="84"/>
  <c r="I6" i="84" s="1"/>
  <c r="H7" i="58"/>
  <c r="J8" i="85"/>
  <c r="G8" i="73"/>
  <c r="J8" i="73" s="1"/>
  <c r="H34" i="42"/>
  <c r="H8" i="42" s="1"/>
  <c r="G7" i="62"/>
  <c r="I34" i="42"/>
  <c r="I8" i="42" s="1"/>
  <c r="G36" i="42"/>
  <c r="J34" i="45"/>
  <c r="M34" i="45" s="1"/>
  <c r="J44" i="48"/>
  <c r="J37" i="48" s="1"/>
  <c r="H37" i="50"/>
  <c r="J45" i="54"/>
  <c r="J38" i="54" s="1"/>
  <c r="G38" i="56"/>
  <c r="H7" i="62"/>
  <c r="H10" i="85"/>
  <c r="H6" i="85" s="1"/>
  <c r="K38" i="80"/>
  <c r="G6" i="80"/>
  <c r="I7" i="55"/>
  <c r="I35" i="37"/>
  <c r="G35" i="48"/>
  <c r="G8" i="48" s="1"/>
  <c r="I38" i="56"/>
  <c r="G36" i="59"/>
  <c r="G10" i="59" s="1"/>
  <c r="G6" i="59" s="1"/>
  <c r="G36" i="63"/>
  <c r="I7" i="64"/>
  <c r="G36" i="68"/>
  <c r="G10" i="68" s="1"/>
  <c r="G8" i="70"/>
  <c r="J8" i="70" s="1"/>
  <c r="I8" i="75"/>
  <c r="J8" i="75" s="1"/>
  <c r="J7" i="86"/>
  <c r="H7" i="39"/>
  <c r="I38" i="53"/>
  <c r="G36" i="54"/>
  <c r="G10" i="54" s="1"/>
  <c r="I6" i="78"/>
  <c r="I7" i="62"/>
  <c r="H7" i="64"/>
  <c r="M28" i="75"/>
  <c r="G33" i="37"/>
  <c r="G8" i="37" s="1"/>
  <c r="H36" i="43"/>
  <c r="G37" i="46"/>
  <c r="H35" i="48"/>
  <c r="H8" i="48" s="1"/>
  <c r="G36" i="51"/>
  <c r="G10" i="51" s="1"/>
  <c r="H36" i="63"/>
  <c r="H8" i="63" s="1"/>
  <c r="H36" i="68"/>
  <c r="H8" i="68" s="1"/>
  <c r="G7" i="38"/>
  <c r="I7" i="58"/>
  <c r="G35" i="36"/>
  <c r="G7" i="37"/>
  <c r="G7" i="39"/>
  <c r="I35" i="48"/>
  <c r="I10" i="48" s="1"/>
  <c r="I6" i="48" s="1"/>
  <c r="H36" i="51"/>
  <c r="H10" i="51" s="1"/>
  <c r="G36" i="57"/>
  <c r="G8" i="57" s="1"/>
  <c r="G7" i="58"/>
  <c r="H36" i="61"/>
  <c r="H8" i="61" s="1"/>
  <c r="I36" i="63"/>
  <c r="I10" i="63" s="1"/>
  <c r="I36" i="68"/>
  <c r="I8" i="68" s="1"/>
  <c r="J38" i="69"/>
  <c r="H10" i="75"/>
  <c r="H6" i="75" s="1"/>
  <c r="J7" i="82"/>
  <c r="J7" i="85"/>
  <c r="K38" i="71"/>
  <c r="I35" i="50"/>
  <c r="I8" i="50" s="1"/>
  <c r="H36" i="42"/>
  <c r="H37" i="46"/>
  <c r="H7" i="37"/>
  <c r="I37" i="46"/>
  <c r="I7" i="47"/>
  <c r="H37" i="48"/>
  <c r="I36" i="61"/>
  <c r="I8" i="61" s="1"/>
  <c r="G38" i="68"/>
  <c r="G38" i="69"/>
  <c r="J36" i="80"/>
  <c r="J10" i="80" s="1"/>
  <c r="J6" i="80" s="1"/>
  <c r="K6" i="80" s="1"/>
  <c r="K38" i="85"/>
  <c r="G35" i="37"/>
  <c r="G36" i="43"/>
  <c r="H38" i="56"/>
  <c r="I38" i="61"/>
  <c r="I36" i="42"/>
  <c r="H7" i="41"/>
  <c r="J44" i="46"/>
  <c r="J37" i="46" s="1"/>
  <c r="G7" i="55"/>
  <c r="G7" i="56"/>
  <c r="G38" i="61"/>
  <c r="J35" i="68"/>
  <c r="M35" i="68" s="1"/>
  <c r="H38" i="68"/>
  <c r="J36" i="72"/>
  <c r="J10" i="72" s="1"/>
  <c r="J6" i="72" s="1"/>
  <c r="G8" i="80"/>
  <c r="J8" i="80" s="1"/>
  <c r="I8" i="82"/>
  <c r="H38" i="64"/>
  <c r="H6" i="78"/>
  <c r="G36" i="65"/>
  <c r="G8" i="65" s="1"/>
  <c r="I37" i="50"/>
  <c r="I7" i="53"/>
  <c r="I10" i="77"/>
  <c r="I6" i="77" s="1"/>
  <c r="I34" i="41"/>
  <c r="I8" i="41" s="1"/>
  <c r="G7" i="47"/>
  <c r="I35" i="36"/>
  <c r="I7" i="37"/>
  <c r="I37" i="48"/>
  <c r="J35" i="37"/>
  <c r="G34" i="42"/>
  <c r="G10" i="42" s="1"/>
  <c r="H7" i="50"/>
  <c r="J35" i="51"/>
  <c r="M35" i="51" s="1"/>
  <c r="H38" i="55"/>
  <c r="H7" i="56"/>
  <c r="H38" i="59"/>
  <c r="H38" i="61"/>
  <c r="H10" i="70"/>
  <c r="H6" i="70" s="1"/>
  <c r="I10" i="73"/>
  <c r="I6" i="73" s="1"/>
  <c r="I10" i="88"/>
  <c r="I6" i="88" s="1"/>
  <c r="G10" i="88"/>
  <c r="G6" i="88" s="1"/>
  <c r="J8" i="88"/>
  <c r="H10" i="88"/>
  <c r="H6" i="88" s="1"/>
  <c r="J7" i="88"/>
  <c r="M28" i="88"/>
  <c r="J36" i="88"/>
  <c r="J10" i="88" s="1"/>
  <c r="K38" i="88"/>
  <c r="J8" i="81"/>
  <c r="I27" i="39"/>
  <c r="I34" i="39" s="1"/>
  <c r="J23" i="39"/>
  <c r="M23" i="39" s="1"/>
  <c r="H7" i="46"/>
  <c r="J45" i="56"/>
  <c r="J38" i="56" s="1"/>
  <c r="G8" i="79"/>
  <c r="J26" i="38"/>
  <c r="M26" i="38" s="1"/>
  <c r="G8" i="74"/>
  <c r="J8" i="74" s="1"/>
  <c r="J36" i="85"/>
  <c r="J10" i="85" s="1"/>
  <c r="J6" i="85" s="1"/>
  <c r="H35" i="36"/>
  <c r="H36" i="54"/>
  <c r="H8" i="54" s="1"/>
  <c r="J7" i="76"/>
  <c r="H36" i="39"/>
  <c r="H34" i="43"/>
  <c r="H8" i="43" s="1"/>
  <c r="G36" i="62"/>
  <c r="G8" i="62" s="1"/>
  <c r="J35" i="65"/>
  <c r="M35" i="65" s="1"/>
  <c r="M28" i="76"/>
  <c r="J7" i="84"/>
  <c r="G10" i="85"/>
  <c r="G6" i="85" s="1"/>
  <c r="J38" i="55"/>
  <c r="J43" i="42"/>
  <c r="J36" i="42" s="1"/>
  <c r="I7" i="46"/>
  <c r="K44" i="37"/>
  <c r="H10" i="79"/>
  <c r="H6" i="79" s="1"/>
  <c r="H6" i="87"/>
  <c r="I10" i="85"/>
  <c r="I6" i="85" s="1"/>
  <c r="I36" i="57"/>
  <c r="I10" i="57" s="1"/>
  <c r="K44" i="36"/>
  <c r="I34" i="43"/>
  <c r="I10" i="43" s="1"/>
  <c r="G7" i="46"/>
  <c r="G6" i="70"/>
  <c r="G10" i="77"/>
  <c r="G6" i="77" s="1"/>
  <c r="J26" i="36"/>
  <c r="M26" i="36" s="1"/>
  <c r="G36" i="69"/>
  <c r="G8" i="69" s="1"/>
  <c r="J26" i="37"/>
  <c r="M26" i="37" s="1"/>
  <c r="H36" i="57"/>
  <c r="H10" i="57" s="1"/>
  <c r="I36" i="67"/>
  <c r="I8" i="67" s="1"/>
  <c r="I36" i="39"/>
  <c r="H36" i="65"/>
  <c r="H8" i="65" s="1"/>
  <c r="J35" i="56"/>
  <c r="M35" i="56" s="1"/>
  <c r="G10" i="81"/>
  <c r="G6" i="81" s="1"/>
  <c r="G34" i="43"/>
  <c r="G8" i="43" s="1"/>
  <c r="I35" i="49"/>
  <c r="I8" i="49" s="1"/>
  <c r="H10" i="81"/>
  <c r="H6" i="81" s="1"/>
  <c r="H36" i="59"/>
  <c r="H10" i="59" s="1"/>
  <c r="I8" i="72"/>
  <c r="J8" i="72" s="1"/>
  <c r="H7" i="36"/>
  <c r="I36" i="59"/>
  <c r="I10" i="59" s="1"/>
  <c r="I6" i="59" s="1"/>
  <c r="G7" i="64"/>
  <c r="G7" i="65"/>
  <c r="I38" i="66"/>
  <c r="G7" i="67"/>
  <c r="H10" i="72"/>
  <c r="H6" i="72" s="1"/>
  <c r="J36" i="73"/>
  <c r="J10" i="73" s="1"/>
  <c r="K10" i="73" s="1"/>
  <c r="M28" i="86"/>
  <c r="J7" i="55"/>
  <c r="J42" i="36"/>
  <c r="G34" i="44"/>
  <c r="G8" i="44" s="1"/>
  <c r="I36" i="65"/>
  <c r="I8" i="65" s="1"/>
  <c r="I36" i="54"/>
  <c r="I8" i="54" s="1"/>
  <c r="G35" i="47"/>
  <c r="G8" i="47" s="1"/>
  <c r="H35" i="47"/>
  <c r="H10" i="47" s="1"/>
  <c r="H38" i="66"/>
  <c r="J46" i="38"/>
  <c r="J47" i="38" s="1"/>
  <c r="G36" i="44"/>
  <c r="H33" i="37"/>
  <c r="H10" i="37" s="1"/>
  <c r="H36" i="44"/>
  <c r="G7" i="53"/>
  <c r="G36" i="56"/>
  <c r="G10" i="56" s="1"/>
  <c r="I38" i="57"/>
  <c r="G36" i="64"/>
  <c r="G8" i="64" s="1"/>
  <c r="H7" i="65"/>
  <c r="H7" i="67"/>
  <c r="I38" i="69"/>
  <c r="I10" i="71"/>
  <c r="I6" i="71" s="1"/>
  <c r="G10" i="72"/>
  <c r="G6" i="72" s="1"/>
  <c r="M28" i="78"/>
  <c r="H10" i="80"/>
  <c r="H6" i="80" s="1"/>
  <c r="J7" i="87"/>
  <c r="G38" i="66"/>
  <c r="I38" i="67"/>
  <c r="I10" i="80"/>
  <c r="I6" i="80" s="1"/>
  <c r="I7" i="45"/>
  <c r="J28" i="45"/>
  <c r="G37" i="48"/>
  <c r="G36" i="53"/>
  <c r="G8" i="53" s="1"/>
  <c r="G38" i="55"/>
  <c r="H36" i="56"/>
  <c r="H10" i="56" s="1"/>
  <c r="H36" i="64"/>
  <c r="H8" i="64" s="1"/>
  <c r="I7" i="65"/>
  <c r="G7" i="69"/>
  <c r="G10" i="86"/>
  <c r="G6" i="86" s="1"/>
  <c r="H36" i="62"/>
  <c r="H8" i="62" s="1"/>
  <c r="J36" i="81"/>
  <c r="J10" i="81" s="1"/>
  <c r="J6" i="81" s="1"/>
  <c r="J27" i="42"/>
  <c r="M27" i="42" s="1"/>
  <c r="J44" i="50"/>
  <c r="J37" i="50" s="1"/>
  <c r="H36" i="53"/>
  <c r="H8" i="53" s="1"/>
  <c r="G7" i="57"/>
  <c r="I36" i="64"/>
  <c r="I10" i="64" s="1"/>
  <c r="J45" i="64"/>
  <c r="J38" i="64" s="1"/>
  <c r="G36" i="67"/>
  <c r="G8" i="67" s="1"/>
  <c r="H7" i="69"/>
  <c r="G10" i="71"/>
  <c r="G6" i="71" s="1"/>
  <c r="G33" i="36"/>
  <c r="G10" i="36" s="1"/>
  <c r="I35" i="47"/>
  <c r="I10" i="47" s="1"/>
  <c r="I36" i="62"/>
  <c r="I8" i="62" s="1"/>
  <c r="H33" i="36"/>
  <c r="H10" i="36" s="1"/>
  <c r="G37" i="50"/>
  <c r="I7" i="36"/>
  <c r="H7" i="38"/>
  <c r="K45" i="41"/>
  <c r="I33" i="37"/>
  <c r="I8" i="37" s="1"/>
  <c r="I7" i="38"/>
  <c r="I33" i="38"/>
  <c r="I8" i="38" s="1"/>
  <c r="J43" i="44"/>
  <c r="J36" i="44" s="1"/>
  <c r="G35" i="50"/>
  <c r="G8" i="50" s="1"/>
  <c r="I36" i="56"/>
  <c r="I10" i="56" s="1"/>
  <c r="J32" i="37"/>
  <c r="M32" i="37" s="1"/>
  <c r="H35" i="50"/>
  <c r="H8" i="50" s="1"/>
  <c r="I36" i="53"/>
  <c r="I10" i="53" s="1"/>
  <c r="J45" i="53"/>
  <c r="J38" i="53" s="1"/>
  <c r="H7" i="57"/>
  <c r="G38" i="58"/>
  <c r="G36" i="61"/>
  <c r="G10" i="61" s="1"/>
  <c r="G6" i="61" s="1"/>
  <c r="J6" i="86"/>
  <c r="J10" i="84"/>
  <c r="J6" i="84" s="1"/>
  <c r="M28" i="84"/>
  <c r="I10" i="83"/>
  <c r="I6" i="83" s="1"/>
  <c r="J7" i="83"/>
  <c r="J36" i="83"/>
  <c r="J10" i="83" s="1"/>
  <c r="J36" i="82"/>
  <c r="J10" i="82" s="1"/>
  <c r="H10" i="82"/>
  <c r="H6" i="82" s="1"/>
  <c r="J36" i="79"/>
  <c r="J10" i="79" s="1"/>
  <c r="M28" i="79"/>
  <c r="J10" i="78"/>
  <c r="J6" i="78" s="1"/>
  <c r="J7" i="78"/>
  <c r="J7" i="77"/>
  <c r="J7" i="75"/>
  <c r="J7" i="74"/>
  <c r="J7" i="73"/>
  <c r="H10" i="73"/>
  <c r="H6" i="73" s="1"/>
  <c r="H10" i="71"/>
  <c r="H6" i="71" s="1"/>
  <c r="J36" i="71"/>
  <c r="J10" i="71" s="1"/>
  <c r="J6" i="71" s="1"/>
  <c r="K6" i="71" s="1"/>
  <c r="J8" i="71"/>
  <c r="J7" i="70"/>
  <c r="I10" i="70"/>
  <c r="I6" i="70" s="1"/>
  <c r="J36" i="70"/>
  <c r="J10" i="70" s="1"/>
  <c r="G7" i="68"/>
  <c r="G38" i="65"/>
  <c r="J38" i="58"/>
  <c r="G7" i="50"/>
  <c r="G7" i="44"/>
  <c r="G7" i="41"/>
  <c r="G35" i="38"/>
  <c r="G7" i="36"/>
  <c r="H36" i="69"/>
  <c r="H10" i="69" s="1"/>
  <c r="I36" i="69"/>
  <c r="I8" i="69" s="1"/>
  <c r="J28" i="69"/>
  <c r="J19" i="69"/>
  <c r="M29" i="69"/>
  <c r="I7" i="69"/>
  <c r="K47" i="69"/>
  <c r="J45" i="68"/>
  <c r="J38" i="68" s="1"/>
  <c r="J28" i="68"/>
  <c r="J19" i="68"/>
  <c r="M28" i="68"/>
  <c r="H7" i="68"/>
  <c r="M29" i="68"/>
  <c r="M20" i="68"/>
  <c r="K47" i="68"/>
  <c r="J45" i="67"/>
  <c r="J38" i="67" s="1"/>
  <c r="H36" i="67"/>
  <c r="H8" i="67" s="1"/>
  <c r="J35" i="67"/>
  <c r="M35" i="67" s="1"/>
  <c r="J19" i="67"/>
  <c r="K11" i="67"/>
  <c r="J28" i="67"/>
  <c r="M30" i="67"/>
  <c r="K47" i="67"/>
  <c r="G36" i="66"/>
  <c r="G10" i="66" s="1"/>
  <c r="J45" i="66"/>
  <c r="J38" i="66" s="1"/>
  <c r="G7" i="66"/>
  <c r="H7" i="66"/>
  <c r="I7" i="66"/>
  <c r="I36" i="66"/>
  <c r="I8" i="66" s="1"/>
  <c r="H36" i="66"/>
  <c r="H8" i="66" s="1"/>
  <c r="J35" i="66"/>
  <c r="M35" i="66" s="1"/>
  <c r="J19" i="66"/>
  <c r="K11" i="66"/>
  <c r="J28" i="66"/>
  <c r="M30" i="66"/>
  <c r="K47" i="66"/>
  <c r="J19" i="65"/>
  <c r="K11" i="65"/>
  <c r="J28" i="65"/>
  <c r="M30" i="65"/>
  <c r="K47" i="65"/>
  <c r="K47" i="64"/>
  <c r="J49" i="64"/>
  <c r="J50" i="64" s="1"/>
  <c r="J35" i="64"/>
  <c r="M35" i="64" s="1"/>
  <c r="M29" i="64"/>
  <c r="J28" i="64"/>
  <c r="M20" i="64"/>
  <c r="J19" i="64"/>
  <c r="K11" i="64"/>
  <c r="M44" i="63"/>
  <c r="J45" i="63"/>
  <c r="J38" i="63" s="1"/>
  <c r="K47" i="63"/>
  <c r="J49" i="63"/>
  <c r="J50" i="63" s="1"/>
  <c r="J35" i="63"/>
  <c r="M35" i="63" s="1"/>
  <c r="M29" i="63"/>
  <c r="G8" i="63"/>
  <c r="G10" i="63"/>
  <c r="J28" i="63"/>
  <c r="M20" i="63"/>
  <c r="J19" i="63"/>
  <c r="K11" i="63"/>
  <c r="J49" i="62"/>
  <c r="J50" i="62" s="1"/>
  <c r="K47" i="62"/>
  <c r="J35" i="62"/>
  <c r="M35" i="62" s="1"/>
  <c r="M29" i="62"/>
  <c r="J28" i="62"/>
  <c r="M20" i="62"/>
  <c r="J19" i="62"/>
  <c r="K11" i="62"/>
  <c r="J49" i="61"/>
  <c r="J50" i="61" s="1"/>
  <c r="K47" i="61"/>
  <c r="J35" i="61"/>
  <c r="M35" i="61" s="1"/>
  <c r="M29" i="61"/>
  <c r="M20" i="61"/>
  <c r="J28" i="61"/>
  <c r="J19" i="61"/>
  <c r="K11" i="61"/>
  <c r="J49" i="60"/>
  <c r="J50" i="60" s="1"/>
  <c r="K47" i="60"/>
  <c r="J35" i="60"/>
  <c r="M35" i="60" s="1"/>
  <c r="M29" i="60"/>
  <c r="H8" i="60"/>
  <c r="H10" i="60"/>
  <c r="J28" i="60"/>
  <c r="M20" i="60"/>
  <c r="J19" i="60"/>
  <c r="K11" i="60"/>
  <c r="M44" i="59"/>
  <c r="J45" i="59"/>
  <c r="J38" i="59" s="1"/>
  <c r="J49" i="59"/>
  <c r="J50" i="59" s="1"/>
  <c r="K47" i="59"/>
  <c r="J35" i="59"/>
  <c r="M35" i="59" s="1"/>
  <c r="M29" i="59"/>
  <c r="J28" i="59"/>
  <c r="M20" i="59"/>
  <c r="K11" i="59"/>
  <c r="J19" i="59"/>
  <c r="K47" i="58"/>
  <c r="J49" i="58"/>
  <c r="J50" i="58" s="1"/>
  <c r="J35" i="58"/>
  <c r="M35" i="58" s="1"/>
  <c r="M29" i="58"/>
  <c r="J28" i="58"/>
  <c r="M20" i="58"/>
  <c r="J19" i="58"/>
  <c r="K11" i="58"/>
  <c r="M44" i="57"/>
  <c r="J45" i="57"/>
  <c r="J38" i="57" s="1"/>
  <c r="K47" i="57"/>
  <c r="J49" i="57"/>
  <c r="J50" i="57" s="1"/>
  <c r="J35" i="57"/>
  <c r="M35" i="57" s="1"/>
  <c r="M29" i="57"/>
  <c r="M20" i="57"/>
  <c r="J28" i="57"/>
  <c r="J19" i="57"/>
  <c r="K11" i="57"/>
  <c r="K47" i="56"/>
  <c r="J49" i="56"/>
  <c r="J50" i="56" s="1"/>
  <c r="J28" i="56"/>
  <c r="M20" i="56"/>
  <c r="J19" i="56"/>
  <c r="K11" i="56"/>
  <c r="J49" i="55"/>
  <c r="J50" i="55" s="1"/>
  <c r="K47" i="55"/>
  <c r="J35" i="55"/>
  <c r="M35" i="55" s="1"/>
  <c r="M29" i="55"/>
  <c r="I8" i="55"/>
  <c r="H8" i="55"/>
  <c r="H10" i="55"/>
  <c r="G10" i="55"/>
  <c r="G8" i="55"/>
  <c r="M20" i="55"/>
  <c r="J28" i="55"/>
  <c r="J19" i="55"/>
  <c r="K11" i="55"/>
  <c r="J49" i="54"/>
  <c r="J50" i="54" s="1"/>
  <c r="K47" i="54"/>
  <c r="M29" i="54"/>
  <c r="J35" i="54"/>
  <c r="M35" i="54" s="1"/>
  <c r="M20" i="54"/>
  <c r="J28" i="54"/>
  <c r="J19" i="54"/>
  <c r="K11" i="54"/>
  <c r="J49" i="53"/>
  <c r="J50" i="53" s="1"/>
  <c r="K47" i="53"/>
  <c r="J35" i="53"/>
  <c r="M35" i="53" s="1"/>
  <c r="M29" i="53"/>
  <c r="J28" i="53"/>
  <c r="M20" i="53"/>
  <c r="J19" i="53"/>
  <c r="K11" i="53"/>
  <c r="H7" i="51"/>
  <c r="G7" i="51"/>
  <c r="H38" i="51"/>
  <c r="G38" i="51"/>
  <c r="I36" i="51"/>
  <c r="I10" i="51" s="1"/>
  <c r="K47" i="51"/>
  <c r="J49" i="51"/>
  <c r="J50" i="51" s="1"/>
  <c r="I7" i="51"/>
  <c r="I38" i="51"/>
  <c r="M29" i="51"/>
  <c r="J28" i="51"/>
  <c r="M20" i="51"/>
  <c r="J19" i="51"/>
  <c r="K11" i="51"/>
  <c r="J48" i="50"/>
  <c r="J49" i="50" s="1"/>
  <c r="K46" i="50"/>
  <c r="J34" i="50"/>
  <c r="M34" i="50" s="1"/>
  <c r="M29" i="50"/>
  <c r="J28" i="50"/>
  <c r="M20" i="50"/>
  <c r="J19" i="50"/>
  <c r="K11" i="50"/>
  <c r="J19" i="49"/>
  <c r="J48" i="49"/>
  <c r="J49" i="49" s="1"/>
  <c r="K46" i="49"/>
  <c r="J34" i="49"/>
  <c r="M34" i="49" s="1"/>
  <c r="M29" i="49"/>
  <c r="J28" i="49"/>
  <c r="M20" i="49"/>
  <c r="I7" i="49"/>
  <c r="H7" i="49"/>
  <c r="G7" i="49"/>
  <c r="J19" i="48"/>
  <c r="J48" i="48"/>
  <c r="J49" i="48" s="1"/>
  <c r="K46" i="48"/>
  <c r="J34" i="48"/>
  <c r="M34" i="48" s="1"/>
  <c r="M29" i="48"/>
  <c r="J28" i="48"/>
  <c r="M20" i="48"/>
  <c r="K11" i="47"/>
  <c r="J19" i="47"/>
  <c r="K46" i="47"/>
  <c r="J48" i="47"/>
  <c r="J49" i="47" s="1"/>
  <c r="H37" i="47"/>
  <c r="H7" i="47"/>
  <c r="M29" i="47"/>
  <c r="J34" i="47"/>
  <c r="M34" i="47" s="1"/>
  <c r="H8" i="47"/>
  <c r="J28" i="47"/>
  <c r="M20" i="47"/>
  <c r="J48" i="46"/>
  <c r="J49" i="46" s="1"/>
  <c r="K46" i="46"/>
  <c r="J34" i="46"/>
  <c r="M34" i="46" s="1"/>
  <c r="M29" i="46"/>
  <c r="H8" i="46"/>
  <c r="H10" i="46"/>
  <c r="G8" i="46"/>
  <c r="G10" i="46"/>
  <c r="J28" i="46"/>
  <c r="M20" i="46"/>
  <c r="J19" i="46"/>
  <c r="K11" i="46"/>
  <c r="H7" i="45"/>
  <c r="H37" i="45"/>
  <c r="G37" i="45"/>
  <c r="J37" i="45"/>
  <c r="M29" i="45"/>
  <c r="J48" i="45"/>
  <c r="J49" i="45" s="1"/>
  <c r="K46" i="45"/>
  <c r="I8" i="45"/>
  <c r="I10" i="45"/>
  <c r="G10" i="45"/>
  <c r="M25" i="45"/>
  <c r="J19" i="45"/>
  <c r="K11" i="45"/>
  <c r="J47" i="44"/>
  <c r="J48" i="44" s="1"/>
  <c r="K45" i="44"/>
  <c r="I36" i="44"/>
  <c r="I7" i="44"/>
  <c r="J33" i="44"/>
  <c r="M33" i="44" s="1"/>
  <c r="M28" i="44"/>
  <c r="M20" i="44"/>
  <c r="J27" i="44"/>
  <c r="K11" i="44"/>
  <c r="J19" i="44"/>
  <c r="M42" i="43"/>
  <c r="J43" i="43"/>
  <c r="J36" i="43" s="1"/>
  <c r="J47" i="43"/>
  <c r="J48" i="43" s="1"/>
  <c r="K45" i="43"/>
  <c r="J33" i="43"/>
  <c r="M33" i="43" s="1"/>
  <c r="M29" i="43"/>
  <c r="J27" i="43"/>
  <c r="M20" i="43"/>
  <c r="J19" i="43"/>
  <c r="K11" i="43"/>
  <c r="G34" i="41"/>
  <c r="G10" i="41" s="1"/>
  <c r="M33" i="42"/>
  <c r="J19" i="42"/>
  <c r="M22" i="42"/>
  <c r="M41" i="42"/>
  <c r="M28" i="42"/>
  <c r="K45" i="42"/>
  <c r="J27" i="41"/>
  <c r="M27" i="41" s="1"/>
  <c r="J19" i="41"/>
  <c r="I7" i="41"/>
  <c r="J33" i="41"/>
  <c r="M33" i="41" s="1"/>
  <c r="M20" i="41"/>
  <c r="H34" i="39"/>
  <c r="H8" i="39" s="1"/>
  <c r="J13" i="39"/>
  <c r="J19" i="39" s="1"/>
  <c r="I19" i="39"/>
  <c r="I7" i="39" s="1"/>
  <c r="K45" i="39"/>
  <c r="J47" i="39"/>
  <c r="J48" i="39" s="1"/>
  <c r="M42" i="39"/>
  <c r="J43" i="39"/>
  <c r="J36" i="39" s="1"/>
  <c r="J33" i="39"/>
  <c r="M33" i="39" s="1"/>
  <c r="M28" i="39"/>
  <c r="M25" i="39"/>
  <c r="G10" i="38"/>
  <c r="H8" i="38"/>
  <c r="H10" i="38"/>
  <c r="H6" i="38" s="1"/>
  <c r="J35" i="38"/>
  <c r="M27" i="38"/>
  <c r="J19" i="38"/>
  <c r="M21" i="37"/>
  <c r="M27" i="37"/>
  <c r="J19" i="37"/>
  <c r="I33" i="36"/>
  <c r="I10" i="36" s="1"/>
  <c r="J32" i="36"/>
  <c r="M32" i="36" s="1"/>
  <c r="J35" i="36"/>
  <c r="M40" i="36"/>
  <c r="M27" i="36"/>
  <c r="J19" i="36"/>
  <c r="J44" i="34"/>
  <c r="J46" i="34" s="1"/>
  <c r="J47" i="34" s="1"/>
  <c r="I42" i="34"/>
  <c r="H42" i="34"/>
  <c r="G42" i="34"/>
  <c r="J41" i="34"/>
  <c r="M41" i="34" s="1"/>
  <c r="L40" i="34"/>
  <c r="J40" i="34"/>
  <c r="M40" i="34" s="1"/>
  <c r="J39" i="34"/>
  <c r="I38" i="34"/>
  <c r="H38" i="34"/>
  <c r="G38" i="34"/>
  <c r="J37" i="34"/>
  <c r="J38" i="34" s="1"/>
  <c r="O33" i="34"/>
  <c r="K32" i="34"/>
  <c r="I32" i="34"/>
  <c r="H32" i="34"/>
  <c r="G32" i="34"/>
  <c r="J31" i="34"/>
  <c r="M31" i="34" s="1"/>
  <c r="J30" i="34"/>
  <c r="M30" i="34" s="1"/>
  <c r="J28" i="34"/>
  <c r="M28" i="34" s="1"/>
  <c r="J27" i="34"/>
  <c r="M27" i="34" s="1"/>
  <c r="K26" i="34"/>
  <c r="I26" i="34"/>
  <c r="H26" i="34"/>
  <c r="G26" i="34"/>
  <c r="J25" i="34"/>
  <c r="M25" i="34" s="1"/>
  <c r="J24" i="34"/>
  <c r="M24" i="34" s="1"/>
  <c r="J23" i="34"/>
  <c r="M23" i="34" s="1"/>
  <c r="J22" i="34"/>
  <c r="M22" i="34" s="1"/>
  <c r="J21" i="34"/>
  <c r="M21" i="34" s="1"/>
  <c r="J20" i="34"/>
  <c r="I19" i="34"/>
  <c r="H19" i="34"/>
  <c r="G19" i="34"/>
  <c r="J18" i="34"/>
  <c r="J17" i="34"/>
  <c r="J16" i="34"/>
  <c r="J15" i="34"/>
  <c r="J14" i="34"/>
  <c r="J13" i="34"/>
  <c r="J12" i="34"/>
  <c r="J11" i="34"/>
  <c r="K11" i="34" s="1"/>
  <c r="B4" i="34"/>
  <c r="J43" i="33"/>
  <c r="K43" i="33" s="1"/>
  <c r="I41" i="33"/>
  <c r="H41" i="33"/>
  <c r="G41" i="33"/>
  <c r="J40" i="33"/>
  <c r="L39" i="33"/>
  <c r="J39" i="33"/>
  <c r="M39" i="33" s="1"/>
  <c r="J38" i="33"/>
  <c r="I37" i="33"/>
  <c r="H37" i="33"/>
  <c r="G37" i="33"/>
  <c r="J36" i="33"/>
  <c r="J37" i="33" s="1"/>
  <c r="O32" i="33"/>
  <c r="K31" i="33"/>
  <c r="I31" i="33"/>
  <c r="H31" i="33"/>
  <c r="G31" i="33"/>
  <c r="J30" i="33"/>
  <c r="M30" i="33" s="1"/>
  <c r="J29" i="33"/>
  <c r="M29" i="33" s="1"/>
  <c r="J28" i="33"/>
  <c r="M28" i="33" s="1"/>
  <c r="J27" i="33"/>
  <c r="M27" i="33" s="1"/>
  <c r="K26" i="33"/>
  <c r="I26" i="33"/>
  <c r="H26" i="33"/>
  <c r="G26" i="33"/>
  <c r="J25" i="33"/>
  <c r="M25" i="33" s="1"/>
  <c r="J24" i="33"/>
  <c r="M24" i="33" s="1"/>
  <c r="J23" i="33"/>
  <c r="M23" i="33" s="1"/>
  <c r="J22" i="33"/>
  <c r="M22" i="33" s="1"/>
  <c r="J21" i="33"/>
  <c r="J20" i="33"/>
  <c r="M20" i="33" s="1"/>
  <c r="I19" i="33"/>
  <c r="H19" i="33"/>
  <c r="G19" i="33"/>
  <c r="J18" i="33"/>
  <c r="J17" i="33"/>
  <c r="J16" i="33"/>
  <c r="J15" i="33"/>
  <c r="J14" i="33"/>
  <c r="J13" i="33"/>
  <c r="J12" i="33"/>
  <c r="J11" i="33"/>
  <c r="K11" i="33" s="1"/>
  <c r="B4" i="33"/>
  <c r="J43" i="32"/>
  <c r="K43" i="32" s="1"/>
  <c r="I41" i="32"/>
  <c r="H41" i="32"/>
  <c r="G41" i="32"/>
  <c r="J40" i="32"/>
  <c r="M40" i="32" s="1"/>
  <c r="L39" i="32"/>
  <c r="J39" i="32"/>
  <c r="M39" i="32" s="1"/>
  <c r="J38" i="32"/>
  <c r="I37" i="32"/>
  <c r="H37" i="32"/>
  <c r="G37" i="32"/>
  <c r="J36" i="32"/>
  <c r="J37" i="32" s="1"/>
  <c r="O32" i="32"/>
  <c r="K31" i="32"/>
  <c r="I31" i="32"/>
  <c r="H31" i="32"/>
  <c r="G31" i="32"/>
  <c r="J30" i="32"/>
  <c r="M30" i="32" s="1"/>
  <c r="J29" i="32"/>
  <c r="M29" i="32" s="1"/>
  <c r="J28" i="32"/>
  <c r="M28" i="32" s="1"/>
  <c r="J27" i="32"/>
  <c r="M27" i="32" s="1"/>
  <c r="K26" i="32"/>
  <c r="I26" i="32"/>
  <c r="H26" i="32"/>
  <c r="G26" i="32"/>
  <c r="J25" i="32"/>
  <c r="M25" i="32" s="1"/>
  <c r="J24" i="32"/>
  <c r="M24" i="32" s="1"/>
  <c r="J23" i="32"/>
  <c r="M23" i="32" s="1"/>
  <c r="J22" i="32"/>
  <c r="M22" i="32" s="1"/>
  <c r="J21" i="32"/>
  <c r="J20" i="32"/>
  <c r="M20" i="32" s="1"/>
  <c r="I19" i="32"/>
  <c r="H19" i="32"/>
  <c r="G19" i="32"/>
  <c r="J18" i="32"/>
  <c r="J17" i="32"/>
  <c r="J16" i="32"/>
  <c r="J15" i="32"/>
  <c r="J14" i="32"/>
  <c r="J13" i="32"/>
  <c r="J12" i="32"/>
  <c r="J11" i="32"/>
  <c r="K11" i="32" s="1"/>
  <c r="B4" i="32"/>
  <c r="J43" i="31"/>
  <c r="K43" i="31" s="1"/>
  <c r="I41" i="31"/>
  <c r="H41" i="31"/>
  <c r="G41" i="31"/>
  <c r="J40" i="31"/>
  <c r="M40" i="31" s="1"/>
  <c r="L39" i="31"/>
  <c r="J39" i="31"/>
  <c r="M39" i="31" s="1"/>
  <c r="J38" i="31"/>
  <c r="I37" i="31"/>
  <c r="H37" i="31"/>
  <c r="G37" i="31"/>
  <c r="J36" i="31"/>
  <c r="J37" i="31" s="1"/>
  <c r="O32" i="31"/>
  <c r="K31" i="31"/>
  <c r="I31" i="31"/>
  <c r="H31" i="31"/>
  <c r="G31" i="31"/>
  <c r="J30" i="31"/>
  <c r="M30" i="31" s="1"/>
  <c r="J29" i="31"/>
  <c r="M29" i="31" s="1"/>
  <c r="J28" i="31"/>
  <c r="M28" i="31" s="1"/>
  <c r="J27" i="31"/>
  <c r="M27" i="31" s="1"/>
  <c r="K26" i="31"/>
  <c r="I26" i="31"/>
  <c r="H26" i="31"/>
  <c r="G26" i="31"/>
  <c r="J25" i="31"/>
  <c r="M25" i="31" s="1"/>
  <c r="J24" i="31"/>
  <c r="M24" i="31" s="1"/>
  <c r="J23" i="31"/>
  <c r="M23" i="31" s="1"/>
  <c r="J22" i="31"/>
  <c r="M22" i="31" s="1"/>
  <c r="J21" i="31"/>
  <c r="M21" i="31" s="1"/>
  <c r="J20" i="31"/>
  <c r="I19" i="31"/>
  <c r="H19" i="31"/>
  <c r="G19" i="31"/>
  <c r="J18" i="31"/>
  <c r="J17" i="31"/>
  <c r="J16" i="31"/>
  <c r="J15" i="31"/>
  <c r="J14" i="31"/>
  <c r="J13" i="31"/>
  <c r="J12" i="31"/>
  <c r="J11" i="31"/>
  <c r="K11" i="31" s="1"/>
  <c r="B4" i="31"/>
  <c r="K31" i="30"/>
  <c r="K26" i="30"/>
  <c r="K6" i="96" l="1"/>
  <c r="L6" i="96"/>
  <c r="K6" i="95"/>
  <c r="L6" i="95"/>
  <c r="K6" i="94"/>
  <c r="L6" i="94"/>
  <c r="K6" i="91"/>
  <c r="L6" i="91"/>
  <c r="H8" i="44"/>
  <c r="I10" i="44"/>
  <c r="I6" i="63"/>
  <c r="K38" i="60"/>
  <c r="K10" i="89"/>
  <c r="J6" i="89"/>
  <c r="J7" i="67"/>
  <c r="K38" i="51"/>
  <c r="J7" i="51"/>
  <c r="I6" i="55"/>
  <c r="H8" i="45"/>
  <c r="J8" i="45" s="1"/>
  <c r="I8" i="51"/>
  <c r="G8" i="58"/>
  <c r="H6" i="60"/>
  <c r="H6" i="41"/>
  <c r="K38" i="54"/>
  <c r="I10" i="60"/>
  <c r="I6" i="60" s="1"/>
  <c r="H6" i="69"/>
  <c r="K10" i="76"/>
  <c r="G6" i="54"/>
  <c r="K38" i="62"/>
  <c r="G6" i="56"/>
  <c r="G6" i="41"/>
  <c r="K38" i="58"/>
  <c r="G6" i="63"/>
  <c r="G8" i="54"/>
  <c r="G8" i="36"/>
  <c r="I10" i="41"/>
  <c r="I6" i="47"/>
  <c r="I6" i="53"/>
  <c r="G6" i="36"/>
  <c r="G6" i="46"/>
  <c r="K10" i="78"/>
  <c r="G8" i="39"/>
  <c r="K10" i="74"/>
  <c r="K10" i="87"/>
  <c r="H6" i="55"/>
  <c r="I6" i="58"/>
  <c r="H6" i="36"/>
  <c r="K38" i="59"/>
  <c r="I7" i="34"/>
  <c r="K36" i="43"/>
  <c r="K38" i="63"/>
  <c r="J7" i="68"/>
  <c r="K6" i="84"/>
  <c r="K38" i="55"/>
  <c r="J7" i="48"/>
  <c r="H6" i="47"/>
  <c r="G10" i="60"/>
  <c r="G6" i="60" s="1"/>
  <c r="G6" i="42"/>
  <c r="H10" i="58"/>
  <c r="H6" i="58" s="1"/>
  <c r="I8" i="48"/>
  <c r="J8" i="48" s="1"/>
  <c r="K37" i="46"/>
  <c r="G10" i="50"/>
  <c r="G6" i="50" s="1"/>
  <c r="I6" i="41"/>
  <c r="K6" i="81"/>
  <c r="J7" i="42"/>
  <c r="H6" i="57"/>
  <c r="H8" i="41"/>
  <c r="K36" i="41"/>
  <c r="J27" i="39"/>
  <c r="M27" i="39" s="1"/>
  <c r="I6" i="45"/>
  <c r="G6" i="66"/>
  <c r="L6" i="86"/>
  <c r="K38" i="69"/>
  <c r="H7" i="31"/>
  <c r="I35" i="34"/>
  <c r="H10" i="53"/>
  <c r="H6" i="53" s="1"/>
  <c r="J7" i="59"/>
  <c r="J36" i="69"/>
  <c r="J10" i="69" s="1"/>
  <c r="J7" i="61"/>
  <c r="I8" i="53"/>
  <c r="J8" i="53" s="1"/>
  <c r="G6" i="55"/>
  <c r="K10" i="84"/>
  <c r="K36" i="42"/>
  <c r="J8" i="46"/>
  <c r="H6" i="56"/>
  <c r="G10" i="64"/>
  <c r="G6" i="64" s="1"/>
  <c r="J7" i="57"/>
  <c r="I10" i="68"/>
  <c r="I6" i="68" s="1"/>
  <c r="K38" i="53"/>
  <c r="I10" i="50"/>
  <c r="I6" i="50" s="1"/>
  <c r="G8" i="61"/>
  <c r="J8" i="61" s="1"/>
  <c r="G32" i="32"/>
  <c r="G8" i="32" s="1"/>
  <c r="H10" i="61"/>
  <c r="H6" i="61" s="1"/>
  <c r="H10" i="63"/>
  <c r="H6" i="63" s="1"/>
  <c r="K6" i="72"/>
  <c r="J7" i="53"/>
  <c r="H10" i="64"/>
  <c r="H6" i="64" s="1"/>
  <c r="K37" i="49"/>
  <c r="H6" i="51"/>
  <c r="I10" i="46"/>
  <c r="I6" i="46" s="1"/>
  <c r="K38" i="64"/>
  <c r="J8" i="82"/>
  <c r="I32" i="32"/>
  <c r="I10" i="32" s="1"/>
  <c r="I8" i="47"/>
  <c r="J8" i="47" s="1"/>
  <c r="J7" i="49"/>
  <c r="I8" i="58"/>
  <c r="J8" i="58" s="1"/>
  <c r="I8" i="63"/>
  <c r="J8" i="63" s="1"/>
  <c r="I6" i="64"/>
  <c r="J8" i="49"/>
  <c r="J8" i="79"/>
  <c r="G10" i="37"/>
  <c r="G6" i="37" s="1"/>
  <c r="J7" i="44"/>
  <c r="G10" i="49"/>
  <c r="G6" i="49" s="1"/>
  <c r="K38" i="56"/>
  <c r="H32" i="32"/>
  <c r="H8" i="32" s="1"/>
  <c r="J7" i="37"/>
  <c r="I6" i="51"/>
  <c r="I8" i="43"/>
  <c r="J8" i="43" s="1"/>
  <c r="H10" i="49"/>
  <c r="H6" i="49" s="1"/>
  <c r="G10" i="65"/>
  <c r="G6" i="65" s="1"/>
  <c r="K10" i="71"/>
  <c r="G6" i="39"/>
  <c r="G6" i="68"/>
  <c r="J7" i="62"/>
  <c r="J7" i="65"/>
  <c r="G10" i="69"/>
  <c r="G6" i="69" s="1"/>
  <c r="K35" i="37"/>
  <c r="I6" i="43"/>
  <c r="H6" i="37"/>
  <c r="I6" i="36"/>
  <c r="K37" i="47"/>
  <c r="J8" i="55"/>
  <c r="H8" i="57"/>
  <c r="H8" i="69"/>
  <c r="J8" i="69" s="1"/>
  <c r="K37" i="48"/>
  <c r="K38" i="61"/>
  <c r="K10" i="80"/>
  <c r="H10" i="68"/>
  <c r="H6" i="68" s="1"/>
  <c r="K10" i="72"/>
  <c r="J7" i="36"/>
  <c r="I10" i="42"/>
  <c r="I6" i="42" s="1"/>
  <c r="G8" i="68"/>
  <c r="J33" i="38"/>
  <c r="J10" i="38" s="1"/>
  <c r="I10" i="61"/>
  <c r="I6" i="61" s="1"/>
  <c r="J36" i="68"/>
  <c r="J10" i="68" s="1"/>
  <c r="J6" i="68" s="1"/>
  <c r="K6" i="68" s="1"/>
  <c r="G8" i="56"/>
  <c r="J8" i="56" s="1"/>
  <c r="J7" i="50"/>
  <c r="I32" i="33"/>
  <c r="I8" i="33" s="1"/>
  <c r="K35" i="38"/>
  <c r="G8" i="59"/>
  <c r="I10" i="62"/>
  <c r="I6" i="62" s="1"/>
  <c r="I10" i="67"/>
  <c r="I6" i="67" s="1"/>
  <c r="K10" i="86"/>
  <c r="J7" i="56"/>
  <c r="J7" i="64"/>
  <c r="J7" i="46"/>
  <c r="J34" i="42"/>
  <c r="J10" i="42" s="1"/>
  <c r="J6" i="42" s="1"/>
  <c r="G10" i="48"/>
  <c r="G6" i="48" s="1"/>
  <c r="G8" i="51"/>
  <c r="G10" i="53"/>
  <c r="G6" i="53" s="1"/>
  <c r="H8" i="56"/>
  <c r="H10" i="67"/>
  <c r="H6" i="67" s="1"/>
  <c r="I6" i="56"/>
  <c r="K35" i="36"/>
  <c r="G10" i="44"/>
  <c r="G6" i="44" s="1"/>
  <c r="G10" i="57"/>
  <c r="G6" i="57" s="1"/>
  <c r="J7" i="47"/>
  <c r="J7" i="39"/>
  <c r="K38" i="57"/>
  <c r="K36" i="44"/>
  <c r="J7" i="41"/>
  <c r="H8" i="36"/>
  <c r="H10" i="42"/>
  <c r="H6" i="42" s="1"/>
  <c r="H8" i="51"/>
  <c r="K38" i="68"/>
  <c r="H6" i="59"/>
  <c r="I6" i="57"/>
  <c r="K6" i="85"/>
  <c r="J7" i="38"/>
  <c r="J6" i="73"/>
  <c r="G8" i="42"/>
  <c r="J8" i="42" s="1"/>
  <c r="J41" i="31"/>
  <c r="J34" i="31" s="1"/>
  <c r="G34" i="32"/>
  <c r="I10" i="38"/>
  <c r="I6" i="38" s="1"/>
  <c r="H34" i="32"/>
  <c r="I34" i="32"/>
  <c r="I7" i="33"/>
  <c r="H6" i="44"/>
  <c r="H10" i="48"/>
  <c r="H6" i="48" s="1"/>
  <c r="K10" i="75"/>
  <c r="H34" i="33"/>
  <c r="H6" i="46"/>
  <c r="J41" i="32"/>
  <c r="G6" i="58"/>
  <c r="J7" i="58"/>
  <c r="J6" i="88"/>
  <c r="K10" i="88"/>
  <c r="K37" i="50"/>
  <c r="J41" i="33"/>
  <c r="J34" i="33" s="1"/>
  <c r="I8" i="56"/>
  <c r="G6" i="38"/>
  <c r="K10" i="85"/>
  <c r="H35" i="34"/>
  <c r="I8" i="64"/>
  <c r="J8" i="64" s="1"/>
  <c r="G8" i="66"/>
  <c r="J8" i="66" s="1"/>
  <c r="I10" i="37"/>
  <c r="I6" i="37" s="1"/>
  <c r="G10" i="62"/>
  <c r="G6" i="62" s="1"/>
  <c r="J33" i="37"/>
  <c r="J10" i="37" s="1"/>
  <c r="K36" i="39"/>
  <c r="J31" i="32"/>
  <c r="M31" i="32" s="1"/>
  <c r="G34" i="33"/>
  <c r="G10" i="43"/>
  <c r="G6" i="43" s="1"/>
  <c r="M28" i="69"/>
  <c r="J45" i="31"/>
  <c r="J46" i="31" s="1"/>
  <c r="K38" i="67"/>
  <c r="J26" i="33"/>
  <c r="M26" i="33" s="1"/>
  <c r="J45" i="32"/>
  <c r="J46" i="32" s="1"/>
  <c r="J8" i="54"/>
  <c r="H10" i="54"/>
  <c r="H6" i="54" s="1"/>
  <c r="I10" i="65"/>
  <c r="I6" i="65" s="1"/>
  <c r="I10" i="69"/>
  <c r="I6" i="69" s="1"/>
  <c r="K10" i="81"/>
  <c r="I10" i="49"/>
  <c r="I6" i="49" s="1"/>
  <c r="K6" i="86"/>
  <c r="H10" i="62"/>
  <c r="H6" i="62" s="1"/>
  <c r="H7" i="32"/>
  <c r="I7" i="32"/>
  <c r="H8" i="37"/>
  <c r="J8" i="37" s="1"/>
  <c r="I6" i="44"/>
  <c r="G32" i="33"/>
  <c r="G8" i="33" s="1"/>
  <c r="I34" i="33"/>
  <c r="H10" i="43"/>
  <c r="H6" i="43" s="1"/>
  <c r="G10" i="67"/>
  <c r="G6" i="67" s="1"/>
  <c r="K10" i="77"/>
  <c r="H10" i="50"/>
  <c r="H6" i="50" s="1"/>
  <c r="J45" i="33"/>
  <c r="J46" i="33" s="1"/>
  <c r="H8" i="59"/>
  <c r="I8" i="59"/>
  <c r="G32" i="31"/>
  <c r="G8" i="31" s="1"/>
  <c r="H32" i="33"/>
  <c r="H8" i="33" s="1"/>
  <c r="I8" i="36"/>
  <c r="G10" i="47"/>
  <c r="G6" i="47" s="1"/>
  <c r="G6" i="51"/>
  <c r="I10" i="54"/>
  <c r="I6" i="54" s="1"/>
  <c r="I8" i="57"/>
  <c r="H10" i="65"/>
  <c r="H6" i="65" s="1"/>
  <c r="J7" i="66"/>
  <c r="L6" i="75"/>
  <c r="J7" i="45"/>
  <c r="J8" i="67"/>
  <c r="H6" i="45"/>
  <c r="J7" i="69"/>
  <c r="J34" i="32"/>
  <c r="H7" i="34"/>
  <c r="G6" i="45"/>
  <c r="K38" i="66"/>
  <c r="L6" i="87"/>
  <c r="L6" i="85"/>
  <c r="L6" i="84"/>
  <c r="J6" i="83"/>
  <c r="K10" i="83"/>
  <c r="J6" i="82"/>
  <c r="K10" i="82"/>
  <c r="L6" i="81"/>
  <c r="L6" i="80"/>
  <c r="J6" i="79"/>
  <c r="K10" i="79"/>
  <c r="K6" i="78"/>
  <c r="L6" i="78"/>
  <c r="K6" i="77"/>
  <c r="L6" i="77"/>
  <c r="K6" i="76"/>
  <c r="L6" i="76"/>
  <c r="L6" i="74"/>
  <c r="L6" i="72"/>
  <c r="L6" i="71"/>
  <c r="J6" i="70"/>
  <c r="K10" i="70"/>
  <c r="K37" i="45"/>
  <c r="G7" i="33"/>
  <c r="G7" i="31"/>
  <c r="J8" i="68"/>
  <c r="J36" i="67"/>
  <c r="J10" i="67" s="1"/>
  <c r="M28" i="67"/>
  <c r="H10" i="66"/>
  <c r="H6" i="66" s="1"/>
  <c r="I10" i="66"/>
  <c r="I6" i="66" s="1"/>
  <c r="J36" i="66"/>
  <c r="J10" i="66" s="1"/>
  <c r="M28" i="66"/>
  <c r="M28" i="65"/>
  <c r="J36" i="65"/>
  <c r="J10" i="65" s="1"/>
  <c r="J8" i="65"/>
  <c r="M28" i="64"/>
  <c r="J36" i="64"/>
  <c r="J10" i="64" s="1"/>
  <c r="M28" i="63"/>
  <c r="J36" i="63"/>
  <c r="J10" i="63" s="1"/>
  <c r="J8" i="62"/>
  <c r="M28" i="62"/>
  <c r="J36" i="62"/>
  <c r="J10" i="62" s="1"/>
  <c r="M28" i="61"/>
  <c r="J36" i="61"/>
  <c r="J10" i="61" s="1"/>
  <c r="K10" i="61" s="1"/>
  <c r="J8" i="60"/>
  <c r="M28" i="60"/>
  <c r="J36" i="60"/>
  <c r="J10" i="60" s="1"/>
  <c r="M28" i="59"/>
  <c r="J36" i="59"/>
  <c r="J10" i="59" s="1"/>
  <c r="M28" i="58"/>
  <c r="J36" i="58"/>
  <c r="J10" i="58" s="1"/>
  <c r="K10" i="58" s="1"/>
  <c r="J36" i="57"/>
  <c r="J10" i="57" s="1"/>
  <c r="J6" i="57" s="1"/>
  <c r="M28" i="57"/>
  <c r="M28" i="56"/>
  <c r="J36" i="56"/>
  <c r="J10" i="56" s="1"/>
  <c r="M28" i="55"/>
  <c r="J36" i="55"/>
  <c r="J10" i="55" s="1"/>
  <c r="M28" i="54"/>
  <c r="J36" i="54"/>
  <c r="J10" i="54" s="1"/>
  <c r="K10" i="54" s="1"/>
  <c r="M28" i="53"/>
  <c r="J36" i="53"/>
  <c r="J10" i="53" s="1"/>
  <c r="M28" i="51"/>
  <c r="J36" i="51"/>
  <c r="J10" i="51" s="1"/>
  <c r="J8" i="50"/>
  <c r="M28" i="50"/>
  <c r="J35" i="50"/>
  <c r="J10" i="50" s="1"/>
  <c r="J6" i="50"/>
  <c r="M28" i="49"/>
  <c r="J35" i="49"/>
  <c r="J10" i="49" s="1"/>
  <c r="J35" i="48"/>
  <c r="J10" i="48" s="1"/>
  <c r="M28" i="48"/>
  <c r="M28" i="47"/>
  <c r="J35" i="47"/>
  <c r="J10" i="47" s="1"/>
  <c r="M28" i="46"/>
  <c r="J35" i="46"/>
  <c r="J10" i="46" s="1"/>
  <c r="M28" i="45"/>
  <c r="J35" i="45"/>
  <c r="J10" i="45" s="1"/>
  <c r="M27" i="44"/>
  <c r="J34" i="44"/>
  <c r="J10" i="44" s="1"/>
  <c r="J8" i="44"/>
  <c r="J34" i="43"/>
  <c r="J10" i="43" s="1"/>
  <c r="J6" i="43" s="1"/>
  <c r="M27" i="43"/>
  <c r="G8" i="41"/>
  <c r="J34" i="41"/>
  <c r="J10" i="41" s="1"/>
  <c r="J6" i="41" s="1"/>
  <c r="H10" i="39"/>
  <c r="H6" i="39" s="1"/>
  <c r="I10" i="39"/>
  <c r="I6" i="39" s="1"/>
  <c r="I8" i="39"/>
  <c r="J8" i="38"/>
  <c r="J33" i="36"/>
  <c r="J10" i="36" s="1"/>
  <c r="J42" i="34"/>
  <c r="J35" i="34" s="1"/>
  <c r="I33" i="34"/>
  <c r="I8" i="34" s="1"/>
  <c r="H33" i="34"/>
  <c r="H8" i="34" s="1"/>
  <c r="G35" i="34"/>
  <c r="G33" i="34"/>
  <c r="G8" i="34" s="1"/>
  <c r="G7" i="34"/>
  <c r="J26" i="34"/>
  <c r="M26" i="34" s="1"/>
  <c r="M20" i="34"/>
  <c r="J32" i="34"/>
  <c r="M32" i="34" s="1"/>
  <c r="K44" i="34"/>
  <c r="J19" i="34"/>
  <c r="M40" i="33"/>
  <c r="H7" i="33"/>
  <c r="J19" i="33"/>
  <c r="M21" i="33"/>
  <c r="J31" i="33"/>
  <c r="M31" i="33" s="1"/>
  <c r="J26" i="32"/>
  <c r="M26" i="32"/>
  <c r="M21" i="32"/>
  <c r="G7" i="32"/>
  <c r="J19" i="32"/>
  <c r="I7" i="31"/>
  <c r="H32" i="31"/>
  <c r="H8" i="31" s="1"/>
  <c r="I32" i="31"/>
  <c r="I8" i="31" s="1"/>
  <c r="J26" i="31"/>
  <c r="M26" i="31" s="1"/>
  <c r="G34" i="31"/>
  <c r="I34" i="31"/>
  <c r="H34" i="31"/>
  <c r="J19" i="31"/>
  <c r="M20" i="31"/>
  <c r="J31" i="31"/>
  <c r="M31" i="31" s="1"/>
  <c r="J43" i="30"/>
  <c r="J45" i="30" s="1"/>
  <c r="J46" i="30" s="1"/>
  <c r="I41" i="30"/>
  <c r="H41" i="30"/>
  <c r="G41" i="30"/>
  <c r="J40" i="30"/>
  <c r="M40" i="30" s="1"/>
  <c r="L39" i="30"/>
  <c r="J39" i="30"/>
  <c r="M39" i="30" s="1"/>
  <c r="J38" i="30"/>
  <c r="I37" i="30"/>
  <c r="H37" i="30"/>
  <c r="G37" i="30"/>
  <c r="J36" i="30"/>
  <c r="J37" i="30" s="1"/>
  <c r="O32" i="30"/>
  <c r="I31" i="30"/>
  <c r="H31" i="30"/>
  <c r="G31" i="30"/>
  <c r="J30" i="30"/>
  <c r="M30" i="30" s="1"/>
  <c r="J29" i="30"/>
  <c r="M29" i="30" s="1"/>
  <c r="J28" i="30"/>
  <c r="M28" i="30" s="1"/>
  <c r="J27" i="30"/>
  <c r="I26" i="30"/>
  <c r="H26" i="30"/>
  <c r="G26" i="30"/>
  <c r="J25" i="30"/>
  <c r="M25" i="30" s="1"/>
  <c r="J24" i="30"/>
  <c r="M24" i="30" s="1"/>
  <c r="J23" i="30"/>
  <c r="M23" i="30" s="1"/>
  <c r="J22" i="30"/>
  <c r="M22" i="30" s="1"/>
  <c r="J21" i="30"/>
  <c r="M21" i="30" s="1"/>
  <c r="J20" i="30"/>
  <c r="I19" i="30"/>
  <c r="I7" i="30" s="1"/>
  <c r="H19" i="30"/>
  <c r="G19" i="30"/>
  <c r="J18" i="30"/>
  <c r="J17" i="30"/>
  <c r="J16" i="30"/>
  <c r="J15" i="30"/>
  <c r="J14" i="30"/>
  <c r="J13" i="30"/>
  <c r="J12" i="30"/>
  <c r="J11" i="30"/>
  <c r="K11" i="30" s="1"/>
  <c r="B4" i="30"/>
  <c r="J43" i="29"/>
  <c r="J45" i="29" s="1"/>
  <c r="J46" i="29" s="1"/>
  <c r="I41" i="29"/>
  <c r="H41" i="29"/>
  <c r="G41" i="29"/>
  <c r="J40" i="29"/>
  <c r="M40" i="29" s="1"/>
  <c r="L39" i="29"/>
  <c r="J39" i="29"/>
  <c r="M39" i="29" s="1"/>
  <c r="J38" i="29"/>
  <c r="J41" i="29" s="1"/>
  <c r="I37" i="29"/>
  <c r="H37" i="29"/>
  <c r="G37" i="29"/>
  <c r="J36" i="29"/>
  <c r="J37" i="29" s="1"/>
  <c r="O32" i="29"/>
  <c r="K31" i="29"/>
  <c r="I31" i="29"/>
  <c r="H31" i="29"/>
  <c r="G31" i="29"/>
  <c r="J30" i="29"/>
  <c r="M30" i="29" s="1"/>
  <c r="J29" i="29"/>
  <c r="M29" i="29" s="1"/>
  <c r="J28" i="29"/>
  <c r="J27" i="29"/>
  <c r="M27" i="29" s="1"/>
  <c r="K26" i="29"/>
  <c r="I26" i="29"/>
  <c r="H26" i="29"/>
  <c r="G26" i="29"/>
  <c r="J25" i="29"/>
  <c r="M25" i="29" s="1"/>
  <c r="J24" i="29"/>
  <c r="M24" i="29" s="1"/>
  <c r="J23" i="29"/>
  <c r="M23" i="29" s="1"/>
  <c r="J22" i="29"/>
  <c r="M22" i="29" s="1"/>
  <c r="J21" i="29"/>
  <c r="M21" i="29" s="1"/>
  <c r="J20" i="29"/>
  <c r="M20" i="29" s="1"/>
  <c r="I19" i="29"/>
  <c r="H19" i="29"/>
  <c r="G19" i="29"/>
  <c r="J18" i="29"/>
  <c r="J17" i="29"/>
  <c r="J16" i="29"/>
  <c r="J15" i="29"/>
  <c r="J14" i="29"/>
  <c r="J13" i="29"/>
  <c r="J12" i="29"/>
  <c r="J11" i="29"/>
  <c r="K11" i="29" s="1"/>
  <c r="B4" i="29"/>
  <c r="K31" i="28"/>
  <c r="K6" i="42" l="1"/>
  <c r="J8" i="34"/>
  <c r="K6" i="89"/>
  <c r="L6" i="89"/>
  <c r="J32" i="32"/>
  <c r="J8" i="41"/>
  <c r="J8" i="51"/>
  <c r="K10" i="68"/>
  <c r="J6" i="54"/>
  <c r="K6" i="54" s="1"/>
  <c r="G10" i="34"/>
  <c r="G6" i="34" s="1"/>
  <c r="K10" i="42"/>
  <c r="K10" i="50"/>
  <c r="K6" i="41"/>
  <c r="J8" i="39"/>
  <c r="K10" i="69"/>
  <c r="J34" i="39"/>
  <c r="J10" i="39" s="1"/>
  <c r="K10" i="39" s="1"/>
  <c r="I8" i="32"/>
  <c r="K10" i="64"/>
  <c r="G34" i="30"/>
  <c r="H10" i="34"/>
  <c r="H6" i="34" s="1"/>
  <c r="J8" i="59"/>
  <c r="I34" i="29"/>
  <c r="H34" i="30"/>
  <c r="H10" i="32"/>
  <c r="H6" i="32" s="1"/>
  <c r="K10" i="43"/>
  <c r="J8" i="57"/>
  <c r="J7" i="31"/>
  <c r="K34" i="32"/>
  <c r="G10" i="32"/>
  <c r="G6" i="32" s="1"/>
  <c r="K10" i="41"/>
  <c r="K10" i="57"/>
  <c r="J6" i="64"/>
  <c r="L6" i="64" s="1"/>
  <c r="J7" i="34"/>
  <c r="H7" i="30"/>
  <c r="I10" i="34"/>
  <c r="I6" i="34" s="1"/>
  <c r="G32" i="30"/>
  <c r="G8" i="30" s="1"/>
  <c r="G10" i="31"/>
  <c r="J6" i="58"/>
  <c r="L6" i="58" s="1"/>
  <c r="H32" i="30"/>
  <c r="H8" i="30" s="1"/>
  <c r="I6" i="32"/>
  <c r="J8" i="36"/>
  <c r="K43" i="30"/>
  <c r="H10" i="31"/>
  <c r="I10" i="31"/>
  <c r="I6" i="31" s="1"/>
  <c r="H34" i="29"/>
  <c r="J8" i="33"/>
  <c r="G32" i="29"/>
  <c r="G8" i="29" s="1"/>
  <c r="I10" i="33"/>
  <c r="I6" i="33" s="1"/>
  <c r="K34" i="33"/>
  <c r="J6" i="61"/>
  <c r="L6" i="61" s="1"/>
  <c r="K6" i="73"/>
  <c r="L6" i="73"/>
  <c r="K6" i="88"/>
  <c r="L6" i="88"/>
  <c r="K10" i="37"/>
  <c r="J6" i="37"/>
  <c r="K6" i="37" s="1"/>
  <c r="H10" i="33"/>
  <c r="H6" i="33" s="1"/>
  <c r="K34" i="31"/>
  <c r="H32" i="29"/>
  <c r="H8" i="29" s="1"/>
  <c r="J31" i="30"/>
  <c r="M31" i="30" s="1"/>
  <c r="J31" i="29"/>
  <c r="M31" i="29" s="1"/>
  <c r="I32" i="30"/>
  <c r="I10" i="30" s="1"/>
  <c r="G7" i="29"/>
  <c r="H7" i="29"/>
  <c r="I32" i="29"/>
  <c r="I10" i="29" s="1"/>
  <c r="I34" i="30"/>
  <c r="G10" i="33"/>
  <c r="G6" i="33" s="1"/>
  <c r="I7" i="29"/>
  <c r="J7" i="32"/>
  <c r="K6" i="83"/>
  <c r="L6" i="83"/>
  <c r="K6" i="82"/>
  <c r="L6" i="82"/>
  <c r="K6" i="79"/>
  <c r="L6" i="79"/>
  <c r="K6" i="70"/>
  <c r="L6" i="70"/>
  <c r="J7" i="33"/>
  <c r="G6" i="31"/>
  <c r="G7" i="30"/>
  <c r="J34" i="29"/>
  <c r="G34" i="29"/>
  <c r="J6" i="69"/>
  <c r="K6" i="69" s="1"/>
  <c r="L6" i="68"/>
  <c r="K10" i="67"/>
  <c r="J6" i="67"/>
  <c r="J6" i="66"/>
  <c r="K10" i="66"/>
  <c r="K10" i="65"/>
  <c r="J6" i="65"/>
  <c r="K10" i="63"/>
  <c r="J6" i="63"/>
  <c r="L6" i="63" s="1"/>
  <c r="K10" i="62"/>
  <c r="J6" i="62"/>
  <c r="K10" i="60"/>
  <c r="J6" i="60"/>
  <c r="K6" i="60" s="1"/>
  <c r="L6" i="60"/>
  <c r="K10" i="59"/>
  <c r="J6" i="59"/>
  <c r="L6" i="57"/>
  <c r="K6" i="57"/>
  <c r="J6" i="56"/>
  <c r="K10" i="56"/>
  <c r="K10" i="55"/>
  <c r="J6" i="55"/>
  <c r="K10" i="53"/>
  <c r="J6" i="53"/>
  <c r="K10" i="51"/>
  <c r="J6" i="51"/>
  <c r="L6" i="50"/>
  <c r="K6" i="50"/>
  <c r="J6" i="49"/>
  <c r="K10" i="49"/>
  <c r="J6" i="48"/>
  <c r="K10" i="48"/>
  <c r="K10" i="47"/>
  <c r="J6" i="47"/>
  <c r="K10" i="46"/>
  <c r="J6" i="46"/>
  <c r="K10" i="45"/>
  <c r="J6" i="45"/>
  <c r="J6" i="44"/>
  <c r="K6" i="44" s="1"/>
  <c r="K10" i="44"/>
  <c r="L6" i="43"/>
  <c r="K6" i="43"/>
  <c r="L6" i="42"/>
  <c r="L6" i="41"/>
  <c r="K10" i="38"/>
  <c r="J6" i="38"/>
  <c r="J6" i="36"/>
  <c r="K10" i="36"/>
  <c r="K35" i="34"/>
  <c r="J33" i="34"/>
  <c r="J10" i="34" s="1"/>
  <c r="J32" i="33"/>
  <c r="J10" i="33" s="1"/>
  <c r="J10" i="32"/>
  <c r="J8" i="32"/>
  <c r="J6" i="32"/>
  <c r="J8" i="31"/>
  <c r="H6" i="31"/>
  <c r="J32" i="31"/>
  <c r="J10" i="31" s="1"/>
  <c r="J41" i="30"/>
  <c r="J34" i="30" s="1"/>
  <c r="M27" i="30"/>
  <c r="J26" i="30"/>
  <c r="M20" i="30"/>
  <c r="J19" i="30"/>
  <c r="K43" i="29"/>
  <c r="M28" i="29"/>
  <c r="J26" i="29"/>
  <c r="J19" i="29"/>
  <c r="J43" i="28"/>
  <c r="J45" i="28" s="1"/>
  <c r="J46" i="28" s="1"/>
  <c r="I41" i="28"/>
  <c r="H41" i="28"/>
  <c r="G41" i="28"/>
  <c r="J40" i="28"/>
  <c r="L39" i="28"/>
  <c r="J39" i="28"/>
  <c r="M39" i="28" s="1"/>
  <c r="J38" i="28"/>
  <c r="I37" i="28"/>
  <c r="H37" i="28"/>
  <c r="G37" i="28"/>
  <c r="J36" i="28"/>
  <c r="J37" i="28" s="1"/>
  <c r="O32" i="28"/>
  <c r="I31" i="28"/>
  <c r="H31" i="28"/>
  <c r="G31" i="28"/>
  <c r="J30" i="28"/>
  <c r="M30" i="28" s="1"/>
  <c r="J29" i="28"/>
  <c r="M29" i="28" s="1"/>
  <c r="J28" i="28"/>
  <c r="M28" i="28" s="1"/>
  <c r="J27" i="28"/>
  <c r="M27" i="28" s="1"/>
  <c r="K26" i="28"/>
  <c r="I26" i="28"/>
  <c r="H26" i="28"/>
  <c r="G26" i="28"/>
  <c r="J25" i="28"/>
  <c r="M25" i="28" s="1"/>
  <c r="J24" i="28"/>
  <c r="M24" i="28" s="1"/>
  <c r="J23" i="28"/>
  <c r="M23" i="28" s="1"/>
  <c r="J22" i="28"/>
  <c r="M22" i="28" s="1"/>
  <c r="J21" i="28"/>
  <c r="J20" i="28"/>
  <c r="M20" i="28" s="1"/>
  <c r="I19" i="28"/>
  <c r="H19" i="28"/>
  <c r="G19" i="28"/>
  <c r="J18" i="28"/>
  <c r="J17" i="28"/>
  <c r="J16" i="28"/>
  <c r="J15" i="28"/>
  <c r="J14" i="28"/>
  <c r="J13" i="28"/>
  <c r="J12" i="28"/>
  <c r="J11" i="28"/>
  <c r="K11" i="28" s="1"/>
  <c r="B4" i="28"/>
  <c r="F90" i="27"/>
  <c r="F88" i="27"/>
  <c r="D84" i="27"/>
  <c r="F84" i="27" s="1"/>
  <c r="F79" i="27"/>
  <c r="F64" i="27"/>
  <c r="F63" i="27"/>
  <c r="E33" i="27"/>
  <c r="D33" i="27"/>
  <c r="F32" i="27"/>
  <c r="F31" i="27"/>
  <c r="F30" i="27"/>
  <c r="F29" i="27"/>
  <c r="F28" i="27"/>
  <c r="F27" i="27"/>
  <c r="F26" i="27"/>
  <c r="F25" i="27"/>
  <c r="F22" i="27"/>
  <c r="F21" i="27"/>
  <c r="F19" i="27"/>
  <c r="F18" i="27"/>
  <c r="F17" i="27"/>
  <c r="F16" i="27"/>
  <c r="F14" i="27"/>
  <c r="F12" i="27"/>
  <c r="F11" i="27"/>
  <c r="F10" i="27"/>
  <c r="F8" i="27"/>
  <c r="F7" i="27"/>
  <c r="F5" i="27"/>
  <c r="F4" i="27"/>
  <c r="L6" i="54" l="1"/>
  <c r="K6" i="64"/>
  <c r="J7" i="29"/>
  <c r="L6" i="37"/>
  <c r="I6" i="29"/>
  <c r="I8" i="30"/>
  <c r="J6" i="39"/>
  <c r="K6" i="39" s="1"/>
  <c r="J32" i="30"/>
  <c r="K10" i="32"/>
  <c r="I8" i="29"/>
  <c r="J8" i="29" s="1"/>
  <c r="M26" i="30"/>
  <c r="H10" i="30"/>
  <c r="H6" i="30" s="1"/>
  <c r="K6" i="32"/>
  <c r="F33" i="27"/>
  <c r="K6" i="58"/>
  <c r="G34" i="28"/>
  <c r="G10" i="30"/>
  <c r="G6" i="30" s="1"/>
  <c r="G33" i="27"/>
  <c r="H34" i="28"/>
  <c r="J7" i="30"/>
  <c r="L6" i="69"/>
  <c r="K34" i="29"/>
  <c r="K6" i="61"/>
  <c r="G10" i="29"/>
  <c r="G6" i="29" s="1"/>
  <c r="I6" i="30"/>
  <c r="K34" i="30"/>
  <c r="H10" i="29"/>
  <c r="H6" i="29" s="1"/>
  <c r="G32" i="28"/>
  <c r="G10" i="28" s="1"/>
  <c r="K6" i="63"/>
  <c r="L6" i="44"/>
  <c r="K6" i="67"/>
  <c r="L6" i="67"/>
  <c r="K6" i="66"/>
  <c r="L6" i="66"/>
  <c r="K6" i="65"/>
  <c r="L6" i="65"/>
  <c r="L6" i="62"/>
  <c r="K6" i="62"/>
  <c r="K6" i="59"/>
  <c r="L6" i="59"/>
  <c r="K6" i="56"/>
  <c r="L6" i="56"/>
  <c r="K6" i="55"/>
  <c r="L6" i="55"/>
  <c r="K6" i="53"/>
  <c r="L6" i="53"/>
  <c r="L6" i="51"/>
  <c r="K6" i="51"/>
  <c r="L6" i="49"/>
  <c r="K6" i="49"/>
  <c r="L6" i="48"/>
  <c r="K6" i="48"/>
  <c r="L6" i="47"/>
  <c r="K6" i="47"/>
  <c r="L6" i="46"/>
  <c r="K6" i="46"/>
  <c r="K6" i="45"/>
  <c r="L6" i="45"/>
  <c r="L6" i="39"/>
  <c r="K6" i="38"/>
  <c r="L6" i="38"/>
  <c r="K6" i="36"/>
  <c r="L6" i="36"/>
  <c r="J6" i="34"/>
  <c r="K10" i="34"/>
  <c r="J6" i="33"/>
  <c r="K10" i="33"/>
  <c r="L6" i="32"/>
  <c r="K10" i="31"/>
  <c r="J6" i="31"/>
  <c r="J8" i="30"/>
  <c r="J10" i="30"/>
  <c r="J6" i="30" s="1"/>
  <c r="J32" i="29"/>
  <c r="J10" i="29" s="1"/>
  <c r="M26" i="29"/>
  <c r="H32" i="28"/>
  <c r="H10" i="28" s="1"/>
  <c r="H7" i="28"/>
  <c r="I34" i="28"/>
  <c r="J26" i="28"/>
  <c r="M26" i="28" s="1"/>
  <c r="J41" i="28"/>
  <c r="J34" i="28" s="1"/>
  <c r="I32" i="28"/>
  <c r="I8" i="28" s="1"/>
  <c r="G7" i="28"/>
  <c r="I7" i="28"/>
  <c r="M21" i="28"/>
  <c r="M40" i="28"/>
  <c r="J31" i="28"/>
  <c r="M31" i="28" s="1"/>
  <c r="J19" i="28"/>
  <c r="K43" i="28"/>
  <c r="J44" i="26"/>
  <c r="J46" i="26" s="1"/>
  <c r="J47" i="26" s="1"/>
  <c r="I42" i="26"/>
  <c r="H42" i="26"/>
  <c r="G42" i="26"/>
  <c r="J41" i="26"/>
  <c r="L40" i="26"/>
  <c r="J40" i="26"/>
  <c r="M40" i="26" s="1"/>
  <c r="J39" i="26"/>
  <c r="I38" i="26"/>
  <c r="H38" i="26"/>
  <c r="G38" i="26"/>
  <c r="J37" i="26"/>
  <c r="J38" i="26" s="1"/>
  <c r="O33" i="26"/>
  <c r="K32" i="26"/>
  <c r="I32" i="26"/>
  <c r="H32" i="26"/>
  <c r="G32" i="26"/>
  <c r="J31" i="26"/>
  <c r="M31" i="26" s="1"/>
  <c r="J30" i="26"/>
  <c r="M30" i="26" s="1"/>
  <c r="J28" i="26"/>
  <c r="M28" i="26" s="1"/>
  <c r="J27" i="26"/>
  <c r="M27" i="26" s="1"/>
  <c r="K26" i="26"/>
  <c r="I26" i="26"/>
  <c r="H26" i="26"/>
  <c r="G26" i="26"/>
  <c r="J25" i="26"/>
  <c r="M25" i="26" s="1"/>
  <c r="J24" i="26"/>
  <c r="M24" i="26" s="1"/>
  <c r="J23" i="26"/>
  <c r="M23" i="26" s="1"/>
  <c r="J22" i="26"/>
  <c r="M22" i="26" s="1"/>
  <c r="J21" i="26"/>
  <c r="M21" i="26" s="1"/>
  <c r="J20" i="26"/>
  <c r="I19" i="26"/>
  <c r="H19" i="26"/>
  <c r="G19" i="26"/>
  <c r="J18" i="26"/>
  <c r="J17" i="26"/>
  <c r="J16" i="26"/>
  <c r="J15" i="26"/>
  <c r="J14" i="26"/>
  <c r="J13" i="26"/>
  <c r="J12" i="26"/>
  <c r="J11" i="26"/>
  <c r="K11" i="26" s="1"/>
  <c r="B4" i="26"/>
  <c r="J22" i="25"/>
  <c r="M22" i="25" s="1"/>
  <c r="K6" i="30" l="1"/>
  <c r="G6" i="28"/>
  <c r="I35" i="26"/>
  <c r="H6" i="28"/>
  <c r="K10" i="30"/>
  <c r="I33" i="26"/>
  <c r="K34" i="28"/>
  <c r="G8" i="28"/>
  <c r="I7" i="26"/>
  <c r="H8" i="28"/>
  <c r="G35" i="26"/>
  <c r="H35" i="26"/>
  <c r="K6" i="34"/>
  <c r="L6" i="34"/>
  <c r="K6" i="33"/>
  <c r="L6" i="33"/>
  <c r="K6" i="31"/>
  <c r="L6" i="31"/>
  <c r="L6" i="30"/>
  <c r="K10" i="29"/>
  <c r="J6" i="29"/>
  <c r="I10" i="28"/>
  <c r="I6" i="28" s="1"/>
  <c r="J7" i="28"/>
  <c r="J32" i="28"/>
  <c r="J10" i="28" s="1"/>
  <c r="G33" i="26"/>
  <c r="G10" i="26" s="1"/>
  <c r="G7" i="26"/>
  <c r="J42" i="26"/>
  <c r="J35" i="26" s="1"/>
  <c r="J19" i="26"/>
  <c r="H7" i="26"/>
  <c r="J32" i="26"/>
  <c r="M32" i="26" s="1"/>
  <c r="H33" i="26"/>
  <c r="H10" i="26" s="1"/>
  <c r="H6" i="26" s="1"/>
  <c r="J26" i="26"/>
  <c r="M26" i="26" s="1"/>
  <c r="H8" i="26"/>
  <c r="I10" i="26"/>
  <c r="I6" i="26" s="1"/>
  <c r="I8" i="26"/>
  <c r="M20" i="26"/>
  <c r="M41" i="26"/>
  <c r="K44" i="26"/>
  <c r="J8" i="28" l="1"/>
  <c r="G6" i="26"/>
  <c r="G8" i="26"/>
  <c r="J8" i="26" s="1"/>
  <c r="K35" i="26"/>
  <c r="J7" i="26"/>
  <c r="K6" i="29"/>
  <c r="L6" i="29"/>
  <c r="K10" i="28"/>
  <c r="J6" i="28"/>
  <c r="J33" i="26"/>
  <c r="J10" i="26" s="1"/>
  <c r="K10" i="26" s="1"/>
  <c r="K6" i="28" l="1"/>
  <c r="L6" i="28"/>
  <c r="J6" i="26"/>
  <c r="K6" i="26" s="1"/>
  <c r="J43" i="25"/>
  <c r="J45" i="25" s="1"/>
  <c r="J46" i="25" s="1"/>
  <c r="I41" i="25"/>
  <c r="H41" i="25"/>
  <c r="G41" i="25"/>
  <c r="J40" i="25"/>
  <c r="M40" i="25" s="1"/>
  <c r="L39" i="25"/>
  <c r="J39" i="25"/>
  <c r="M39" i="25" s="1"/>
  <c r="J38" i="25"/>
  <c r="I37" i="25"/>
  <c r="H37" i="25"/>
  <c r="H34" i="25" s="1"/>
  <c r="G37" i="25"/>
  <c r="J36" i="25"/>
  <c r="J37" i="25" s="1"/>
  <c r="O32" i="25"/>
  <c r="K31" i="25"/>
  <c r="I31" i="25"/>
  <c r="H31" i="25"/>
  <c r="G31" i="25"/>
  <c r="J30" i="25"/>
  <c r="M30" i="25" s="1"/>
  <c r="J29" i="25"/>
  <c r="M29" i="25" s="1"/>
  <c r="J28" i="25"/>
  <c r="M28" i="25" s="1"/>
  <c r="J27" i="25"/>
  <c r="M27" i="25" s="1"/>
  <c r="K26" i="25"/>
  <c r="I26" i="25"/>
  <c r="H26" i="25"/>
  <c r="G26" i="25"/>
  <c r="J25" i="25"/>
  <c r="M25" i="25" s="1"/>
  <c r="J24" i="25"/>
  <c r="M24" i="25" s="1"/>
  <c r="J23" i="25"/>
  <c r="M23" i="25" s="1"/>
  <c r="J21" i="25"/>
  <c r="M21" i="25" s="1"/>
  <c r="J20" i="25"/>
  <c r="I19" i="25"/>
  <c r="H19" i="25"/>
  <c r="G19" i="25"/>
  <c r="J18" i="25"/>
  <c r="J17" i="25"/>
  <c r="J16" i="25"/>
  <c r="J15" i="25"/>
  <c r="J14" i="25"/>
  <c r="J13" i="25"/>
  <c r="J12" i="25"/>
  <c r="J11" i="25"/>
  <c r="K11" i="25" s="1"/>
  <c r="B4" i="25"/>
  <c r="J42" i="24"/>
  <c r="J44" i="24" s="1"/>
  <c r="J45" i="24" s="1"/>
  <c r="I40" i="24"/>
  <c r="H40" i="24"/>
  <c r="G40" i="24"/>
  <c r="J39" i="24"/>
  <c r="M39" i="24" s="1"/>
  <c r="L38" i="24"/>
  <c r="J38" i="24"/>
  <c r="M38" i="24" s="1"/>
  <c r="J37" i="24"/>
  <c r="I36" i="24"/>
  <c r="I33" i="24" s="1"/>
  <c r="H36" i="24"/>
  <c r="H33" i="24" s="1"/>
  <c r="G36" i="24"/>
  <c r="G33" i="24" s="1"/>
  <c r="J35" i="24"/>
  <c r="J36" i="24" s="1"/>
  <c r="O31" i="24"/>
  <c r="K30" i="24"/>
  <c r="I30" i="24"/>
  <c r="H30" i="24"/>
  <c r="G30" i="24"/>
  <c r="J29" i="24"/>
  <c r="M29" i="24" s="1"/>
  <c r="J28" i="24"/>
  <c r="J27" i="24"/>
  <c r="M27" i="24" s="1"/>
  <c r="J26" i="24"/>
  <c r="M26" i="24" s="1"/>
  <c r="K25" i="24"/>
  <c r="I25" i="24"/>
  <c r="H25" i="24"/>
  <c r="G25" i="24"/>
  <c r="J24" i="24"/>
  <c r="M24" i="24" s="1"/>
  <c r="J23" i="24"/>
  <c r="M23" i="24" s="1"/>
  <c r="J22" i="24"/>
  <c r="M22" i="24" s="1"/>
  <c r="J21" i="24"/>
  <c r="M21" i="24" s="1"/>
  <c r="J20" i="24"/>
  <c r="I19" i="24"/>
  <c r="H19" i="24"/>
  <c r="G19" i="24"/>
  <c r="J18" i="24"/>
  <c r="J17" i="24"/>
  <c r="J16" i="24"/>
  <c r="J15" i="24"/>
  <c r="J14" i="24"/>
  <c r="J13" i="24"/>
  <c r="J12" i="24"/>
  <c r="J11" i="24"/>
  <c r="K11" i="24" s="1"/>
  <c r="B4" i="24"/>
  <c r="J42" i="23"/>
  <c r="J44" i="23" s="1"/>
  <c r="J45" i="23" s="1"/>
  <c r="I40" i="23"/>
  <c r="H40" i="23"/>
  <c r="G40" i="23"/>
  <c r="J39" i="23"/>
  <c r="L38" i="23"/>
  <c r="J38" i="23"/>
  <c r="M38" i="23" s="1"/>
  <c r="J37" i="23"/>
  <c r="I36" i="23"/>
  <c r="H36" i="23"/>
  <c r="G36" i="23"/>
  <c r="G33" i="23" s="1"/>
  <c r="J35" i="23"/>
  <c r="J36" i="23" s="1"/>
  <c r="O31" i="23"/>
  <c r="K30" i="23"/>
  <c r="I30" i="23"/>
  <c r="H30" i="23"/>
  <c r="G30" i="23"/>
  <c r="J29" i="23"/>
  <c r="M29" i="23" s="1"/>
  <c r="J28" i="23"/>
  <c r="M28" i="23" s="1"/>
  <c r="J27" i="23"/>
  <c r="M27" i="23" s="1"/>
  <c r="J26" i="23"/>
  <c r="K25" i="23"/>
  <c r="I25" i="23"/>
  <c r="H25" i="23"/>
  <c r="G25" i="23"/>
  <c r="J24" i="23"/>
  <c r="M24" i="23" s="1"/>
  <c r="J23" i="23"/>
  <c r="M23" i="23" s="1"/>
  <c r="J22" i="23"/>
  <c r="M22" i="23" s="1"/>
  <c r="J21" i="23"/>
  <c r="M21" i="23" s="1"/>
  <c r="J20" i="23"/>
  <c r="I19" i="23"/>
  <c r="I7" i="23" s="1"/>
  <c r="H19" i="23"/>
  <c r="G19" i="23"/>
  <c r="J18" i="23"/>
  <c r="J17" i="23"/>
  <c r="J16" i="23"/>
  <c r="J15" i="23"/>
  <c r="J14" i="23"/>
  <c r="J13" i="23"/>
  <c r="J12" i="23"/>
  <c r="J11" i="23"/>
  <c r="K11" i="23" s="1"/>
  <c r="B4" i="23"/>
  <c r="J42" i="22"/>
  <c r="J44" i="22" s="1"/>
  <c r="J45" i="22" s="1"/>
  <c r="I40" i="22"/>
  <c r="H40" i="22"/>
  <c r="G40" i="22"/>
  <c r="J39" i="22"/>
  <c r="M39" i="22" s="1"/>
  <c r="L38" i="22"/>
  <c r="J38" i="22"/>
  <c r="M38" i="22" s="1"/>
  <c r="J37" i="22"/>
  <c r="J40" i="22" s="1"/>
  <c r="I36" i="22"/>
  <c r="I33" i="22" s="1"/>
  <c r="H36" i="22"/>
  <c r="G36" i="22"/>
  <c r="J35" i="22"/>
  <c r="J36" i="22" s="1"/>
  <c r="O31" i="22"/>
  <c r="K30" i="22"/>
  <c r="I30" i="22"/>
  <c r="H30" i="22"/>
  <c r="G30" i="22"/>
  <c r="J29" i="22"/>
  <c r="M29" i="22" s="1"/>
  <c r="J28" i="22"/>
  <c r="M28" i="22" s="1"/>
  <c r="J27" i="22"/>
  <c r="M27" i="22" s="1"/>
  <c r="J26" i="22"/>
  <c r="M26" i="22" s="1"/>
  <c r="K25" i="22"/>
  <c r="I25" i="22"/>
  <c r="H25" i="22"/>
  <c r="G25" i="22"/>
  <c r="J24" i="22"/>
  <c r="M24" i="22" s="1"/>
  <c r="J23" i="22"/>
  <c r="M23" i="22" s="1"/>
  <c r="J22" i="22"/>
  <c r="M22" i="22" s="1"/>
  <c r="J21" i="22"/>
  <c r="M21" i="22" s="1"/>
  <c r="J20" i="22"/>
  <c r="I19" i="22"/>
  <c r="H19" i="22"/>
  <c r="G19" i="22"/>
  <c r="J18" i="22"/>
  <c r="J17" i="22"/>
  <c r="J16" i="22"/>
  <c r="J15" i="22"/>
  <c r="J14" i="22"/>
  <c r="J13" i="22"/>
  <c r="J12" i="22"/>
  <c r="J11" i="22"/>
  <c r="K11" i="22" s="1"/>
  <c r="B4" i="22"/>
  <c r="J42" i="21"/>
  <c r="K42" i="21" s="1"/>
  <c r="I40" i="21"/>
  <c r="H40" i="21"/>
  <c r="G40" i="21"/>
  <c r="J39" i="21"/>
  <c r="L38" i="21"/>
  <c r="J38" i="21"/>
  <c r="M38" i="21" s="1"/>
  <c r="J37" i="21"/>
  <c r="I36" i="21"/>
  <c r="H36" i="21"/>
  <c r="G36" i="21"/>
  <c r="J35" i="21"/>
  <c r="J36" i="21" s="1"/>
  <c r="O31" i="21"/>
  <c r="K30" i="21"/>
  <c r="I30" i="21"/>
  <c r="H30" i="21"/>
  <c r="G30" i="21"/>
  <c r="J29" i="21"/>
  <c r="M29" i="21" s="1"/>
  <c r="J28" i="21"/>
  <c r="M28" i="21" s="1"/>
  <c r="J27" i="21"/>
  <c r="M27" i="21" s="1"/>
  <c r="J26" i="21"/>
  <c r="M26" i="21" s="1"/>
  <c r="K25" i="21"/>
  <c r="I25" i="21"/>
  <c r="I31" i="21" s="1"/>
  <c r="H25" i="21"/>
  <c r="G25" i="21"/>
  <c r="J24" i="21"/>
  <c r="M24" i="21" s="1"/>
  <c r="J23" i="21"/>
  <c r="M23" i="21" s="1"/>
  <c r="J22" i="21"/>
  <c r="M22" i="21" s="1"/>
  <c r="J21" i="21"/>
  <c r="M21" i="21" s="1"/>
  <c r="J20" i="21"/>
  <c r="I19" i="21"/>
  <c r="H19" i="21"/>
  <c r="G19" i="21"/>
  <c r="J18" i="21"/>
  <c r="J17" i="21"/>
  <c r="J16" i="21"/>
  <c r="J15" i="21"/>
  <c r="J14" i="21"/>
  <c r="J13" i="21"/>
  <c r="J12" i="21"/>
  <c r="J11" i="21"/>
  <c r="K11" i="21" s="1"/>
  <c r="B4" i="21"/>
  <c r="J42" i="20"/>
  <c r="J44" i="20" s="1"/>
  <c r="J45" i="20" s="1"/>
  <c r="I40" i="20"/>
  <c r="H40" i="20"/>
  <c r="H33" i="20" s="1"/>
  <c r="G40" i="20"/>
  <c r="G33" i="20" s="1"/>
  <c r="J39" i="20"/>
  <c r="M39" i="20" s="1"/>
  <c r="L38" i="20"/>
  <c r="J38" i="20"/>
  <c r="M38" i="20" s="1"/>
  <c r="J37" i="20"/>
  <c r="I36" i="20"/>
  <c r="H36" i="20"/>
  <c r="G36" i="20"/>
  <c r="J35" i="20"/>
  <c r="J36" i="20" s="1"/>
  <c r="O31" i="20"/>
  <c r="K30" i="20"/>
  <c r="I30" i="20"/>
  <c r="H30" i="20"/>
  <c r="G30" i="20"/>
  <c r="J29" i="20"/>
  <c r="M29" i="20" s="1"/>
  <c r="J28" i="20"/>
  <c r="M28" i="20" s="1"/>
  <c r="J27" i="20"/>
  <c r="M27" i="20" s="1"/>
  <c r="J26" i="20"/>
  <c r="M26" i="20" s="1"/>
  <c r="K25" i="20"/>
  <c r="I25" i="20"/>
  <c r="H25" i="20"/>
  <c r="G25" i="20"/>
  <c r="J24" i="20"/>
  <c r="M24" i="20" s="1"/>
  <c r="J23" i="20"/>
  <c r="M23" i="20" s="1"/>
  <c r="J22" i="20"/>
  <c r="M22" i="20" s="1"/>
  <c r="J21" i="20"/>
  <c r="M21" i="20" s="1"/>
  <c r="J20" i="20"/>
  <c r="I19" i="20"/>
  <c r="H19" i="20"/>
  <c r="H7" i="20" s="1"/>
  <c r="G19" i="20"/>
  <c r="J18" i="20"/>
  <c r="J17" i="20"/>
  <c r="J16" i="20"/>
  <c r="J15" i="20"/>
  <c r="J14" i="20"/>
  <c r="J13" i="20"/>
  <c r="J12" i="20"/>
  <c r="J11" i="20"/>
  <c r="K11" i="20" s="1"/>
  <c r="B4" i="20"/>
  <c r="J42" i="19"/>
  <c r="J44" i="19" s="1"/>
  <c r="J45" i="19" s="1"/>
  <c r="I40" i="19"/>
  <c r="H40" i="19"/>
  <c r="G40" i="19"/>
  <c r="J39" i="19"/>
  <c r="M39" i="19" s="1"/>
  <c r="L38" i="19"/>
  <c r="J38" i="19"/>
  <c r="M38" i="19" s="1"/>
  <c r="J37" i="19"/>
  <c r="I36" i="19"/>
  <c r="H36" i="19"/>
  <c r="G36" i="19"/>
  <c r="J35" i="19"/>
  <c r="J36" i="19" s="1"/>
  <c r="O31" i="19"/>
  <c r="K30" i="19"/>
  <c r="I30" i="19"/>
  <c r="H30" i="19"/>
  <c r="G30" i="19"/>
  <c r="J29" i="19"/>
  <c r="M29" i="19" s="1"/>
  <c r="J28" i="19"/>
  <c r="M28" i="19" s="1"/>
  <c r="J27" i="19"/>
  <c r="M27" i="19" s="1"/>
  <c r="J26" i="19"/>
  <c r="M26" i="19" s="1"/>
  <c r="K25" i="19"/>
  <c r="I25" i="19"/>
  <c r="H25" i="19"/>
  <c r="G25" i="19"/>
  <c r="J24" i="19"/>
  <c r="M24" i="19" s="1"/>
  <c r="J23" i="19"/>
  <c r="M23" i="19" s="1"/>
  <c r="J22" i="19"/>
  <c r="M22" i="19" s="1"/>
  <c r="J21" i="19"/>
  <c r="M21" i="19" s="1"/>
  <c r="J20" i="19"/>
  <c r="I19" i="19"/>
  <c r="H19" i="19"/>
  <c r="G19" i="19"/>
  <c r="J18" i="19"/>
  <c r="J17" i="19"/>
  <c r="J16" i="19"/>
  <c r="J15" i="19"/>
  <c r="J14" i="19"/>
  <c r="J13" i="19"/>
  <c r="J12" i="19"/>
  <c r="J11" i="19"/>
  <c r="K11" i="19" s="1"/>
  <c r="B4" i="19"/>
  <c r="J42" i="18"/>
  <c r="K42" i="18" s="1"/>
  <c r="I40" i="18"/>
  <c r="H40" i="18"/>
  <c r="G40" i="18"/>
  <c r="J39" i="18"/>
  <c r="M39" i="18" s="1"/>
  <c r="L38" i="18"/>
  <c r="J38" i="18"/>
  <c r="M38" i="18" s="1"/>
  <c r="J37" i="18"/>
  <c r="I36" i="18"/>
  <c r="H36" i="18"/>
  <c r="G36" i="18"/>
  <c r="J35" i="18"/>
  <c r="J36" i="18" s="1"/>
  <c r="O31" i="18"/>
  <c r="K30" i="18"/>
  <c r="I30" i="18"/>
  <c r="H30" i="18"/>
  <c r="G30" i="18"/>
  <c r="J29" i="18"/>
  <c r="M29" i="18" s="1"/>
  <c r="J28" i="18"/>
  <c r="M28" i="18" s="1"/>
  <c r="J27" i="18"/>
  <c r="M27" i="18" s="1"/>
  <c r="J26" i="18"/>
  <c r="M26" i="18" s="1"/>
  <c r="K25" i="18"/>
  <c r="I25" i="18"/>
  <c r="H25" i="18"/>
  <c r="G25" i="18"/>
  <c r="J24" i="18"/>
  <c r="M24" i="18" s="1"/>
  <c r="J23" i="18"/>
  <c r="M23" i="18" s="1"/>
  <c r="J22" i="18"/>
  <c r="M22" i="18" s="1"/>
  <c r="J21" i="18"/>
  <c r="M21" i="18" s="1"/>
  <c r="J20" i="18"/>
  <c r="M20" i="18" s="1"/>
  <c r="I19" i="18"/>
  <c r="I7" i="18" s="1"/>
  <c r="H19" i="18"/>
  <c r="H7" i="18" s="1"/>
  <c r="G19" i="18"/>
  <c r="G7" i="18" s="1"/>
  <c r="J18" i="18"/>
  <c r="J17" i="18"/>
  <c r="J16" i="18"/>
  <c r="J15" i="18"/>
  <c r="J14" i="18"/>
  <c r="J13" i="18"/>
  <c r="J12" i="18"/>
  <c r="J11" i="18"/>
  <c r="K11" i="18" s="1"/>
  <c r="B4" i="18"/>
  <c r="G19" i="17"/>
  <c r="J42" i="17"/>
  <c r="J44" i="17" s="1"/>
  <c r="J45" i="17" s="1"/>
  <c r="I40" i="17"/>
  <c r="H40" i="17"/>
  <c r="G40" i="17"/>
  <c r="J39" i="17"/>
  <c r="M39" i="17" s="1"/>
  <c r="L38" i="17"/>
  <c r="J38" i="17"/>
  <c r="M38" i="17" s="1"/>
  <c r="J37" i="17"/>
  <c r="I36" i="17"/>
  <c r="H36" i="17"/>
  <c r="G36" i="17"/>
  <c r="J35" i="17"/>
  <c r="J36" i="17" s="1"/>
  <c r="O31" i="17"/>
  <c r="K30" i="17"/>
  <c r="I30" i="17"/>
  <c r="H30" i="17"/>
  <c r="G30" i="17"/>
  <c r="J29" i="17"/>
  <c r="M29" i="17" s="1"/>
  <c r="J28" i="17"/>
  <c r="M28" i="17" s="1"/>
  <c r="J27" i="17"/>
  <c r="J26" i="17"/>
  <c r="M26" i="17" s="1"/>
  <c r="K25" i="17"/>
  <c r="I25" i="17"/>
  <c r="H25" i="17"/>
  <c r="G25" i="17"/>
  <c r="J24" i="17"/>
  <c r="M24" i="17" s="1"/>
  <c r="J23" i="17"/>
  <c r="M23" i="17" s="1"/>
  <c r="J22" i="17"/>
  <c r="M22" i="17" s="1"/>
  <c r="J21" i="17"/>
  <c r="M21" i="17" s="1"/>
  <c r="J20" i="17"/>
  <c r="J25" i="17" s="1"/>
  <c r="I19" i="17"/>
  <c r="H19" i="17"/>
  <c r="J18" i="17"/>
  <c r="J17" i="17"/>
  <c r="J16" i="17"/>
  <c r="J15" i="17"/>
  <c r="J14" i="17"/>
  <c r="J13" i="17"/>
  <c r="J12" i="17"/>
  <c r="J11" i="17"/>
  <c r="B4" i="17"/>
  <c r="J42" i="16"/>
  <c r="J44" i="16" s="1"/>
  <c r="J45" i="16" s="1"/>
  <c r="I40" i="16"/>
  <c r="H40" i="16"/>
  <c r="G40" i="16"/>
  <c r="J39" i="16"/>
  <c r="M39" i="16" s="1"/>
  <c r="L38" i="16"/>
  <c r="J38" i="16"/>
  <c r="M38" i="16" s="1"/>
  <c r="J37" i="16"/>
  <c r="I36" i="16"/>
  <c r="I33" i="16" s="1"/>
  <c r="H36" i="16"/>
  <c r="G36" i="16"/>
  <c r="J35" i="16"/>
  <c r="J36" i="16" s="1"/>
  <c r="O31" i="16"/>
  <c r="K30" i="16"/>
  <c r="I30" i="16"/>
  <c r="H30" i="16"/>
  <c r="G30" i="16"/>
  <c r="J29" i="16"/>
  <c r="M29" i="16" s="1"/>
  <c r="J28" i="16"/>
  <c r="M28" i="16" s="1"/>
  <c r="J27" i="16"/>
  <c r="M27" i="16" s="1"/>
  <c r="J26" i="16"/>
  <c r="M26" i="16" s="1"/>
  <c r="K25" i="16"/>
  <c r="I25" i="16"/>
  <c r="H25" i="16"/>
  <c r="G25" i="16"/>
  <c r="J24" i="16"/>
  <c r="M24" i="16" s="1"/>
  <c r="J23" i="16"/>
  <c r="M23" i="16" s="1"/>
  <c r="J22" i="16"/>
  <c r="M22" i="16" s="1"/>
  <c r="J21" i="16"/>
  <c r="M21" i="16" s="1"/>
  <c r="J20" i="16"/>
  <c r="I19" i="16"/>
  <c r="H19" i="16"/>
  <c r="G19" i="16"/>
  <c r="G7" i="16" s="1"/>
  <c r="J18" i="16"/>
  <c r="J17" i="16"/>
  <c r="J16" i="16"/>
  <c r="J15" i="16"/>
  <c r="J14" i="16"/>
  <c r="J13" i="16"/>
  <c r="J12" i="16"/>
  <c r="J11" i="16"/>
  <c r="B4" i="16"/>
  <c r="J42" i="15"/>
  <c r="K42" i="15" s="1"/>
  <c r="I40" i="15"/>
  <c r="H40" i="15"/>
  <c r="G40" i="15"/>
  <c r="J39" i="15"/>
  <c r="L38" i="15"/>
  <c r="J38" i="15"/>
  <c r="M38" i="15" s="1"/>
  <c r="J37" i="15"/>
  <c r="I36" i="15"/>
  <c r="H36" i="15"/>
  <c r="G36" i="15"/>
  <c r="J35" i="15"/>
  <c r="J36" i="15" s="1"/>
  <c r="O31" i="15"/>
  <c r="K30" i="15"/>
  <c r="I30" i="15"/>
  <c r="H30" i="15"/>
  <c r="G30" i="15"/>
  <c r="J29" i="15"/>
  <c r="M29" i="15" s="1"/>
  <c r="J28" i="15"/>
  <c r="M28" i="15" s="1"/>
  <c r="J27" i="15"/>
  <c r="M27" i="15" s="1"/>
  <c r="J26" i="15"/>
  <c r="M26" i="15" s="1"/>
  <c r="K25" i="15"/>
  <c r="I25" i="15"/>
  <c r="H25" i="15"/>
  <c r="G25" i="15"/>
  <c r="J24" i="15"/>
  <c r="M24" i="15" s="1"/>
  <c r="J23" i="15"/>
  <c r="M23" i="15" s="1"/>
  <c r="J22" i="15"/>
  <c r="M22" i="15" s="1"/>
  <c r="J21" i="15"/>
  <c r="M21" i="15" s="1"/>
  <c r="J20" i="15"/>
  <c r="J25" i="15" s="1"/>
  <c r="I19" i="15"/>
  <c r="H19" i="15"/>
  <c r="G19" i="15"/>
  <c r="J18" i="15"/>
  <c r="J17" i="15"/>
  <c r="J16" i="15"/>
  <c r="J15" i="15"/>
  <c r="J14" i="15"/>
  <c r="J13" i="15"/>
  <c r="J12" i="15"/>
  <c r="J11" i="15"/>
  <c r="K11" i="15" s="1"/>
  <c r="B4" i="15"/>
  <c r="J42" i="14"/>
  <c r="K42" i="14" s="1"/>
  <c r="I40" i="14"/>
  <c r="H40" i="14"/>
  <c r="G40" i="14"/>
  <c r="J39" i="14"/>
  <c r="M39" i="14" s="1"/>
  <c r="L38" i="14"/>
  <c r="J38" i="14"/>
  <c r="J37" i="14"/>
  <c r="I36" i="14"/>
  <c r="H36" i="14"/>
  <c r="G36" i="14"/>
  <c r="J35" i="14"/>
  <c r="J36" i="14" s="1"/>
  <c r="O31" i="14"/>
  <c r="K30" i="14"/>
  <c r="I30" i="14"/>
  <c r="H30" i="14"/>
  <c r="G30" i="14"/>
  <c r="J29" i="14"/>
  <c r="M29" i="14" s="1"/>
  <c r="J28" i="14"/>
  <c r="M28" i="14" s="1"/>
  <c r="J27" i="14"/>
  <c r="M27" i="14" s="1"/>
  <c r="J26" i="14"/>
  <c r="M26" i="14" s="1"/>
  <c r="K25" i="14"/>
  <c r="I25" i="14"/>
  <c r="H25" i="14"/>
  <c r="G25" i="14"/>
  <c r="J24" i="14"/>
  <c r="M24" i="14" s="1"/>
  <c r="J23" i="14"/>
  <c r="M23" i="14" s="1"/>
  <c r="J22" i="14"/>
  <c r="M22" i="14" s="1"/>
  <c r="J21" i="14"/>
  <c r="M21" i="14" s="1"/>
  <c r="J20" i="14"/>
  <c r="I19" i="14"/>
  <c r="H19" i="14"/>
  <c r="G19" i="14"/>
  <c r="J18" i="14"/>
  <c r="J17" i="14"/>
  <c r="J16" i="14"/>
  <c r="J15" i="14"/>
  <c r="J14" i="14"/>
  <c r="J13" i="14"/>
  <c r="J12" i="14"/>
  <c r="J11" i="14"/>
  <c r="K11" i="14" s="1"/>
  <c r="B4" i="14"/>
  <c r="J42" i="13"/>
  <c r="K42" i="13" s="1"/>
  <c r="I40" i="13"/>
  <c r="H40" i="13"/>
  <c r="G40" i="13"/>
  <c r="J39" i="13"/>
  <c r="M39" i="13" s="1"/>
  <c r="L38" i="13"/>
  <c r="J38" i="13"/>
  <c r="M38" i="13" s="1"/>
  <c r="J37" i="13"/>
  <c r="I36" i="13"/>
  <c r="H36" i="13"/>
  <c r="G36" i="13"/>
  <c r="J35" i="13"/>
  <c r="J36" i="13" s="1"/>
  <c r="O31" i="13"/>
  <c r="K30" i="13"/>
  <c r="I30" i="13"/>
  <c r="H30" i="13"/>
  <c r="G30" i="13"/>
  <c r="J29" i="13"/>
  <c r="M29" i="13" s="1"/>
  <c r="J28" i="13"/>
  <c r="M28" i="13" s="1"/>
  <c r="J27" i="13"/>
  <c r="M27" i="13" s="1"/>
  <c r="J26" i="13"/>
  <c r="M26" i="13" s="1"/>
  <c r="K25" i="13"/>
  <c r="I25" i="13"/>
  <c r="H25" i="13"/>
  <c r="G25" i="13"/>
  <c r="J24" i="13"/>
  <c r="M24" i="13" s="1"/>
  <c r="J23" i="13"/>
  <c r="M23" i="13" s="1"/>
  <c r="J22" i="13"/>
  <c r="M22" i="13" s="1"/>
  <c r="J21" i="13"/>
  <c r="M21" i="13" s="1"/>
  <c r="J20" i="13"/>
  <c r="I19" i="13"/>
  <c r="H19" i="13"/>
  <c r="H7" i="13" s="1"/>
  <c r="G19" i="13"/>
  <c r="J18" i="13"/>
  <c r="J17" i="13"/>
  <c r="J16" i="13"/>
  <c r="J15" i="13"/>
  <c r="J14" i="13"/>
  <c r="J13" i="13"/>
  <c r="J12" i="13"/>
  <c r="J11" i="13"/>
  <c r="B4" i="13"/>
  <c r="J59" i="12"/>
  <c r="E51" i="12"/>
  <c r="J45" i="12"/>
  <c r="J42" i="12"/>
  <c r="K42" i="12" s="1"/>
  <c r="I40" i="12"/>
  <c r="H40" i="12"/>
  <c r="G40" i="12"/>
  <c r="J39" i="12"/>
  <c r="M39" i="12" s="1"/>
  <c r="L38" i="12"/>
  <c r="J38" i="12"/>
  <c r="M38" i="12" s="1"/>
  <c r="J37" i="12"/>
  <c r="I36" i="12"/>
  <c r="H36" i="12"/>
  <c r="G36" i="12"/>
  <c r="J35" i="12"/>
  <c r="J36" i="12" s="1"/>
  <c r="O31" i="12"/>
  <c r="K30" i="12"/>
  <c r="I30" i="12"/>
  <c r="H30" i="12"/>
  <c r="G30" i="12"/>
  <c r="J29" i="12"/>
  <c r="M29" i="12" s="1"/>
  <c r="J28" i="12"/>
  <c r="M28" i="12" s="1"/>
  <c r="J27" i="12"/>
  <c r="M27" i="12" s="1"/>
  <c r="J26" i="12"/>
  <c r="M26" i="12" s="1"/>
  <c r="K25" i="12"/>
  <c r="I25" i="12"/>
  <c r="H25" i="12"/>
  <c r="G25" i="12"/>
  <c r="J24" i="12"/>
  <c r="M24" i="12" s="1"/>
  <c r="J23" i="12"/>
  <c r="M23" i="12" s="1"/>
  <c r="J22" i="12"/>
  <c r="M22" i="12" s="1"/>
  <c r="J21" i="12"/>
  <c r="M21" i="12" s="1"/>
  <c r="J20" i="12"/>
  <c r="M20" i="12" s="1"/>
  <c r="I19" i="12"/>
  <c r="H19" i="12"/>
  <c r="G19" i="12"/>
  <c r="J18" i="12"/>
  <c r="J17" i="12"/>
  <c r="J16" i="12"/>
  <c r="J15" i="12"/>
  <c r="J14" i="12"/>
  <c r="J13" i="12"/>
  <c r="J12" i="12"/>
  <c r="J11" i="12"/>
  <c r="B4" i="12"/>
  <c r="J45" i="11"/>
  <c r="J42" i="11"/>
  <c r="K42" i="11" s="1"/>
  <c r="I40" i="11"/>
  <c r="H40" i="11"/>
  <c r="G40" i="11"/>
  <c r="J39" i="11"/>
  <c r="M39" i="11" s="1"/>
  <c r="L38" i="11"/>
  <c r="J38" i="11"/>
  <c r="J37" i="11"/>
  <c r="I36" i="11"/>
  <c r="H36" i="11"/>
  <c r="G36" i="11"/>
  <c r="J35" i="11"/>
  <c r="J36" i="11" s="1"/>
  <c r="O31" i="11"/>
  <c r="K30" i="11"/>
  <c r="I30" i="11"/>
  <c r="H30" i="11"/>
  <c r="G30" i="11"/>
  <c r="J29" i="11"/>
  <c r="M29" i="11" s="1"/>
  <c r="J28" i="11"/>
  <c r="M28" i="11" s="1"/>
  <c r="J27" i="11"/>
  <c r="M27" i="11" s="1"/>
  <c r="J26" i="11"/>
  <c r="M26" i="11" s="1"/>
  <c r="K25" i="11"/>
  <c r="I25" i="11"/>
  <c r="H25" i="11"/>
  <c r="G25" i="11"/>
  <c r="J24" i="11"/>
  <c r="M24" i="11" s="1"/>
  <c r="J23" i="11"/>
  <c r="M23" i="11" s="1"/>
  <c r="J22" i="11"/>
  <c r="M22" i="11" s="1"/>
  <c r="J21" i="11"/>
  <c r="M21" i="11" s="1"/>
  <c r="J20" i="11"/>
  <c r="I19" i="11"/>
  <c r="I7" i="11" s="1"/>
  <c r="H19" i="11"/>
  <c r="G19" i="11"/>
  <c r="J18" i="11"/>
  <c r="J17" i="11"/>
  <c r="J16" i="11"/>
  <c r="J15" i="11"/>
  <c r="J14" i="11"/>
  <c r="J13" i="11"/>
  <c r="J12" i="11"/>
  <c r="J11" i="11"/>
  <c r="K11" i="11" s="1"/>
  <c r="B4" i="11"/>
  <c r="J45" i="10"/>
  <c r="J42" i="10"/>
  <c r="K42" i="10" s="1"/>
  <c r="I40" i="10"/>
  <c r="I33" i="10" s="1"/>
  <c r="H40" i="10"/>
  <c r="G40" i="10"/>
  <c r="J39" i="10"/>
  <c r="M39" i="10" s="1"/>
  <c r="L38" i="10"/>
  <c r="J38" i="10"/>
  <c r="M38" i="10" s="1"/>
  <c r="J37" i="10"/>
  <c r="I36" i="10"/>
  <c r="H36" i="10"/>
  <c r="G36" i="10"/>
  <c r="J35" i="10"/>
  <c r="J36" i="10" s="1"/>
  <c r="O31" i="10"/>
  <c r="K30" i="10"/>
  <c r="I30" i="10"/>
  <c r="H30" i="10"/>
  <c r="G30" i="10"/>
  <c r="J29" i="10"/>
  <c r="M29" i="10" s="1"/>
  <c r="J28" i="10"/>
  <c r="M28" i="10" s="1"/>
  <c r="J27" i="10"/>
  <c r="M27" i="10" s="1"/>
  <c r="J26" i="10"/>
  <c r="M26" i="10" s="1"/>
  <c r="K25" i="10"/>
  <c r="I25" i="10"/>
  <c r="H25" i="10"/>
  <c r="G25" i="10"/>
  <c r="J24" i="10"/>
  <c r="M24" i="10" s="1"/>
  <c r="J23" i="10"/>
  <c r="M23" i="10" s="1"/>
  <c r="J22" i="10"/>
  <c r="M22" i="10" s="1"/>
  <c r="J21" i="10"/>
  <c r="M21" i="10" s="1"/>
  <c r="J20" i="10"/>
  <c r="I19" i="10"/>
  <c r="H19" i="10"/>
  <c r="G19" i="10"/>
  <c r="J18" i="10"/>
  <c r="J17" i="10"/>
  <c r="J16" i="10"/>
  <c r="J15" i="10"/>
  <c r="J14" i="10"/>
  <c r="J13" i="10"/>
  <c r="J12" i="10"/>
  <c r="J11" i="10"/>
  <c r="K11" i="10" s="1"/>
  <c r="B4" i="10"/>
  <c r="E51" i="9"/>
  <c r="J45" i="9"/>
  <c r="J42" i="9"/>
  <c r="K42" i="9" s="1"/>
  <c r="I40" i="9"/>
  <c r="H40" i="9"/>
  <c r="G40" i="9"/>
  <c r="J39" i="9"/>
  <c r="M39" i="9" s="1"/>
  <c r="L38" i="9"/>
  <c r="J38" i="9"/>
  <c r="M38" i="9" s="1"/>
  <c r="J37" i="9"/>
  <c r="I36" i="9"/>
  <c r="H36" i="9"/>
  <c r="G36" i="9"/>
  <c r="J35" i="9"/>
  <c r="J36" i="9" s="1"/>
  <c r="O31" i="9"/>
  <c r="K30" i="9"/>
  <c r="I30" i="9"/>
  <c r="H30" i="9"/>
  <c r="G30" i="9"/>
  <c r="J29" i="9"/>
  <c r="M29" i="9" s="1"/>
  <c r="J28" i="9"/>
  <c r="M28" i="9" s="1"/>
  <c r="J27" i="9"/>
  <c r="M27" i="9" s="1"/>
  <c r="J26" i="9"/>
  <c r="M26" i="9" s="1"/>
  <c r="K25" i="9"/>
  <c r="I25" i="9"/>
  <c r="H25" i="9"/>
  <c r="G25" i="9"/>
  <c r="J24" i="9"/>
  <c r="M24" i="9" s="1"/>
  <c r="J23" i="9"/>
  <c r="M23" i="9" s="1"/>
  <c r="J22" i="9"/>
  <c r="M22" i="9" s="1"/>
  <c r="J21" i="9"/>
  <c r="M21" i="9" s="1"/>
  <c r="J20" i="9"/>
  <c r="I19" i="9"/>
  <c r="H19" i="9"/>
  <c r="G19" i="9"/>
  <c r="J18" i="9"/>
  <c r="J17" i="9"/>
  <c r="J16" i="9"/>
  <c r="J15" i="9"/>
  <c r="J14" i="9"/>
  <c r="J13" i="9"/>
  <c r="J12" i="9"/>
  <c r="J11" i="9"/>
  <c r="B4" i="9"/>
  <c r="J51" i="7"/>
  <c r="J45" i="7"/>
  <c r="J42" i="7"/>
  <c r="K42" i="7" s="1"/>
  <c r="I40" i="7"/>
  <c r="H40" i="7"/>
  <c r="G40" i="7"/>
  <c r="J39" i="7"/>
  <c r="L38" i="7"/>
  <c r="J38" i="7"/>
  <c r="M38" i="7" s="1"/>
  <c r="J37" i="7"/>
  <c r="I36" i="7"/>
  <c r="H36" i="7"/>
  <c r="G36" i="7"/>
  <c r="J35" i="7"/>
  <c r="J36" i="7" s="1"/>
  <c r="O31" i="7"/>
  <c r="K30" i="7"/>
  <c r="I30" i="7"/>
  <c r="H30" i="7"/>
  <c r="G30" i="7"/>
  <c r="J29" i="7"/>
  <c r="M29" i="7" s="1"/>
  <c r="J28" i="7"/>
  <c r="M28" i="7" s="1"/>
  <c r="J27" i="7"/>
  <c r="M27" i="7" s="1"/>
  <c r="J26" i="7"/>
  <c r="M26" i="7" s="1"/>
  <c r="K25" i="7"/>
  <c r="I25" i="7"/>
  <c r="H25" i="7"/>
  <c r="G25" i="7"/>
  <c r="J24" i="7"/>
  <c r="M24" i="7" s="1"/>
  <c r="J23" i="7"/>
  <c r="M23" i="7" s="1"/>
  <c r="J22" i="7"/>
  <c r="M22" i="7" s="1"/>
  <c r="J21" i="7"/>
  <c r="M21" i="7" s="1"/>
  <c r="J20" i="7"/>
  <c r="M20" i="7" s="1"/>
  <c r="I19" i="7"/>
  <c r="H19" i="7"/>
  <c r="H7" i="7" s="1"/>
  <c r="G19" i="7"/>
  <c r="J18" i="7"/>
  <c r="J17" i="7"/>
  <c r="J16" i="7"/>
  <c r="J15" i="7"/>
  <c r="J14" i="7"/>
  <c r="J13" i="7"/>
  <c r="J12" i="7"/>
  <c r="J11" i="7"/>
  <c r="K11" i="7" s="1"/>
  <c r="B4" i="7"/>
  <c r="J52" i="6"/>
  <c r="E54" i="6"/>
  <c r="J45" i="6"/>
  <c r="J42" i="6"/>
  <c r="K42" i="6" s="1"/>
  <c r="I40" i="6"/>
  <c r="H40" i="6"/>
  <c r="G40" i="6"/>
  <c r="J39" i="6"/>
  <c r="L38" i="6"/>
  <c r="J38" i="6"/>
  <c r="M38" i="6" s="1"/>
  <c r="J37" i="6"/>
  <c r="I36" i="6"/>
  <c r="H36" i="6"/>
  <c r="G36" i="6"/>
  <c r="J35" i="6"/>
  <c r="J36" i="6" s="1"/>
  <c r="O31" i="6"/>
  <c r="K30" i="6"/>
  <c r="I30" i="6"/>
  <c r="H30" i="6"/>
  <c r="G30" i="6"/>
  <c r="J29" i="6"/>
  <c r="M29" i="6" s="1"/>
  <c r="J28" i="6"/>
  <c r="M28" i="6" s="1"/>
  <c r="J27" i="6"/>
  <c r="M27" i="6" s="1"/>
  <c r="J26" i="6"/>
  <c r="M26" i="6" s="1"/>
  <c r="K25" i="6"/>
  <c r="I25" i="6"/>
  <c r="H25" i="6"/>
  <c r="G25" i="6"/>
  <c r="J24" i="6"/>
  <c r="M24" i="6" s="1"/>
  <c r="J23" i="6"/>
  <c r="M23" i="6" s="1"/>
  <c r="J22" i="6"/>
  <c r="M22" i="6" s="1"/>
  <c r="J21" i="6"/>
  <c r="M21" i="6" s="1"/>
  <c r="J20" i="6"/>
  <c r="I19" i="6"/>
  <c r="H19" i="6"/>
  <c r="G19" i="6"/>
  <c r="J18" i="6"/>
  <c r="J17" i="6"/>
  <c r="J16" i="6"/>
  <c r="J15" i="6"/>
  <c r="J14" i="6"/>
  <c r="J13" i="6"/>
  <c r="J12" i="6"/>
  <c r="J11" i="6"/>
  <c r="K11" i="6" s="1"/>
  <c r="B4" i="6"/>
  <c r="J28" i="1"/>
  <c r="M28" i="1" s="1"/>
  <c r="J28" i="2"/>
  <c r="M28" i="2" s="1"/>
  <c r="J28" i="3"/>
  <c r="M28" i="3" s="1"/>
  <c r="J28" i="4"/>
  <c r="M28" i="4" s="1"/>
  <c r="J60" i="4"/>
  <c r="J54" i="4"/>
  <c r="G40" i="4"/>
  <c r="G36" i="4"/>
  <c r="G30" i="4"/>
  <c r="G25" i="4"/>
  <c r="G19" i="4"/>
  <c r="J45" i="4"/>
  <c r="J42" i="4"/>
  <c r="K42" i="4" s="1"/>
  <c r="I40" i="4"/>
  <c r="H40" i="4"/>
  <c r="J39" i="4"/>
  <c r="M39" i="4" s="1"/>
  <c r="L38" i="4"/>
  <c r="J38" i="4"/>
  <c r="J37" i="4"/>
  <c r="I36" i="4"/>
  <c r="H36" i="4"/>
  <c r="J35" i="4"/>
  <c r="J36" i="4" s="1"/>
  <c r="O31" i="4"/>
  <c r="K30" i="4"/>
  <c r="I30" i="4"/>
  <c r="H30" i="4"/>
  <c r="J29" i="4"/>
  <c r="M29" i="4" s="1"/>
  <c r="J27" i="4"/>
  <c r="J26" i="4"/>
  <c r="M26" i="4" s="1"/>
  <c r="K25" i="4"/>
  <c r="I25" i="4"/>
  <c r="H25" i="4"/>
  <c r="J24" i="4"/>
  <c r="M24" i="4" s="1"/>
  <c r="J23" i="4"/>
  <c r="M23" i="4" s="1"/>
  <c r="J22" i="4"/>
  <c r="M22" i="4" s="1"/>
  <c r="J21" i="4"/>
  <c r="M21" i="4" s="1"/>
  <c r="J20" i="4"/>
  <c r="I19" i="4"/>
  <c r="H19" i="4"/>
  <c r="J18" i="4"/>
  <c r="J17" i="4"/>
  <c r="J16" i="4"/>
  <c r="J15" i="4"/>
  <c r="J14" i="4"/>
  <c r="J13" i="4"/>
  <c r="J12" i="4"/>
  <c r="J11" i="4"/>
  <c r="K11" i="4" s="1"/>
  <c r="B4" i="4"/>
  <c r="L38" i="3"/>
  <c r="J45" i="3"/>
  <c r="J42" i="3"/>
  <c r="K42" i="3" s="1"/>
  <c r="I40" i="3"/>
  <c r="H40" i="3"/>
  <c r="G40" i="3"/>
  <c r="J39" i="3"/>
  <c r="M39" i="3" s="1"/>
  <c r="J38" i="3"/>
  <c r="M38" i="3" s="1"/>
  <c r="J37" i="3"/>
  <c r="I36" i="3"/>
  <c r="H36" i="3"/>
  <c r="G36" i="3"/>
  <c r="J35" i="3"/>
  <c r="J36" i="3" s="1"/>
  <c r="O31" i="3"/>
  <c r="K30" i="3"/>
  <c r="I30" i="3"/>
  <c r="H30" i="3"/>
  <c r="G30" i="3"/>
  <c r="J29" i="3"/>
  <c r="M29" i="3" s="1"/>
  <c r="J27" i="3"/>
  <c r="M27" i="3" s="1"/>
  <c r="J26" i="3"/>
  <c r="M26" i="3" s="1"/>
  <c r="K25" i="3"/>
  <c r="I25" i="3"/>
  <c r="H25" i="3"/>
  <c r="G25" i="3"/>
  <c r="J24" i="3"/>
  <c r="M24" i="3" s="1"/>
  <c r="J23" i="3"/>
  <c r="M23" i="3" s="1"/>
  <c r="J22" i="3"/>
  <c r="M22" i="3" s="1"/>
  <c r="J21" i="3"/>
  <c r="M21" i="3" s="1"/>
  <c r="J20" i="3"/>
  <c r="M20" i="3" s="1"/>
  <c r="I19" i="3"/>
  <c r="I7" i="3" s="1"/>
  <c r="H19" i="3"/>
  <c r="H7" i="3" s="1"/>
  <c r="G19" i="3"/>
  <c r="G7" i="3" s="1"/>
  <c r="J18" i="3"/>
  <c r="J17" i="3"/>
  <c r="J16" i="3"/>
  <c r="J15" i="3"/>
  <c r="J14" i="3"/>
  <c r="J13" i="3"/>
  <c r="J12" i="3"/>
  <c r="J11" i="3"/>
  <c r="K11" i="3" s="1"/>
  <c r="B4" i="3"/>
  <c r="J60" i="2"/>
  <c r="J45" i="2"/>
  <c r="J42" i="2"/>
  <c r="K42" i="2" s="1"/>
  <c r="I40" i="2"/>
  <c r="H40" i="2"/>
  <c r="G40" i="2"/>
  <c r="J39" i="2"/>
  <c r="L38" i="2"/>
  <c r="J38" i="2"/>
  <c r="M38" i="2" s="1"/>
  <c r="J37" i="2"/>
  <c r="I36" i="2"/>
  <c r="I33" i="2" s="1"/>
  <c r="H36" i="2"/>
  <c r="G36" i="2"/>
  <c r="J35" i="2"/>
  <c r="J36" i="2" s="1"/>
  <c r="O31" i="2"/>
  <c r="K30" i="2"/>
  <c r="I30" i="2"/>
  <c r="H30" i="2"/>
  <c r="G30" i="2"/>
  <c r="J29" i="2"/>
  <c r="J27" i="2"/>
  <c r="M27" i="2" s="1"/>
  <c r="J26" i="2"/>
  <c r="M26" i="2" s="1"/>
  <c r="K25" i="2"/>
  <c r="I25" i="2"/>
  <c r="H25" i="2"/>
  <c r="G25" i="2"/>
  <c r="J24" i="2"/>
  <c r="M24" i="2" s="1"/>
  <c r="J23" i="2"/>
  <c r="M23" i="2" s="1"/>
  <c r="J22" i="2"/>
  <c r="M22" i="2" s="1"/>
  <c r="J21" i="2"/>
  <c r="M21" i="2" s="1"/>
  <c r="J20" i="2"/>
  <c r="I19" i="2"/>
  <c r="H19" i="2"/>
  <c r="G19" i="2"/>
  <c r="J18" i="2"/>
  <c r="J17" i="2"/>
  <c r="J16" i="2"/>
  <c r="J15" i="2"/>
  <c r="J14" i="2"/>
  <c r="J13" i="2"/>
  <c r="J12" i="2"/>
  <c r="J11" i="2"/>
  <c r="K11" i="2" s="1"/>
  <c r="B4" i="2"/>
  <c r="B4" i="1"/>
  <c r="J45" i="1"/>
  <c r="J42" i="1"/>
  <c r="K42" i="1" s="1"/>
  <c r="I40" i="1"/>
  <c r="H40" i="1"/>
  <c r="G40" i="1"/>
  <c r="J39" i="1"/>
  <c r="M39" i="1" s="1"/>
  <c r="L38" i="1"/>
  <c r="J38" i="1"/>
  <c r="J37" i="1"/>
  <c r="I36" i="1"/>
  <c r="H36" i="1"/>
  <c r="G36" i="1"/>
  <c r="J35" i="1"/>
  <c r="J36" i="1" s="1"/>
  <c r="O31" i="1"/>
  <c r="K30" i="1"/>
  <c r="I30" i="1"/>
  <c r="H30" i="1"/>
  <c r="G30" i="1"/>
  <c r="J29" i="1"/>
  <c r="M29" i="1" s="1"/>
  <c r="J27" i="1"/>
  <c r="M27" i="1" s="1"/>
  <c r="J26" i="1"/>
  <c r="M26" i="1" s="1"/>
  <c r="K25" i="1"/>
  <c r="I25" i="1"/>
  <c r="H25" i="1"/>
  <c r="G25" i="1"/>
  <c r="J24" i="1"/>
  <c r="M24" i="1" s="1"/>
  <c r="J23" i="1"/>
  <c r="M23" i="1" s="1"/>
  <c r="J22" i="1"/>
  <c r="M22" i="1" s="1"/>
  <c r="J21" i="1"/>
  <c r="M21" i="1" s="1"/>
  <c r="J20" i="1"/>
  <c r="I19" i="1"/>
  <c r="H19" i="1"/>
  <c r="H7" i="1" s="1"/>
  <c r="G19" i="1"/>
  <c r="J18" i="1"/>
  <c r="J17" i="1"/>
  <c r="J16" i="1"/>
  <c r="J15" i="1"/>
  <c r="J14" i="1"/>
  <c r="J13" i="1"/>
  <c r="J12" i="1"/>
  <c r="J11" i="1"/>
  <c r="K11" i="1" s="1"/>
  <c r="J40" i="17" l="1"/>
  <c r="J33" i="17" s="1"/>
  <c r="G33" i="10"/>
  <c r="G7" i="4"/>
  <c r="G7" i="6"/>
  <c r="G31" i="4"/>
  <c r="G33" i="4"/>
  <c r="J40" i="24"/>
  <c r="H7" i="11"/>
  <c r="I7" i="6"/>
  <c r="G7" i="1"/>
  <c r="H33" i="10"/>
  <c r="G33" i="21"/>
  <c r="I33" i="7"/>
  <c r="H33" i="4"/>
  <c r="G33" i="1"/>
  <c r="H33" i="1"/>
  <c r="I33" i="1"/>
  <c r="G33" i="2"/>
  <c r="G33" i="12"/>
  <c r="I7" i="19"/>
  <c r="G7" i="21"/>
  <c r="H7" i="4"/>
  <c r="I31" i="18"/>
  <c r="I10" i="18" s="1"/>
  <c r="G31" i="24"/>
  <c r="G8" i="24" s="1"/>
  <c r="I33" i="17"/>
  <c r="H31" i="24"/>
  <c r="H8" i="24" s="1"/>
  <c r="H31" i="13"/>
  <c r="H10" i="13" s="1"/>
  <c r="G33" i="16"/>
  <c r="H33" i="12"/>
  <c r="H31" i="17"/>
  <c r="H10" i="17" s="1"/>
  <c r="J40" i="15"/>
  <c r="J33" i="15" s="1"/>
  <c r="I31" i="17"/>
  <c r="I8" i="17" s="1"/>
  <c r="I33" i="6"/>
  <c r="G31" i="11"/>
  <c r="G10" i="11" s="1"/>
  <c r="J40" i="12"/>
  <c r="J33" i="12" s="1"/>
  <c r="G7" i="13"/>
  <c r="G33" i="19"/>
  <c r="J30" i="18"/>
  <c r="M30" i="18" s="1"/>
  <c r="I7" i="4"/>
  <c r="G33" i="11"/>
  <c r="G31" i="15"/>
  <c r="G10" i="15" s="1"/>
  <c r="J25" i="4"/>
  <c r="M25" i="4" s="1"/>
  <c r="J30" i="10"/>
  <c r="M30" i="10" s="1"/>
  <c r="I31" i="11"/>
  <c r="I10" i="11" s="1"/>
  <c r="H33" i="11"/>
  <c r="I7" i="13"/>
  <c r="G33" i="13"/>
  <c r="H31" i="11"/>
  <c r="H10" i="11" s="1"/>
  <c r="G31" i="3"/>
  <c r="G10" i="3" s="1"/>
  <c r="G7" i="10"/>
  <c r="I33" i="11"/>
  <c r="J25" i="13"/>
  <c r="M25" i="13" s="1"/>
  <c r="H31" i="3"/>
  <c r="H8" i="3" s="1"/>
  <c r="H7" i="10"/>
  <c r="H31" i="12"/>
  <c r="H8" i="12" s="1"/>
  <c r="G33" i="14"/>
  <c r="G7" i="22"/>
  <c r="G31" i="13"/>
  <c r="G8" i="13" s="1"/>
  <c r="G31" i="20"/>
  <c r="G8" i="20" s="1"/>
  <c r="I31" i="3"/>
  <c r="I8" i="3" s="1"/>
  <c r="I33" i="4"/>
  <c r="I7" i="10"/>
  <c r="I31" i="12"/>
  <c r="I10" i="12" s="1"/>
  <c r="H33" i="14"/>
  <c r="G7" i="15"/>
  <c r="H7" i="6"/>
  <c r="H31" i="15"/>
  <c r="H8" i="15" s="1"/>
  <c r="H33" i="17"/>
  <c r="G7" i="20"/>
  <c r="H33" i="23"/>
  <c r="I33" i="23"/>
  <c r="G31" i="16"/>
  <c r="G8" i="16" s="1"/>
  <c r="J40" i="10"/>
  <c r="J33" i="10" s="1"/>
  <c r="I33" i="14"/>
  <c r="G7" i="17"/>
  <c r="J40" i="19"/>
  <c r="J33" i="19" s="1"/>
  <c r="I31" i="24"/>
  <c r="I8" i="24" s="1"/>
  <c r="G31" i="7"/>
  <c r="G8" i="7" s="1"/>
  <c r="J33" i="3"/>
  <c r="I31" i="22"/>
  <c r="I8" i="22" s="1"/>
  <c r="H33" i="18"/>
  <c r="I31" i="15"/>
  <c r="I10" i="15" s="1"/>
  <c r="G31" i="23"/>
  <c r="G8" i="23" s="1"/>
  <c r="H33" i="13"/>
  <c r="G31" i="14"/>
  <c r="G10" i="14" s="1"/>
  <c r="H7" i="16"/>
  <c r="I33" i="18"/>
  <c r="H31" i="19"/>
  <c r="H10" i="19" s="1"/>
  <c r="J25" i="21"/>
  <c r="M25" i="21" s="1"/>
  <c r="H33" i="21"/>
  <c r="G8" i="3"/>
  <c r="I31" i="7"/>
  <c r="I8" i="7" s="1"/>
  <c r="G33" i="18"/>
  <c r="J40" i="3"/>
  <c r="J40" i="6"/>
  <c r="J33" i="6" s="1"/>
  <c r="G33" i="7"/>
  <c r="I33" i="13"/>
  <c r="H31" i="14"/>
  <c r="H8" i="14" s="1"/>
  <c r="I7" i="16"/>
  <c r="I31" i="19"/>
  <c r="I8" i="19" s="1"/>
  <c r="I33" i="21"/>
  <c r="I7" i="22"/>
  <c r="I31" i="14"/>
  <c r="I8" i="14" s="1"/>
  <c r="J25" i="16"/>
  <c r="M25" i="16" s="1"/>
  <c r="J25" i="22"/>
  <c r="M25" i="22" s="1"/>
  <c r="J25" i="12"/>
  <c r="M25" i="12" s="1"/>
  <c r="H33" i="6"/>
  <c r="H7" i="17"/>
  <c r="H33" i="22"/>
  <c r="H7" i="23"/>
  <c r="G10" i="4"/>
  <c r="G6" i="4" s="1"/>
  <c r="G8" i="4"/>
  <c r="M39" i="6"/>
  <c r="I7" i="21"/>
  <c r="G7" i="12"/>
  <c r="G7" i="23"/>
  <c r="H31" i="18"/>
  <c r="H8" i="18" s="1"/>
  <c r="M39" i="15"/>
  <c r="J30" i="17"/>
  <c r="M30" i="17" s="1"/>
  <c r="J44" i="18"/>
  <c r="J45" i="18" s="1"/>
  <c r="J40" i="21"/>
  <c r="J33" i="21" s="1"/>
  <c r="J30" i="21"/>
  <c r="M30" i="21" s="1"/>
  <c r="G7" i="11"/>
  <c r="I31" i="13"/>
  <c r="I10" i="13" s="1"/>
  <c r="I33" i="15"/>
  <c r="J40" i="18"/>
  <c r="J33" i="18" s="1"/>
  <c r="K42" i="19"/>
  <c r="J25" i="24"/>
  <c r="M25" i="24" s="1"/>
  <c r="I34" i="25"/>
  <c r="I7" i="12"/>
  <c r="H31" i="16"/>
  <c r="H8" i="16" s="1"/>
  <c r="G31" i="18"/>
  <c r="G8" i="18" s="1"/>
  <c r="H31" i="7"/>
  <c r="H10" i="7" s="1"/>
  <c r="J44" i="13"/>
  <c r="J45" i="13" s="1"/>
  <c r="I31" i="16"/>
  <c r="I8" i="16" s="1"/>
  <c r="I33" i="20"/>
  <c r="H7" i="21"/>
  <c r="I7" i="24"/>
  <c r="G33" i="3"/>
  <c r="J25" i="14"/>
  <c r="M25" i="14" s="1"/>
  <c r="G7" i="19"/>
  <c r="J30" i="19"/>
  <c r="M30" i="19" s="1"/>
  <c r="I31" i="23"/>
  <c r="I8" i="23" s="1"/>
  <c r="J30" i="13"/>
  <c r="M30" i="13" s="1"/>
  <c r="J40" i="11"/>
  <c r="J33" i="11" s="1"/>
  <c r="I33" i="12"/>
  <c r="G31" i="21"/>
  <c r="G10" i="21" s="1"/>
  <c r="H33" i="7"/>
  <c r="I31" i="10"/>
  <c r="I8" i="10" s="1"/>
  <c r="M38" i="11"/>
  <c r="H33" i="19"/>
  <c r="H7" i="24"/>
  <c r="H33" i="15"/>
  <c r="J40" i="4"/>
  <c r="J33" i="4" s="1"/>
  <c r="H33" i="3"/>
  <c r="M38" i="4"/>
  <c r="J40" i="7"/>
  <c r="J33" i="7" s="1"/>
  <c r="J25" i="11"/>
  <c r="M25" i="11" s="1"/>
  <c r="H7" i="19"/>
  <c r="G31" i="12"/>
  <c r="G8" i="12" s="1"/>
  <c r="G7" i="14"/>
  <c r="G33" i="15"/>
  <c r="G33" i="22"/>
  <c r="K42" i="24"/>
  <c r="G33" i="6"/>
  <c r="J30" i="12"/>
  <c r="M30" i="12" s="1"/>
  <c r="I33" i="3"/>
  <c r="M39" i="7"/>
  <c r="G31" i="22"/>
  <c r="G8" i="22" s="1"/>
  <c r="J40" i="23"/>
  <c r="J33" i="23" s="1"/>
  <c r="M27" i="17"/>
  <c r="H31" i="10"/>
  <c r="H8" i="10" s="1"/>
  <c r="J33" i="22"/>
  <c r="J30" i="24"/>
  <c r="M30" i="24" s="1"/>
  <c r="H31" i="9"/>
  <c r="H8" i="9" s="1"/>
  <c r="I33" i="19"/>
  <c r="I33" i="9"/>
  <c r="G31" i="10"/>
  <c r="G8" i="10" s="1"/>
  <c r="G31" i="17"/>
  <c r="G8" i="17" s="1"/>
  <c r="L6" i="26"/>
  <c r="H7" i="25"/>
  <c r="I7" i="25"/>
  <c r="G7" i="25"/>
  <c r="J31" i="25"/>
  <c r="M31" i="25" s="1"/>
  <c r="J41" i="25"/>
  <c r="J34" i="25" s="1"/>
  <c r="G32" i="25"/>
  <c r="G8" i="25" s="1"/>
  <c r="G34" i="25"/>
  <c r="I32" i="25"/>
  <c r="I10" i="25" s="1"/>
  <c r="I6" i="25" s="1"/>
  <c r="H32" i="25"/>
  <c r="H8" i="25" s="1"/>
  <c r="J26" i="25"/>
  <c r="M26" i="25" s="1"/>
  <c r="J19" i="25"/>
  <c r="M20" i="25"/>
  <c r="K43" i="25"/>
  <c r="M20" i="24"/>
  <c r="J33" i="24"/>
  <c r="K33" i="24" s="1"/>
  <c r="G7" i="24"/>
  <c r="J19" i="24"/>
  <c r="M28" i="24"/>
  <c r="H31" i="23"/>
  <c r="H10" i="23" s="1"/>
  <c r="J30" i="23"/>
  <c r="M30" i="23" s="1"/>
  <c r="M26" i="23"/>
  <c r="J25" i="23"/>
  <c r="J19" i="23"/>
  <c r="M39" i="23"/>
  <c r="M20" i="23"/>
  <c r="K42" i="23"/>
  <c r="M20" i="22"/>
  <c r="H31" i="22"/>
  <c r="H10" i="22" s="1"/>
  <c r="J30" i="22"/>
  <c r="M30" i="22" s="1"/>
  <c r="H7" i="22"/>
  <c r="J19" i="22"/>
  <c r="K42" i="22"/>
  <c r="H31" i="21"/>
  <c r="H10" i="21"/>
  <c r="H8" i="21"/>
  <c r="I10" i="21"/>
  <c r="I8" i="21"/>
  <c r="J19" i="21"/>
  <c r="M20" i="21"/>
  <c r="M39" i="21"/>
  <c r="J44" i="21"/>
  <c r="J45" i="21" s="1"/>
  <c r="G31" i="19"/>
  <c r="G8" i="19" s="1"/>
  <c r="J40" i="20"/>
  <c r="J33" i="20" s="1"/>
  <c r="I7" i="20"/>
  <c r="H31" i="20"/>
  <c r="H8" i="20" s="1"/>
  <c r="J30" i="20"/>
  <c r="M30" i="20" s="1"/>
  <c r="I31" i="20"/>
  <c r="I10" i="20" s="1"/>
  <c r="J25" i="20"/>
  <c r="M25" i="20" s="1"/>
  <c r="H10" i="20"/>
  <c r="H6" i="20" s="1"/>
  <c r="J19" i="20"/>
  <c r="M20" i="20"/>
  <c r="K42" i="20"/>
  <c r="J25" i="19"/>
  <c r="J19" i="19"/>
  <c r="M20" i="19"/>
  <c r="J7" i="18"/>
  <c r="J19" i="18"/>
  <c r="J25" i="18"/>
  <c r="G33" i="17"/>
  <c r="J19" i="17"/>
  <c r="M25" i="17"/>
  <c r="I7" i="17"/>
  <c r="K11" i="17"/>
  <c r="M20" i="17"/>
  <c r="K42" i="17"/>
  <c r="H33" i="16"/>
  <c r="J40" i="16"/>
  <c r="J33" i="16" s="1"/>
  <c r="J19" i="16"/>
  <c r="K11" i="16"/>
  <c r="M20" i="16"/>
  <c r="J30" i="16"/>
  <c r="M30" i="16" s="1"/>
  <c r="K42" i="16"/>
  <c r="M25" i="15"/>
  <c r="H7" i="15"/>
  <c r="J19" i="15"/>
  <c r="I7" i="15"/>
  <c r="M20" i="15"/>
  <c r="J30" i="15"/>
  <c r="M30" i="15" s="1"/>
  <c r="J44" i="15"/>
  <c r="J45" i="15" s="1"/>
  <c r="J44" i="14"/>
  <c r="J45" i="14" s="1"/>
  <c r="J40" i="14"/>
  <c r="J33" i="14" s="1"/>
  <c r="H7" i="14"/>
  <c r="J19" i="14"/>
  <c r="I7" i="14"/>
  <c r="M38" i="14"/>
  <c r="M20" i="14"/>
  <c r="J30" i="14"/>
  <c r="M30" i="14" s="1"/>
  <c r="J19" i="13"/>
  <c r="K11" i="13"/>
  <c r="J40" i="13"/>
  <c r="J33" i="13" s="1"/>
  <c r="M20" i="13"/>
  <c r="J19" i="12"/>
  <c r="K11" i="12"/>
  <c r="H7" i="12"/>
  <c r="M20" i="11"/>
  <c r="J19" i="11"/>
  <c r="J30" i="11"/>
  <c r="M30" i="11" s="1"/>
  <c r="J25" i="10"/>
  <c r="M25" i="10" s="1"/>
  <c r="J19" i="10"/>
  <c r="M20" i="10"/>
  <c r="G31" i="9"/>
  <c r="G8" i="9" s="1"/>
  <c r="I7" i="9"/>
  <c r="H33" i="9"/>
  <c r="H7" i="9"/>
  <c r="G33" i="9"/>
  <c r="J19" i="9"/>
  <c r="J40" i="9"/>
  <c r="J33" i="9" s="1"/>
  <c r="I31" i="9"/>
  <c r="I8" i="9" s="1"/>
  <c r="J25" i="9"/>
  <c r="M25" i="9" s="1"/>
  <c r="K11" i="9"/>
  <c r="G7" i="9"/>
  <c r="M20" i="9"/>
  <c r="J30" i="9"/>
  <c r="M30" i="9" s="1"/>
  <c r="I7" i="7"/>
  <c r="J25" i="7"/>
  <c r="J30" i="7"/>
  <c r="M30" i="7" s="1"/>
  <c r="G7" i="7"/>
  <c r="J19" i="7"/>
  <c r="H31" i="6"/>
  <c r="H8" i="6" s="1"/>
  <c r="J30" i="6"/>
  <c r="M30" i="6" s="1"/>
  <c r="I31" i="6"/>
  <c r="I8" i="6" s="1"/>
  <c r="J25" i="6"/>
  <c r="M25" i="6" s="1"/>
  <c r="G31" i="6"/>
  <c r="G10" i="6" s="1"/>
  <c r="J19" i="6"/>
  <c r="M20" i="6"/>
  <c r="H31" i="4"/>
  <c r="H10" i="4" s="1"/>
  <c r="J30" i="3"/>
  <c r="M30" i="3" s="1"/>
  <c r="J30" i="4"/>
  <c r="M30" i="4" s="1"/>
  <c r="M27" i="4"/>
  <c r="I31" i="4"/>
  <c r="I8" i="4" s="1"/>
  <c r="J19" i="4"/>
  <c r="M20" i="4"/>
  <c r="J25" i="3"/>
  <c r="J7" i="3"/>
  <c r="J19" i="3"/>
  <c r="J25" i="1"/>
  <c r="M25" i="1" s="1"/>
  <c r="H33" i="2"/>
  <c r="J40" i="2"/>
  <c r="J33" i="2" s="1"/>
  <c r="G31" i="2"/>
  <c r="G10" i="2" s="1"/>
  <c r="I31" i="2"/>
  <c r="I8" i="2" s="1"/>
  <c r="G7" i="2"/>
  <c r="J30" i="2"/>
  <c r="M30" i="2" s="1"/>
  <c r="M29" i="2"/>
  <c r="H31" i="2"/>
  <c r="H8" i="2" s="1"/>
  <c r="H10" i="2"/>
  <c r="I10" i="2"/>
  <c r="I6" i="2" s="1"/>
  <c r="J25" i="2"/>
  <c r="M25" i="2" s="1"/>
  <c r="H7" i="2"/>
  <c r="I7" i="2"/>
  <c r="J19" i="2"/>
  <c r="M20" i="2"/>
  <c r="M39" i="2"/>
  <c r="J40" i="1"/>
  <c r="J33" i="1" s="1"/>
  <c r="I31" i="1"/>
  <c r="I8" i="1" s="1"/>
  <c r="H31" i="1"/>
  <c r="G31" i="1"/>
  <c r="G8" i="1" s="1"/>
  <c r="J19" i="1"/>
  <c r="I7" i="1"/>
  <c r="M38" i="1"/>
  <c r="M20" i="1"/>
  <c r="J30" i="1"/>
  <c r="H6" i="2" l="1"/>
  <c r="J7" i="25"/>
  <c r="I10" i="7"/>
  <c r="G10" i="12"/>
  <c r="G6" i="12" s="1"/>
  <c r="K33" i="23"/>
  <c r="H6" i="4"/>
  <c r="J7" i="6"/>
  <c r="G6" i="21"/>
  <c r="H10" i="3"/>
  <c r="I10" i="19"/>
  <c r="K33" i="10"/>
  <c r="J7" i="1"/>
  <c r="I10" i="17"/>
  <c r="I6" i="17" s="1"/>
  <c r="J7" i="11"/>
  <c r="I10" i="24"/>
  <c r="I6" i="24" s="1"/>
  <c r="G6" i="14"/>
  <c r="I6" i="18"/>
  <c r="G6" i="2"/>
  <c r="I10" i="14"/>
  <c r="I6" i="14" s="1"/>
  <c r="G10" i="17"/>
  <c r="G6" i="17" s="1"/>
  <c r="H6" i="17"/>
  <c r="K33" i="1"/>
  <c r="H6" i="19"/>
  <c r="H8" i="4"/>
  <c r="J8" i="4" s="1"/>
  <c r="H10" i="12"/>
  <c r="H6" i="12" s="1"/>
  <c r="G10" i="24"/>
  <c r="G6" i="24" s="1"/>
  <c r="J7" i="10"/>
  <c r="J7" i="19"/>
  <c r="J7" i="21"/>
  <c r="H10" i="24"/>
  <c r="H6" i="24" s="1"/>
  <c r="J7" i="23"/>
  <c r="K34" i="25"/>
  <c r="H6" i="23"/>
  <c r="G8" i="21"/>
  <c r="J8" i="21" s="1"/>
  <c r="H6" i="21"/>
  <c r="H8" i="17"/>
  <c r="J8" i="17" s="1"/>
  <c r="J7" i="16"/>
  <c r="J7" i="20"/>
  <c r="H6" i="22"/>
  <c r="J7" i="13"/>
  <c r="H6" i="11"/>
  <c r="J7" i="4"/>
  <c r="H8" i="13"/>
  <c r="K33" i="4"/>
  <c r="K33" i="6"/>
  <c r="H8" i="19"/>
  <c r="J8" i="19" s="1"/>
  <c r="I6" i="12"/>
  <c r="G6" i="6"/>
  <c r="H6" i="7"/>
  <c r="G6" i="11"/>
  <c r="H8" i="11"/>
  <c r="J7" i="17"/>
  <c r="I8" i="18"/>
  <c r="J8" i="18" s="1"/>
  <c r="I6" i="11"/>
  <c r="H10" i="15"/>
  <c r="H6" i="15" s="1"/>
  <c r="I6" i="7"/>
  <c r="J8" i="16"/>
  <c r="G8" i="14"/>
  <c r="J8" i="14" s="1"/>
  <c r="I8" i="11"/>
  <c r="G10" i="20"/>
  <c r="G6" i="20" s="1"/>
  <c r="G8" i="11"/>
  <c r="H6" i="13"/>
  <c r="K33" i="11"/>
  <c r="K33" i="22"/>
  <c r="H10" i="10"/>
  <c r="H6" i="10" s="1"/>
  <c r="G6" i="3"/>
  <c r="G10" i="13"/>
  <c r="G6" i="13" s="1"/>
  <c r="J31" i="12"/>
  <c r="J10" i="12" s="1"/>
  <c r="J6" i="12" s="1"/>
  <c r="K6" i="12" s="1"/>
  <c r="J31" i="17"/>
  <c r="J10" i="17" s="1"/>
  <c r="K33" i="14"/>
  <c r="H10" i="9"/>
  <c r="H6" i="9" s="1"/>
  <c r="G10" i="9"/>
  <c r="G6" i="9" s="1"/>
  <c r="I10" i="22"/>
  <c r="I6" i="22" s="1"/>
  <c r="G8" i="6"/>
  <c r="J8" i="6" s="1"/>
  <c r="I10" i="3"/>
  <c r="I6" i="3" s="1"/>
  <c r="I8" i="12"/>
  <c r="J8" i="12" s="1"/>
  <c r="H8" i="22"/>
  <c r="J8" i="22" s="1"/>
  <c r="G8" i="15"/>
  <c r="I6" i="19"/>
  <c r="G10" i="22"/>
  <c r="G6" i="22" s="1"/>
  <c r="J31" i="14"/>
  <c r="J10" i="14" s="1"/>
  <c r="K33" i="17"/>
  <c r="H10" i="16"/>
  <c r="H6" i="16" s="1"/>
  <c r="H8" i="23"/>
  <c r="J8" i="23" s="1"/>
  <c r="I8" i="25"/>
  <c r="J8" i="25" s="1"/>
  <c r="K33" i="19"/>
  <c r="I8" i="15"/>
  <c r="K33" i="21"/>
  <c r="H10" i="14"/>
  <c r="H6" i="14" s="1"/>
  <c r="K33" i="12"/>
  <c r="I10" i="23"/>
  <c r="I6" i="23" s="1"/>
  <c r="I10" i="10"/>
  <c r="I6" i="10" s="1"/>
  <c r="G10" i="18"/>
  <c r="G6" i="18" s="1"/>
  <c r="J7" i="22"/>
  <c r="I6" i="21"/>
  <c r="G10" i="23"/>
  <c r="G6" i="23" s="1"/>
  <c r="I10" i="1"/>
  <c r="I6" i="1" s="1"/>
  <c r="J32" i="25"/>
  <c r="J10" i="25" s="1"/>
  <c r="G10" i="16"/>
  <c r="G6" i="16" s="1"/>
  <c r="I10" i="16"/>
  <c r="I6" i="16" s="1"/>
  <c r="K33" i="18"/>
  <c r="H8" i="7"/>
  <c r="J8" i="7" s="1"/>
  <c r="K33" i="13"/>
  <c r="I6" i="13"/>
  <c r="G10" i="7"/>
  <c r="G6" i="7" s="1"/>
  <c r="J31" i="23"/>
  <c r="J10" i="23" s="1"/>
  <c r="H6" i="3"/>
  <c r="J8" i="3"/>
  <c r="K33" i="20"/>
  <c r="K33" i="3"/>
  <c r="H10" i="6"/>
  <c r="H6" i="6" s="1"/>
  <c r="K33" i="7"/>
  <c r="G6" i="15"/>
  <c r="K33" i="9"/>
  <c r="J31" i="13"/>
  <c r="J10" i="13" s="1"/>
  <c r="J6" i="13" s="1"/>
  <c r="I8" i="13"/>
  <c r="J31" i="21"/>
  <c r="J10" i="21" s="1"/>
  <c r="K10" i="21" s="1"/>
  <c r="K33" i="2"/>
  <c r="H10" i="18"/>
  <c r="H6" i="18" s="1"/>
  <c r="J31" i="24"/>
  <c r="J10" i="24" s="1"/>
  <c r="M25" i="23"/>
  <c r="G8" i="2"/>
  <c r="J8" i="2" s="1"/>
  <c r="I10" i="6"/>
  <c r="I6" i="6" s="1"/>
  <c r="J31" i="19"/>
  <c r="J10" i="19" s="1"/>
  <c r="J7" i="24"/>
  <c r="K33" i="16"/>
  <c r="J7" i="12"/>
  <c r="I6" i="20"/>
  <c r="G10" i="10"/>
  <c r="G6" i="10" s="1"/>
  <c r="J7" i="14"/>
  <c r="I6" i="15"/>
  <c r="K33" i="15"/>
  <c r="G10" i="25"/>
  <c r="G6" i="25" s="1"/>
  <c r="H10" i="25"/>
  <c r="H6" i="25" s="1"/>
  <c r="J8" i="24"/>
  <c r="J31" i="22"/>
  <c r="J10" i="22"/>
  <c r="G10" i="19"/>
  <c r="G6" i="19" s="1"/>
  <c r="J31" i="20"/>
  <c r="J10" i="20" s="1"/>
  <c r="I8" i="20"/>
  <c r="J8" i="20" s="1"/>
  <c r="M25" i="19"/>
  <c r="J31" i="18"/>
  <c r="J10" i="18" s="1"/>
  <c r="M25" i="18"/>
  <c r="J31" i="16"/>
  <c r="J10" i="16" s="1"/>
  <c r="J7" i="15"/>
  <c r="J31" i="15"/>
  <c r="J10" i="15" s="1"/>
  <c r="J31" i="10"/>
  <c r="J10" i="10" s="1"/>
  <c r="J8" i="10"/>
  <c r="J31" i="11"/>
  <c r="J10" i="11" s="1"/>
  <c r="I10" i="9"/>
  <c r="I6" i="9" s="1"/>
  <c r="J8" i="9"/>
  <c r="J7" i="9"/>
  <c r="J31" i="9"/>
  <c r="J10" i="9" s="1"/>
  <c r="J7" i="7"/>
  <c r="J31" i="7"/>
  <c r="J10" i="7" s="1"/>
  <c r="M25" i="7"/>
  <c r="J31" i="6"/>
  <c r="J10" i="6" s="1"/>
  <c r="K10" i="6" s="1"/>
  <c r="J31" i="4"/>
  <c r="J10" i="4" s="1"/>
  <c r="J6" i="4" s="1"/>
  <c r="K6" i="4" s="1"/>
  <c r="J31" i="3"/>
  <c r="I10" i="4"/>
  <c r="I6" i="4" s="1"/>
  <c r="M25" i="3"/>
  <c r="J10" i="3"/>
  <c r="K10" i="3" s="1"/>
  <c r="G10" i="1"/>
  <c r="G6" i="1" s="1"/>
  <c r="J31" i="2"/>
  <c r="J10" i="2" s="1"/>
  <c r="K10" i="2" s="1"/>
  <c r="J7" i="2"/>
  <c r="H10" i="1"/>
  <c r="H6" i="1" s="1"/>
  <c r="H8" i="1"/>
  <c r="J8" i="1" s="1"/>
  <c r="M30" i="1"/>
  <c r="J31" i="1"/>
  <c r="J10" i="1" s="1"/>
  <c r="J6" i="1" s="1"/>
  <c r="J8" i="13" l="1"/>
  <c r="J8" i="11"/>
  <c r="K10" i="10"/>
  <c r="K10" i="20"/>
  <c r="K10" i="23"/>
  <c r="J8" i="15"/>
  <c r="K10" i="22"/>
  <c r="K10" i="17"/>
  <c r="J6" i="17"/>
  <c r="J6" i="21"/>
  <c r="K6" i="21" s="1"/>
  <c r="K10" i="13"/>
  <c r="L6" i="17"/>
  <c r="K6" i="13"/>
  <c r="K10" i="12"/>
  <c r="K10" i="25"/>
  <c r="K6" i="17"/>
  <c r="K10" i="1"/>
  <c r="K10" i="24"/>
  <c r="J6" i="24"/>
  <c r="J6" i="20"/>
  <c r="K6" i="20" s="1"/>
  <c r="J6" i="25"/>
  <c r="K6" i="25" s="1"/>
  <c r="J6" i="23"/>
  <c r="K6" i="23" s="1"/>
  <c r="J6" i="22"/>
  <c r="K6" i="22" s="1"/>
  <c r="K10" i="19"/>
  <c r="J6" i="19"/>
  <c r="K6" i="19" s="1"/>
  <c r="K10" i="18"/>
  <c r="J6" i="18"/>
  <c r="K10" i="16"/>
  <c r="J6" i="16"/>
  <c r="K10" i="15"/>
  <c r="J6" i="15"/>
  <c r="K10" i="14"/>
  <c r="J6" i="14"/>
  <c r="L6" i="13"/>
  <c r="L6" i="12"/>
  <c r="J6" i="10"/>
  <c r="K6" i="10" s="1"/>
  <c r="J6" i="11"/>
  <c r="K10" i="11"/>
  <c r="K10" i="9"/>
  <c r="J6" i="9"/>
  <c r="K10" i="7"/>
  <c r="J6" i="7"/>
  <c r="J6" i="6"/>
  <c r="K6" i="6" s="1"/>
  <c r="L6" i="1"/>
  <c r="J6" i="2"/>
  <c r="K6" i="2" s="1"/>
  <c r="K10" i="4"/>
  <c r="L6" i="4"/>
  <c r="J6" i="3"/>
  <c r="L6" i="3" s="1"/>
  <c r="K6" i="1"/>
  <c r="L6" i="21" l="1"/>
  <c r="L6" i="20"/>
  <c r="L6" i="2"/>
  <c r="K6" i="24"/>
  <c r="L6" i="24"/>
  <c r="L6" i="10"/>
  <c r="L6" i="25"/>
  <c r="L6" i="23"/>
  <c r="L6" i="22"/>
  <c r="L6" i="19"/>
  <c r="K6" i="18"/>
  <c r="L6" i="18"/>
  <c r="K6" i="16"/>
  <c r="L6" i="16"/>
  <c r="K6" i="15"/>
  <c r="L6" i="15"/>
  <c r="K6" i="14"/>
  <c r="L6" i="14"/>
  <c r="K6" i="11"/>
  <c r="L6" i="11"/>
  <c r="K6" i="9"/>
  <c r="L6" i="9"/>
  <c r="K6" i="7"/>
  <c r="L6" i="7"/>
  <c r="L6" i="6"/>
  <c r="K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2" authorId="0" shapeId="0" xr:uid="{7618AFCB-7AD4-43A5-A57B-F128E133B9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J리츠 감소 335,853,972 → 본체잔액 7,607,827,594로 재계산</t>
        </r>
      </text>
    </comment>
  </commentList>
</comments>
</file>

<file path=xl/sharedStrings.xml><?xml version="1.0" encoding="utf-8"?>
<sst xmlns="http://schemas.openxmlformats.org/spreadsheetml/2006/main" count="11184" uniqueCount="696">
  <si>
    <t>▣   日 日 時 在  報  告</t>
    <phoneticPr fontId="3" type="noConversion"/>
  </si>
  <si>
    <t>資金現況(⑧=③+⑥+⑦)</t>
    <phoneticPr fontId="3" type="noConversion"/>
  </si>
  <si>
    <t>前日残額</t>
  </si>
  <si>
    <t>入金</t>
  </si>
  <si>
    <t>出金</t>
  </si>
  <si>
    <t>殘額</t>
  </si>
  <si>
    <t>增減額</t>
    <phoneticPr fontId="3" type="noConversion"/>
  </si>
  <si>
    <t>ウォン貨 資金現況(①+④+⑦)</t>
    <phoneticPr fontId="3" type="noConversion"/>
  </si>
  <si>
    <t>外貨(USD,JPY) 資金現況(②+⑤)</t>
    <phoneticPr fontId="3" type="noConversion"/>
  </si>
  <si>
    <r>
      <t>短期金融商品(③=</t>
    </r>
    <r>
      <rPr>
        <b/>
        <sz val="12"/>
        <rFont val="바탕"/>
        <family val="1"/>
        <charset val="129"/>
      </rPr>
      <t>①</t>
    </r>
    <r>
      <rPr>
        <b/>
        <sz val="12"/>
        <rFont val="돋움"/>
        <family val="3"/>
        <charset val="129"/>
      </rPr>
      <t>+</t>
    </r>
    <r>
      <rPr>
        <b/>
        <sz val="12"/>
        <rFont val="바탕"/>
        <family val="1"/>
        <charset val="129"/>
      </rPr>
      <t>②</t>
    </r>
    <r>
      <rPr>
        <b/>
        <sz val="12"/>
        <rFont val="돋움"/>
        <family val="3"/>
        <charset val="129"/>
      </rPr>
      <t>)_ウォン貨+外貨</t>
    </r>
    <phoneticPr fontId="3" type="noConversion"/>
  </si>
  <si>
    <t>ウォン貨
現金</t>
    <phoneticPr fontId="3" type="noConversion"/>
  </si>
  <si>
    <r>
      <t>社</t>
    </r>
    <r>
      <rPr>
        <b/>
        <sz val="11"/>
        <rFont val="MS Gothic"/>
        <family val="3"/>
        <charset val="128"/>
      </rPr>
      <t>内</t>
    </r>
    <phoneticPr fontId="3" type="noConversion"/>
  </si>
  <si>
    <r>
      <t>現</t>
    </r>
    <r>
      <rPr>
        <sz val="11"/>
        <rFont val="MS Gothic"/>
        <family val="3"/>
        <charset val="128"/>
      </rPr>
      <t>札</t>
    </r>
    <phoneticPr fontId="3" type="noConversion"/>
  </si>
  <si>
    <t>WOORI</t>
    <phoneticPr fontId="3" type="noConversion"/>
  </si>
  <si>
    <t>710-483380-13-001
(1005-600-465714)</t>
  </si>
  <si>
    <t>710-483380-13-002
(1005-900-465715)</t>
    <phoneticPr fontId="3" type="noConversion"/>
  </si>
  <si>
    <t>MUFG</t>
  </si>
  <si>
    <t>S-K 100-081396</t>
    <phoneticPr fontId="3" type="noConversion"/>
  </si>
  <si>
    <t>IBK</t>
    <phoneticPr fontId="3" type="noConversion"/>
  </si>
  <si>
    <t>607-009050-01-011</t>
    <phoneticPr fontId="3" type="noConversion"/>
  </si>
  <si>
    <t>WOORI</t>
    <phoneticPr fontId="3" type="noConversion"/>
  </si>
  <si>
    <t>우리큰만족법인MMF1호
(1181-819-071321)</t>
    <phoneticPr fontId="3" type="noConversion"/>
  </si>
  <si>
    <t>HANA</t>
    <phoneticPr fontId="3" type="noConversion"/>
  </si>
  <si>
    <t>858-910005-87404</t>
    <phoneticPr fontId="3" type="noConversion"/>
  </si>
  <si>
    <t>WOORI</t>
  </si>
  <si>
    <t>우리단기채권투자신탁
(1181-515-379843)</t>
    <phoneticPr fontId="3" type="noConversion"/>
  </si>
  <si>
    <r>
      <t>短期　ウォン貨</t>
    </r>
    <r>
      <rPr>
        <b/>
        <sz val="11"/>
        <rFont val="MS Gothic"/>
        <family val="3"/>
        <charset val="128"/>
      </rPr>
      <t xml:space="preserve">　資金 </t>
    </r>
    <r>
      <rPr>
        <b/>
        <sz val="11"/>
        <rFont val="돋움"/>
        <family val="3"/>
        <charset val="129"/>
      </rPr>
      <t>①</t>
    </r>
    <phoneticPr fontId="3" type="noConversion"/>
  </si>
  <si>
    <t>外貨
現金</t>
    <phoneticPr fontId="3" type="noConversion"/>
  </si>
  <si>
    <t>MUFG</t>
    <phoneticPr fontId="3" type="noConversion"/>
  </si>
  <si>
    <t>S-U 3200 105252</t>
    <phoneticPr fontId="3" type="noConversion"/>
  </si>
  <si>
    <t>WOORI</t>
    <phoneticPr fontId="3" type="noConversion"/>
  </si>
  <si>
    <t>USD1081-400-413464</t>
    <phoneticPr fontId="3" type="noConversion"/>
  </si>
  <si>
    <t>SAMSUNG</t>
    <phoneticPr fontId="3" type="noConversion"/>
  </si>
  <si>
    <t>R P(4.35%)</t>
    <phoneticPr fontId="3" type="noConversion"/>
  </si>
  <si>
    <t>SAMSUNG</t>
    <phoneticPr fontId="3" type="noConversion"/>
  </si>
  <si>
    <t>삼성증권 예탁계좌</t>
  </si>
  <si>
    <t>우리하이플러스채권증권자투자신탁3호
(1182-900-068793)</t>
    <phoneticPr fontId="3" type="noConversion"/>
  </si>
  <si>
    <t>USD 합계</t>
    <phoneticPr fontId="3" type="noConversion"/>
  </si>
  <si>
    <t>S-J 3200-481351</t>
    <phoneticPr fontId="3" type="noConversion"/>
  </si>
  <si>
    <t>JPY1081-400-413464</t>
  </si>
  <si>
    <t>SAMSUNG</t>
    <phoneticPr fontId="3" type="noConversion"/>
  </si>
  <si>
    <r>
      <t>삼성증권</t>
    </r>
    <r>
      <rPr>
        <sz val="11"/>
        <rFont val="돋움"/>
        <family val="3"/>
        <charset val="129"/>
      </rPr>
      <t>_JPY</t>
    </r>
    <r>
      <rPr>
        <sz val="11"/>
        <rFont val="돋움"/>
        <family val="3"/>
        <charset val="129"/>
      </rPr>
      <t>주식</t>
    </r>
  </si>
  <si>
    <t>JPY 합계</t>
    <phoneticPr fontId="3" type="noConversion"/>
  </si>
  <si>
    <t>短期　外貨　口座 ②</t>
    <phoneticPr fontId="3" type="noConversion"/>
  </si>
  <si>
    <t>長期金融商品 (⑥=④+⑤)_ウォン貨+外貨</t>
    <phoneticPr fontId="3" type="noConversion"/>
  </si>
  <si>
    <r>
      <rPr>
        <b/>
        <sz val="11"/>
        <rFont val="MS Gothic"/>
        <family val="3"/>
        <charset val="128"/>
      </rPr>
      <t>区</t>
    </r>
    <r>
      <rPr>
        <b/>
        <sz val="11"/>
        <rFont val="돋움"/>
        <family val="3"/>
        <charset val="129"/>
      </rPr>
      <t>別</t>
    </r>
    <phoneticPr fontId="3" type="noConversion"/>
  </si>
  <si>
    <r>
      <t>金融機</t>
    </r>
    <r>
      <rPr>
        <b/>
        <sz val="11"/>
        <rFont val="MS Gothic"/>
        <family val="3"/>
        <charset val="128"/>
      </rPr>
      <t>関</t>
    </r>
    <phoneticPr fontId="3" type="noConversion"/>
  </si>
  <si>
    <t>口座(商品名)</t>
    <phoneticPr fontId="3" type="noConversion"/>
  </si>
  <si>
    <t>發行日</t>
    <phoneticPr fontId="3" type="noConversion"/>
  </si>
  <si>
    <t>滿期日</t>
  </si>
  <si>
    <t>金額</t>
    <phoneticPr fontId="3" type="noConversion"/>
  </si>
  <si>
    <t xml:space="preserve"> </t>
    <phoneticPr fontId="3" type="noConversion"/>
  </si>
  <si>
    <r>
      <t>短期</t>
    </r>
    <r>
      <rPr>
        <b/>
        <sz val="11"/>
        <rFont val="Noto Sans KR"/>
        <family val="3"/>
        <charset val="129"/>
      </rPr>
      <t>売</t>
    </r>
    <r>
      <rPr>
        <b/>
        <sz val="11"/>
        <rFont val="돋움"/>
        <family val="3"/>
        <charset val="129"/>
      </rPr>
      <t>買証券</t>
    </r>
    <phoneticPr fontId="3" type="noConversion"/>
  </si>
  <si>
    <t>NOMURA</t>
  </si>
  <si>
    <t>グルバルカレンシストレティジ</t>
  </si>
  <si>
    <t>長期　ウォン貨　口座 ④</t>
    <phoneticPr fontId="3" type="noConversion"/>
  </si>
  <si>
    <t>長期性預金</t>
    <phoneticPr fontId="3" type="noConversion"/>
  </si>
  <si>
    <r>
      <t>AIA GOLDEN TIME
(貯蓄保</t>
    </r>
    <r>
      <rPr>
        <sz val="11"/>
        <rFont val="MS Gothic"/>
        <family val="3"/>
        <charset val="128"/>
      </rPr>
      <t>険)(10年)</t>
    </r>
  </si>
  <si>
    <r>
      <rPr>
        <b/>
        <sz val="11"/>
        <rFont val="MS Gothic"/>
        <family val="3"/>
        <charset val="128"/>
      </rPr>
      <t>売</t>
    </r>
    <r>
      <rPr>
        <b/>
        <sz val="11"/>
        <rFont val="돋움"/>
        <family val="3"/>
        <charset val="129"/>
      </rPr>
      <t>渡可能証券</t>
    </r>
    <phoneticPr fontId="17" type="noConversion"/>
  </si>
  <si>
    <t>SAMSUNG</t>
  </si>
  <si>
    <t>アメリカ国債(30年,1.25%)</t>
    <phoneticPr fontId="3" type="noConversion"/>
  </si>
  <si>
    <t>2050-05-15</t>
  </si>
  <si>
    <t>5월/11월 이자지급</t>
    <phoneticPr fontId="3" type="noConversion"/>
  </si>
  <si>
    <t>JPY J-riets WRap</t>
    <phoneticPr fontId="3" type="noConversion"/>
  </si>
  <si>
    <t>단기매매증권이나 장기로 둘 예정이므로 이동</t>
    <phoneticPr fontId="3" type="noConversion"/>
  </si>
  <si>
    <t>長期　外貨　口座 ⑤</t>
    <phoneticPr fontId="3" type="noConversion"/>
  </si>
  <si>
    <r>
      <t>退職給</t>
    </r>
    <r>
      <rPr>
        <b/>
        <sz val="12"/>
        <rFont val="MS Gothic"/>
        <family val="3"/>
        <charset val="128"/>
      </rPr>
      <t>与</t>
    </r>
    <r>
      <rPr>
        <b/>
        <sz val="12"/>
        <rFont val="돋움"/>
        <family val="3"/>
        <charset val="129"/>
      </rPr>
      <t xml:space="preserve"> ⑦</t>
    </r>
    <phoneticPr fontId="3" type="noConversion"/>
  </si>
  <si>
    <r>
      <rPr>
        <b/>
        <sz val="11"/>
        <rFont val="MS Gothic"/>
        <family val="3"/>
        <charset val="128"/>
      </rPr>
      <t>区</t>
    </r>
    <r>
      <rPr>
        <b/>
        <sz val="11"/>
        <rFont val="돋움"/>
        <family val="3"/>
        <charset val="129"/>
      </rPr>
      <t>別</t>
    </r>
    <phoneticPr fontId="3" type="noConversion"/>
  </si>
  <si>
    <t>期間</t>
    <phoneticPr fontId="3" type="noConversion"/>
  </si>
  <si>
    <t>利率</t>
    <phoneticPr fontId="3" type="noConversion"/>
  </si>
  <si>
    <t>發行日</t>
    <phoneticPr fontId="3" type="noConversion"/>
  </si>
  <si>
    <t>滿期日</t>
    <phoneticPr fontId="3" type="noConversion"/>
  </si>
  <si>
    <t>金額</t>
    <phoneticPr fontId="3" type="noConversion"/>
  </si>
  <si>
    <t>退職給与</t>
  </si>
  <si>
    <t>7091821756-01</t>
  </si>
  <si>
    <r>
      <t>退職給</t>
    </r>
    <r>
      <rPr>
        <b/>
        <sz val="11"/>
        <rFont val="MS Gothic"/>
        <family val="3"/>
        <charset val="128"/>
      </rPr>
      <t>与</t>
    </r>
    <r>
      <rPr>
        <b/>
        <sz val="11"/>
        <rFont val="돋움"/>
        <family val="3"/>
        <charset val="129"/>
      </rPr>
      <t>　口座 ⑦</t>
    </r>
    <phoneticPr fontId="3" type="noConversion"/>
  </si>
  <si>
    <t>MEMO</t>
    <phoneticPr fontId="3" type="noConversion"/>
  </si>
  <si>
    <t>*출금내역(우리002)</t>
  </si>
  <si>
    <t>대금정산 씨큐리티에비던스</t>
  </si>
  <si>
    <t>*입금내역(우리001)</t>
  </si>
  <si>
    <t>대금입금 삼성전자(주)</t>
  </si>
  <si>
    <t>대금정산 S1(N4306298)</t>
  </si>
  <si>
    <t>대금정산 2월 평택사옥 가스이용대금/삼천리</t>
  </si>
  <si>
    <t>대금정산 IPT220212</t>
  </si>
  <si>
    <t>대금정산 IPT220211</t>
  </si>
  <si>
    <t>대금정산 02삼성에스디에</t>
  </si>
  <si>
    <t>대금정산 코웨이렌탈02</t>
  </si>
  <si>
    <t>대금정산 코웨이멤버쉽02</t>
  </si>
  <si>
    <t>대금정산 KT7724647702</t>
  </si>
  <si>
    <t>대금정산 KT통신요금02</t>
  </si>
  <si>
    <t>*입금내역(우리USD)</t>
  </si>
  <si>
    <t>대금입금 SDD USD 2,521.39*1435.00(수수료 12.01)</t>
  </si>
  <si>
    <t>*출금내역(우리단기채권투자신탁)</t>
  </si>
  <si>
    <t>5월/11월 이자지급</t>
  </si>
  <si>
    <t>단기매매증권이나 장기로 둘 예정이므로 이동</t>
  </si>
  <si>
    <t>우리단기채권증매도 KRW 1,548,534,240</t>
    <phoneticPr fontId="3" type="noConversion"/>
  </si>
  <si>
    <t>대금입금 에이엔티</t>
    <phoneticPr fontId="3" type="noConversion"/>
  </si>
  <si>
    <t>*출금내역(현금)</t>
    <phoneticPr fontId="3" type="noConversion"/>
  </si>
  <si>
    <t>직원 경조사 대금(조모상) / 고유미</t>
    <phoneticPr fontId="3" type="noConversion"/>
  </si>
  <si>
    <t>*입금내역(우리001)</t>
    <phoneticPr fontId="3" type="noConversion"/>
  </si>
  <si>
    <t>*출금내역(우리001)</t>
    <phoneticPr fontId="3" type="noConversion"/>
  </si>
  <si>
    <t>계좌간 이체</t>
    <phoneticPr fontId="3" type="noConversion"/>
  </si>
  <si>
    <t>*입금내역(우리002)</t>
    <phoneticPr fontId="3" type="noConversion"/>
  </si>
  <si>
    <t>*출금내역(우리002)</t>
    <phoneticPr fontId="3" type="noConversion"/>
  </si>
  <si>
    <t>해외송금 수수료 총 2건</t>
    <phoneticPr fontId="3" type="noConversion"/>
  </si>
  <si>
    <t>대금정산 1월</t>
    <phoneticPr fontId="3" type="noConversion"/>
  </si>
  <si>
    <t>대금정산 전기기술인협회 2026년도 연회비 (박정규)</t>
    <phoneticPr fontId="3" type="noConversion"/>
  </si>
  <si>
    <t>*입금내역(우리단기채권투자신탁)</t>
    <phoneticPr fontId="3" type="noConversion"/>
  </si>
  <si>
    <t>*출금내역(우리USD)</t>
    <phoneticPr fontId="3" type="noConversion"/>
  </si>
  <si>
    <t>대금정산 HANKUM VINA USD 1,870.00*1448.06</t>
  </si>
  <si>
    <t>*출금내역(우리JPY)</t>
    <phoneticPr fontId="3" type="noConversion"/>
  </si>
  <si>
    <t>대금정산 메덱 JPY 19,604*9.3541</t>
    <phoneticPr fontId="3" type="noConversion"/>
  </si>
  <si>
    <t>대금입금 주식회사 오디아이</t>
    <phoneticPr fontId="3" type="noConversion"/>
  </si>
  <si>
    <t>대금입금 삼성디스플레이㈜</t>
    <phoneticPr fontId="3" type="noConversion"/>
  </si>
  <si>
    <t>대금입금 이앤에이테크</t>
    <phoneticPr fontId="3" type="noConversion"/>
  </si>
  <si>
    <t>대금입금 SDT USD 1,236.06*1435.4(수수료 21.82)</t>
  </si>
  <si>
    <t>*입금내역(우리JPY)</t>
  </si>
  <si>
    <t>대금입금 메덱 JPY 3,091,091*9.1235</t>
  </si>
  <si>
    <t>2026.03.03 수입 관세 납부</t>
  </si>
  <si>
    <t>대금정산 기타(삼천리 등)</t>
    <phoneticPr fontId="3" type="noConversion"/>
  </si>
  <si>
    <t>우리단기채권증권투자 예탁금 이자</t>
  </si>
  <si>
    <t>퇴직연금 DC가입자 퇴사 사용자부담금_조영아(2025.01)</t>
  </si>
  <si>
    <t>*출금내역(삼성증권 JPY 주식)</t>
    <phoneticPr fontId="3" type="noConversion"/>
  </si>
  <si>
    <t>삼성증권 JPY주식매도_AI 메카텍 7,500주*2,910.00=21,825,000*9.8176(25기말평가액)</t>
  </si>
  <si>
    <t>*입금내역(삼성증권 예탁계좌)</t>
    <phoneticPr fontId="3" type="noConversion"/>
  </si>
  <si>
    <t>삼성증권 JPY주식매도 및 매매수수료_JPY173,668,427*9.1338</t>
  </si>
  <si>
    <t>MEMO</t>
  </si>
  <si>
    <t>대금정산 2월 숙소 가스이용대금 / 삼천리</t>
  </si>
  <si>
    <t>우리은행(USD 1081-400-413464) 예탁금이용료 USD 11.36*1,478.8</t>
    <phoneticPr fontId="3" type="noConversion"/>
  </si>
  <si>
    <t>1. 복사대상 시트의 최종 잔액 값(J열)을 복사완료한 시트의 전일잔액값에 하드코딩.</t>
    <phoneticPr fontId="3" type="noConversion"/>
  </si>
  <si>
    <t>기본 전제(모든 작업에 적용) : 기존 시트에서 수식이 걸려있던 부분은 "수식변형이 없도록(기존 시트이 수식과 똑같은 수식이 들어있도록)" 건들지 말 것.</t>
    <phoneticPr fontId="3" type="noConversion"/>
  </si>
  <si>
    <t>대금입금 상품 납품대 / 에이엔티</t>
  </si>
  <si>
    <t>대금입금 조립품 납품대 / 삼성디스플레이</t>
  </si>
  <si>
    <t>삼성증권_JPY J리츠맞춤형 WRap 배당수익 JPY 503,029*9.4617</t>
  </si>
  <si>
    <t>삼성증권_JPY J리츠맞춤형 WRap 배당수익 JPY 257,429*9.4617</t>
  </si>
  <si>
    <t>대금정산 2602 4대보험</t>
    <phoneticPr fontId="3" type="noConversion"/>
  </si>
  <si>
    <t>대금정산 원천세</t>
    <phoneticPr fontId="3" type="noConversion"/>
  </si>
  <si>
    <t>대금정산 1월 숙소 가스이용대금 / 삼천리</t>
    <phoneticPr fontId="3" type="noConversion"/>
  </si>
  <si>
    <t>*입금내역(삼성증권JPY J리츠WRap)</t>
  </si>
  <si>
    <t>*입금내역(우리USD)</t>
    <phoneticPr fontId="3" type="noConversion"/>
  </si>
  <si>
    <t>대금입금 SDV USD 3,067.51*1472.80(수수료 32.80)</t>
  </si>
  <si>
    <t>대금정산 2월 출장비</t>
  </si>
  <si>
    <t>*입금내역(002)</t>
    <phoneticPr fontId="3" type="noConversion"/>
  </si>
  <si>
    <t>건강보험 출산휴가자 정산_김주혜(직원-&gt;회사 입금)</t>
  </si>
  <si>
    <t>우리단기채권증매도 KRW 1,676,686,587</t>
  </si>
  <si>
    <t>대금입금 주식회사 와이에이치케이</t>
    <phoneticPr fontId="3" type="noConversion"/>
  </si>
  <si>
    <t>계좌간 이체</t>
  </si>
  <si>
    <t>직원 경조사(결혼03.07) / 전봉규</t>
  </si>
  <si>
    <t>2601 귀속급여 중 조영아 연말정산 환급세액 미반영 금액 지급</t>
  </si>
  <si>
    <t>2026.03.13 수입 관세 납부</t>
  </si>
  <si>
    <t>대금정산 2월급여</t>
    <phoneticPr fontId="3" type="noConversion"/>
  </si>
  <si>
    <t>대금정산 2월</t>
    <phoneticPr fontId="3" type="noConversion"/>
  </si>
  <si>
    <t>*출금내역(우리단기채)</t>
    <phoneticPr fontId="3" type="noConversion"/>
  </si>
  <si>
    <t>*입금내역(우리단기채)</t>
    <phoneticPr fontId="3" type="noConversion"/>
  </si>
  <si>
    <t>우리단기채권투자신탁 좌수조정배당 KRW 7,220,469</t>
  </si>
  <si>
    <t>삼성증권_JPY J리츠맞춤형 WRap 배당수익 JPY 675,405*9.3362</t>
  </si>
  <si>
    <t>대금정산 기타</t>
    <phoneticPr fontId="3" type="noConversion"/>
  </si>
  <si>
    <t>우리단기채권증권투자 예탁금 이자</t>
    <phoneticPr fontId="3" type="noConversion"/>
  </si>
  <si>
    <t>대금입금 삼성디스플레이(주)</t>
  </si>
  <si>
    <t>대금정산 네일공간</t>
    <phoneticPr fontId="3" type="noConversion"/>
  </si>
  <si>
    <t>대금정산 거래처 조의금(성대환 빙모상)</t>
  </si>
  <si>
    <t>*출금내역(삼성증권 7091821756-01)</t>
    <phoneticPr fontId="3" type="noConversion"/>
  </si>
  <si>
    <t>직원 퇴직금 정산(김다은)</t>
    <phoneticPr fontId="3" type="noConversion"/>
  </si>
  <si>
    <t>대금입금 육아휴직 고용지원금</t>
    <phoneticPr fontId="3" type="noConversion"/>
  </si>
  <si>
    <t>대금정산 삼성카드 2월</t>
    <phoneticPr fontId="3" type="noConversion"/>
  </si>
  <si>
    <t>퇴직연금(DC) 운용수수료</t>
  </si>
  <si>
    <t>대금정산 2월 전기요금</t>
  </si>
  <si>
    <t>삼성증권_JPY J리츠맞춤형 Wrap 배당수익 JPY 2,331,534*9.2971</t>
    <phoneticPr fontId="3" type="noConversion"/>
  </si>
  <si>
    <t>YMV 오세철 법인장 해외근로자 재해보험(2026.03.20~2026.12.31) / 삼성화재</t>
  </si>
  <si>
    <t>대금정산 2월 숙소 가스이용대금 503-2001 / 삼천리</t>
  </si>
  <si>
    <t>대금정산 대한산업안전협회 경기남부지회</t>
  </si>
  <si>
    <t>예금결산이자 001</t>
    <phoneticPr fontId="3" type="noConversion"/>
  </si>
  <si>
    <t>예금결산이자 002</t>
    <phoneticPr fontId="3" type="noConversion"/>
  </si>
  <si>
    <t>*입금내역(하나 87404)</t>
    <phoneticPr fontId="3" type="noConversion"/>
  </si>
  <si>
    <t>예금결산이자 하나은행</t>
    <phoneticPr fontId="3" type="noConversion"/>
  </si>
  <si>
    <t>예금결산이자 USD 1.11*1,499.7</t>
  </si>
  <si>
    <t>대금정산 통신비</t>
  </si>
  <si>
    <t>대금정산 통신비 외</t>
    <phoneticPr fontId="3" type="noConversion"/>
  </si>
  <si>
    <t>*출금내역(삼성증권JPY J리츠WRap)</t>
    <phoneticPr fontId="3" type="noConversion"/>
  </si>
  <si>
    <t>*입금내역(삼성증권JPY J리츠Wrap)</t>
    <phoneticPr fontId="3" type="noConversion"/>
  </si>
  <si>
    <t>계좌간 이체 JPY 96,952,743*9.4408 (배당수익금액)</t>
  </si>
  <si>
    <t>삼성증권_JPY J리츠맞춤형 WRap 배당수익 JPY 981,143*9.4408</t>
    <phoneticPr fontId="3" type="noConversion"/>
  </si>
  <si>
    <t>해외송금 수수료</t>
    <phoneticPr fontId="3" type="noConversion"/>
  </si>
  <si>
    <t>대금입금 SDV USD 1,152,093.47*1,495.60(수수료 42.63)</t>
  </si>
  <si>
    <t>*입금내역(삼성증권 예탁계좌)</t>
  </si>
  <si>
    <t>우리하이플러스채권증권자투자신탁3호USD(1182-900-068793) 매도 USD 7,975.74*1469.50</t>
    <phoneticPr fontId="3" type="noConversion"/>
  </si>
  <si>
    <t>삼성증권 JPY주식배당입금_재팬토바코 JPY 1,651,357*9.3818</t>
  </si>
  <si>
    <t>*입금내역(도쿄미쓰비씨UFJ S-U3200105252)</t>
    <phoneticPr fontId="3" type="noConversion"/>
  </si>
  <si>
    <t>계좌간 이체 USD 13,500*1495.11</t>
  </si>
  <si>
    <t>*출금내역(우리하이플러스채권증권투자신탁)</t>
    <phoneticPr fontId="3" type="noConversion"/>
  </si>
  <si>
    <t>우리하이플러스채권증권자투자신탁3호USD(1182-900-068793) 매도  USD 7,890.26*1469.50</t>
  </si>
  <si>
    <t>우리단기채권증매도 KRW 955,464,387</t>
  </si>
  <si>
    <t>*입금내역(MUFG S-K 100-081396)</t>
    <phoneticPr fontId="3" type="noConversion"/>
  </si>
  <si>
    <t>*출금내역(우리단기채권투자신탁)</t>
    <phoneticPr fontId="3" type="noConversion"/>
  </si>
  <si>
    <t>*출금내역(MUFG S-K 100-081396)</t>
    <phoneticPr fontId="3" type="noConversion"/>
  </si>
  <si>
    <t>*출금내역(MUFG S-U 3200 105252)</t>
    <phoneticPr fontId="3" type="noConversion"/>
  </si>
  <si>
    <t>본사 모자론 이자 USD 13,500*1495.11</t>
  </si>
  <si>
    <t>*입금내역(우리JPY)</t>
    <phoneticPr fontId="3" type="noConversion"/>
  </si>
  <si>
    <t>대금입금 메덱 JPY 2,120,426*9.4673</t>
    <phoneticPr fontId="3" type="noConversion"/>
  </si>
  <si>
    <t>직원 경조사 대금 외</t>
    <phoneticPr fontId="3" type="noConversion"/>
  </si>
  <si>
    <t>2026.03.31 수입 관세 납부</t>
    <phoneticPr fontId="3" type="noConversion"/>
  </si>
  <si>
    <t>대금정산 2월 기숙사이용대금</t>
    <phoneticPr fontId="3" type="noConversion"/>
  </si>
  <si>
    <t>대금정산 2025년 확정 고용보험료 2026년 개산 고용보험료</t>
  </si>
  <si>
    <t>퇴직연금 DC 사용자부담금(2025.04-2026.03)</t>
  </si>
  <si>
    <t>대금정산 메덱 JPY 950,392*9.1378</t>
  </si>
  <si>
    <t>*출금내역(삼성증권 퇴직연금 DB)</t>
    <phoneticPr fontId="3" type="noConversion"/>
  </si>
  <si>
    <t>퇴직연금 DB-&gt;DC전환(박성진, 박대환, 이휘수, 정희교)_2026년3월/삼성증권</t>
  </si>
  <si>
    <t>USD MMDAPLUS</t>
  </si>
  <si>
    <t>USD MMDAPLUS
(1081-001-662288)</t>
    <phoneticPr fontId="3" type="noConversion"/>
  </si>
  <si>
    <t>계좌간 이체 USD 1,155,553*1495.11</t>
    <phoneticPr fontId="3" type="noConversion"/>
  </si>
  <si>
    <t>*입금내역(우리USD MMDAPLUS)</t>
  </si>
  <si>
    <t>*입금내역(우리USD MMDAPLUS)</t>
    <phoneticPr fontId="3" type="noConversion"/>
  </si>
  <si>
    <t>계좌간 이체 USD 1,155,553*1513.40</t>
  </si>
  <si>
    <t>계좌간 이체 USD 1,155,553*1513.40</t>
    <phoneticPr fontId="3" type="noConversion"/>
  </si>
  <si>
    <t>*입금내역(삼성증권 퇴직연금 DB)</t>
  </si>
  <si>
    <t>*입금내역(삼성증권 퇴직연금 DB)</t>
    <phoneticPr fontId="3" type="noConversion"/>
  </si>
  <si>
    <t>퇴직연금 정산 이자수익</t>
  </si>
  <si>
    <t>퇴직연금 정산 이자수익</t>
    <phoneticPr fontId="3" type="noConversion"/>
  </si>
  <si>
    <t>퇴직연금 추가적립_퇴직금추계액 차액</t>
    <phoneticPr fontId="3" type="noConversion"/>
  </si>
  <si>
    <t>(결산)USD계좌 기말 환율조정_USD 0.71*1513.4</t>
  </si>
  <si>
    <t>(결산)JPY계좌 기말 환율조정_JPY 4,465,120*9.4673</t>
  </si>
  <si>
    <t>*입금내역(삼성증권 J리츠)</t>
    <phoneticPr fontId="3" type="noConversion"/>
  </si>
  <si>
    <t>(결산)매도가능증권 평가_JPY</t>
  </si>
  <si>
    <t>(결산)JPY계좌 기말 환율조정_JPY 272,272,527*9.4673</t>
  </si>
  <si>
    <t>*입금내역(노무라 글로벌)</t>
    <phoneticPr fontId="3" type="noConversion"/>
  </si>
  <si>
    <t>*입금내역(삼성증권 JPY주식)</t>
    <phoneticPr fontId="3" type="noConversion"/>
  </si>
  <si>
    <t>(결산)단기매매증권 평가_JPY주식</t>
    <phoneticPr fontId="3" type="noConversion"/>
  </si>
  <si>
    <t>*입금내역(우리하이플러스)</t>
    <phoneticPr fontId="3" type="noConversion"/>
  </si>
  <si>
    <t>(결산)단기매매증권 평가_$9,049,135.41*1,513.40</t>
  </si>
  <si>
    <t>(결산)단기매매증권 평가_KRW 992,696,451</t>
  </si>
  <si>
    <t>*입금내역(AIA 연금보험)</t>
    <phoneticPr fontId="3" type="noConversion"/>
  </si>
  <si>
    <t>(결산)장기금융상품 평가손익(AIA골든타임) USD 1,118,772.06*1513.40</t>
  </si>
  <si>
    <t>*입금내역(미국채)</t>
    <phoneticPr fontId="3" type="noConversion"/>
  </si>
  <si>
    <t>(결산)매도가능증권 미수수익평가_USD</t>
  </si>
  <si>
    <t>*출금내역(미국채)</t>
    <phoneticPr fontId="3" type="noConversion"/>
  </si>
  <si>
    <t>(결산)매도가능증권 평가_USD</t>
  </si>
  <si>
    <t>260331 vs 260331(기말평가반영) 차이검증</t>
  </si>
  <si>
    <t>■ 구분</t>
  </si>
  <si>
    <t>계좌명</t>
  </si>
  <si>
    <t>항목</t>
  </si>
  <si>
    <t>기말평가반영</t>
  </si>
  <si>
    <t>차이</t>
  </si>
  <si>
    <t>비고</t>
  </si>
  <si>
    <t>短期 ウォン</t>
  </si>
  <si>
    <t>우리단기채권</t>
  </si>
  <si>
    <t>출금 (I18)</t>
  </si>
  <si>
    <t>단기채권 평가손실 반영</t>
  </si>
  <si>
    <t>잔액 (J18)</t>
  </si>
  <si>
    <t>短期 USD</t>
  </si>
  <si>
    <t>WOORI USD</t>
  </si>
  <si>
    <t>입금 (H21)</t>
  </si>
  <si>
    <t>환산차이 소액</t>
  </si>
  <si>
    <t>우리하이플러스</t>
  </si>
  <si>
    <t>입금 (H25)</t>
  </si>
  <si>
    <t>USD 기말평가 이익</t>
  </si>
  <si>
    <t>短期 JPY</t>
  </si>
  <si>
    <t>WOORI JPY</t>
  </si>
  <si>
    <t>입금 (H28)</t>
  </si>
  <si>
    <t>JPY 환산차이</t>
  </si>
  <si>
    <t>삼성예탁JPY</t>
  </si>
  <si>
    <t>입금 (H29)</t>
  </si>
  <si>
    <t>JPY 기말평가 이익</t>
  </si>
  <si>
    <t>삼성JPY주식</t>
  </si>
  <si>
    <t>입금 (H30)</t>
  </si>
  <si>
    <t>長期 ウォン</t>
  </si>
  <si>
    <t>노무라글로벌</t>
  </si>
  <si>
    <t>입금 (H36)</t>
  </si>
  <si>
    <t>KRW 기말평가 이익</t>
  </si>
  <si>
    <t>長期 外貨</t>
  </si>
  <si>
    <t>AIA</t>
  </si>
  <si>
    <t>입금 (H38)</t>
  </si>
  <si>
    <t>기말평가 이익</t>
  </si>
  <si>
    <t>미국채</t>
  </si>
  <si>
    <t>입금 (H39)</t>
  </si>
  <si>
    <t>출금 (I39)</t>
  </si>
  <si>
    <t>기말평가 손실</t>
  </si>
  <si>
    <t>J리츠</t>
  </si>
  <si>
    <t>입금 (H40)</t>
  </si>
  <si>
    <t>퇴직연금</t>
  </si>
  <si>
    <t>입금 (H43)</t>
  </si>
  <si>
    <t>퇴직연금 기말평가</t>
  </si>
  <si>
    <t>출금 (I43)</t>
  </si>
  <si>
    <t>기말평가 반영 차이</t>
  </si>
  <si>
    <t>■ 요약 집계</t>
  </si>
  <si>
    <t>차이합계</t>
  </si>
  <si>
    <t>短期 ウォン貨 ①</t>
  </si>
  <si>
    <t>잔액 차이</t>
  </si>
  <si>
    <t>短期 外貨 ②</t>
  </si>
  <si>
    <t>短期合計 ③</t>
  </si>
  <si>
    <t>長期 ウォン貨 ④</t>
  </si>
  <si>
    <t>長期 外貨 ⑤</t>
  </si>
  <si>
    <t>長期合計 ⑥</t>
  </si>
  <si>
    <t>退職給与 ⑦</t>
  </si>
  <si>
    <t>資金現況 ⑧ (全体)</t>
  </si>
  <si>
    <t>검증: ⑧ = ③ + ⑥ + ⑦</t>
  </si>
  <si>
    <t>■ 수식 오류 진단</t>
  </si>
  <si>
    <t>① O32 #REF! 오류</t>
  </si>
  <si>
    <t>전 시트 공통</t>
  </si>
  <si>
    <t xml:space="preserve">  현상:</t>
  </si>
  <si>
    <t>O32(260331) = =#REF!/#REF!</t>
  </si>
  <si>
    <t xml:space="preserve">  원인:</t>
  </si>
  <si>
    <t>260330에도 O31=#REF! → Row22 삽입 이전부터 오류</t>
  </si>
  <si>
    <t xml:space="preserve">  조치:</t>
  </si>
  <si>
    <t>O32 수식을 =J32/K32 또는 적절한 환율 계산식으로 수정</t>
  </si>
  <si>
    <t>260331 시트만 해당</t>
  </si>
  <si>
    <t xml:space="preserve">  정상:</t>
  </si>
  <si>
    <t xml:space="preserve">  결과:</t>
  </si>
  <si>
    <t>260331, 기말평가반영 공통</t>
  </si>
  <si>
    <t>260331 시트</t>
  </si>
  <si>
    <t xml:space="preserve">  문제:</t>
  </si>
  <si>
    <t xml:space="preserve">  영향:</t>
  </si>
  <si>
    <t>■ 이미지(25기 자금현황표) vs 260331(기말평가반영) 전계좌 대조</t>
  </si>
  <si>
    <t>■ 결산시재(장부)</t>
  </si>
  <si>
    <t>이미지</t>
  </si>
  <si>
    <t>판정</t>
  </si>
  <si>
    <t>현금(社内)</t>
  </si>
  <si>
    <t>전일/감소/잔액</t>
  </si>
  <si>
    <t>✔ 일치</t>
  </si>
  <si>
    <t>379,190 / 206,000 / 173,190</t>
  </si>
  <si>
    <t>✔</t>
  </si>
  <si>
    <t>우리(001)</t>
  </si>
  <si>
    <t>1,036,268,274 / 1,001,722,324 / 34,545,950</t>
  </si>
  <si>
    <t>★ 우리(003)</t>
  </si>
  <si>
    <t>입금(H13)</t>
  </si>
  <si>
    <t>❓ 판독오류?(124↔324)</t>
  </si>
  <si>
    <t>감소(I13)</t>
  </si>
  <si>
    <t>❓ 판독오류?(361↔163)</t>
  </si>
  <si>
    <t>MUFG/IBK/HANA</t>
  </si>
  <si>
    <t>전일/잔액</t>
  </si>
  <si>
    <t>5,043 / 3,361 / 6,665</t>
  </si>
  <si>
    <t>1,009,509,247 / 16,812,796 / 992,696,451</t>
  </si>
  <si>
    <t>■ 단기투자유가증권</t>
  </si>
  <si>
    <t>전일/입금/감소/잔액</t>
  </si>
  <si>
    <t>1,727,678,081 / 12 / 1,727,677,019 / 1,074</t>
  </si>
  <si>
    <t>입금/잔액</t>
  </si>
  <si>
    <t>1,748,813,910 / 1,748,813,910</t>
  </si>
  <si>
    <t>전일/입금/잔액</t>
  </si>
  <si>
    <t>13,167,467,160 / 527,494,369 / 13,694,961,529</t>
  </si>
  <si>
    <t>30,109,756 / 20,847,343 / 8,684,469 / 42,272,630</t>
  </si>
  <si>
    <t>2,517,056,835 / 60,628,870 / 2,577,685,705</t>
  </si>
  <si>
    <t>4,875,274,035 / 1,284,702,339 / 6,159,976,374</t>
  </si>
  <si>
    <t>■ 장기투자유가증권 / 매도가능증권</t>
  </si>
  <si>
    <t>2,851,121,722 / 80,802,188 / 2,931,923,910</t>
  </si>
  <si>
    <t>AIA GOLDEN</t>
  </si>
  <si>
    <t>1,577,181,726 / 115,967,910 / 1,693,149,636</t>
  </si>
  <si>
    <t>★ 미국채</t>
  </si>
  <si>
    <t>전일(G39)</t>
  </si>
  <si>
    <t>❓ 판독오류?(371↔373)</t>
  </si>
  <si>
    <t>입금/감소/잔액</t>
  </si>
  <si>
    <t>450,304 / 49,426,367 / 3,636,397,520</t>
  </si>
  <si>
    <t>★ J리츠</t>
  </si>
  <si>
    <t>이미지: 본체+BMap</t>
  </si>
  <si>
    <t>이미지에서 J리츠본체(7,607,829,594) + BMap(335,853,972) 로 분리</t>
  </si>
  <si>
    <t>✔ 합산일치</t>
  </si>
  <si>
    <t xml:space="preserve">  J리츠 본체</t>
  </si>
  <si>
    <t>잔액</t>
  </si>
  <si>
    <t xml:space="preserve">  J리츠 BMap</t>
  </si>
  <si>
    <t xml:space="preserve">  J리츠 합산</t>
  </si>
  <si>
    <t>✔ 일치 (0)</t>
  </si>
  <si>
    <t>■ 퇴직연금</t>
  </si>
  <si>
    <t>전일(G43)</t>
  </si>
  <si>
    <t>★ 퇴직연금</t>
  </si>
  <si>
    <t>입금(H43)</t>
  </si>
  <si>
    <t>✖ 실제차이 -4,367,643</t>
  </si>
  <si>
    <t>감소(I43)</t>
  </si>
  <si>
    <t>잔액(J43)</t>
  </si>
  <si>
    <t>■ 대조 결과 요약</t>
  </si>
  <si>
    <t>37건 (17계좌 × 각 항목)</t>
  </si>
  <si>
    <t>❓ 판독불확실</t>
  </si>
  <si>
    <t>우리(003) 입금(-200), 우리(003) 감소(+198,000), 미국채 전일(-2,000) → 이미지 해상도 한계, 재확인 필요</t>
  </si>
  <si>
    <t>🔵 분류차이</t>
  </si>
  <si>
    <t>J리츠: 이미지는 본체+BMap 분리, 기말평가시트는 합산 → 합산시 일치</t>
  </si>
  <si>
    <t>✖ 실제차이</t>
  </si>
  <si>
    <t>퇴직연금 입금/잔액: -4,367,643원 → 이미지는 기말평가 전 퇴직연금 입금값(22,679,193) 사용, 기말평가반영시트는 평가 후 값(27,046,836) 사용</t>
  </si>
  <si>
    <t>■ 결론</t>
  </si>
  <si>
    <t>이미지는 260331(기말평가반영) 시트 데이터와 대체로 일치하나, 퇴직연금 입금만 기말평가 전 값(22,679,193)을 사용하고 있음</t>
  </si>
  <si>
    <t>→ 이미지의 퇴직연금 입금을 27,046,836으로 수정하거나, 이미지가 260331(기말평가 전) 기준으로 작성된 것인지 확인 필요</t>
  </si>
  <si>
    <t>② 260331 H34/I34 하드코딩 오류 → ✅ 수정완료</t>
  </si>
  <si>
    <t>H34=22,679,193→0(=SUM(H37,H41)), I34=158,810,543→0(=SUM(I37,I41)) 수식 복원됨</t>
  </si>
  <si>
    <t>H43=0→22,679,193(퇴직입금), I43=154,442,900→158,810,543(퇴직출금) 올바른 위치로 이동</t>
  </si>
  <si>
    <t>260331 L6 검증값 = 0 ✅ (수정 전 -136,131,350 → 수정 후 0 균형)</t>
  </si>
  <si>
    <t>K34 = 0 ✅, J43 = 986,468,186 ✅ (=G43+H43-I43 정상 계산)</t>
  </si>
  <si>
    <t>③ M22 수식 누락 → ✅ 수정완료</t>
  </si>
  <si>
    <t>기말평가반영 M22 = J22/K22 → 1,513.40 수식 추가됨</t>
  </si>
  <si>
    <t>(사용자가 직접 수정)</t>
  </si>
  <si>
    <t>④ 260331 J34/K34 결과 오류 → ✅ 자동해소</t>
  </si>
  <si>
    <t>②번 H34/I34 수식 복원으로 K34=0 자동 해소</t>
  </si>
  <si>
    <t>G34+H34-I34 = 15,675,319,060+0-0 = J34(15,675,319,060) ✅ 균형</t>
  </si>
  <si>
    <t>L6 전체 자금현황 검증 = 0 ✅ 균형</t>
  </si>
  <si>
    <t>JPY J-riets Wrap</t>
    <phoneticPr fontId="3" type="noConversion"/>
  </si>
  <si>
    <t>결산대체(매도가능증권內현금성자산-보통예금)</t>
  </si>
  <si>
    <t>*출금내역(삼성증권 J리츠)</t>
    <phoneticPr fontId="3" type="noConversion"/>
  </si>
  <si>
    <t>*입금내역(삼성증권 J리츠 외화보통예금)</t>
    <phoneticPr fontId="3" type="noConversion"/>
  </si>
  <si>
    <t>삼성증권_JPY J리츠맞춤형Wrap 운용수수료</t>
    <phoneticPr fontId="3" type="noConversion"/>
  </si>
  <si>
    <t>대금입금 조립품 납품대 / 파마트</t>
    <phoneticPr fontId="3" type="noConversion"/>
  </si>
  <si>
    <t>*입금내역(우리큰만족법인MMF1호)</t>
    <phoneticPr fontId="3" type="noConversion"/>
  </si>
  <si>
    <t>대금입금 (수출-상품) NKR 1473 5066 USD 802.50*1,530.50 (수수료송금인부담 면제)</t>
  </si>
  <si>
    <t>우리단기채권증매도 KRW 992,905,457</t>
    <phoneticPr fontId="3" type="noConversion"/>
  </si>
  <si>
    <t>우리큰만족법인MMF1호 예탁금 이자</t>
  </si>
  <si>
    <t>2, 메모와 거래내역은 삭제, 단 시트에서 수식이 걸려있는 부분의 값과 K열 포함 K열 우측의 모든 값은 절대 건드리지 말것.</t>
    <phoneticPr fontId="3" type="noConversion"/>
  </si>
  <si>
    <t>대금정산 업체지정 신용평가 수수료(삼성디스플레이) / (주)이크레더블</t>
  </si>
  <si>
    <t>대금입금 우리하이플러스채권증권자투자신탁3호USD(1182-900-068793) 매도 USD 9,042,474.52*1507.60</t>
  </si>
  <si>
    <t>*입금내역(우리USD MMDA)</t>
    <phoneticPr fontId="3" type="noConversion"/>
  </si>
  <si>
    <t>계좌간 이체 USD 9,043,277.73*1507.60</t>
    <phoneticPr fontId="3" type="noConversion"/>
  </si>
  <si>
    <t>대금정산 3월 숙소 가스이용대금 116-404 / 삼천리 외 1건</t>
  </si>
  <si>
    <t>*출금내역(우리하이플러스)</t>
    <phoneticPr fontId="3" type="noConversion"/>
  </si>
  <si>
    <t>우리하이플러스채권증권자투자신탁3호USD(1182-900-068793) 매도  USD 9,049,135.41*1513.40</t>
  </si>
  <si>
    <t>*입금내역</t>
    <phoneticPr fontId="3" type="noConversion"/>
  </si>
  <si>
    <t>우리큰만족법인MMF1호 예탁금이자(소액부징수)</t>
  </si>
  <si>
    <t>삼성증권_JPY J리츠맞춤형 WRap 배당수익 JPY 502,521*9.486</t>
  </si>
  <si>
    <t>대금입금 ㈜에이프로</t>
    <phoneticPr fontId="3" type="noConversion"/>
  </si>
  <si>
    <t>대금입금 삼성디스플레이㈜]</t>
    <phoneticPr fontId="3" type="noConversion"/>
  </si>
  <si>
    <t>대금입금 삼성전자㈜</t>
    <phoneticPr fontId="3" type="noConversion"/>
  </si>
  <si>
    <t>대금정산 삼천리</t>
    <phoneticPr fontId="3" type="noConversion"/>
  </si>
  <si>
    <t>대금정산 2603 4대보험</t>
    <phoneticPr fontId="3" type="noConversion"/>
  </si>
  <si>
    <t>대금정산 학자금상환_이휘수 9회차</t>
  </si>
  <si>
    <t>대금정산 2월 주민세 종업원분 납부</t>
  </si>
  <si>
    <t>대금정산 3월 출장비</t>
    <phoneticPr fontId="3" type="noConversion"/>
  </si>
  <si>
    <t>JPY MMDAPLUS
(1081-301-665752)</t>
    <phoneticPr fontId="3" type="noConversion"/>
  </si>
  <si>
    <t>*입금내역(우리JPY MMDA)</t>
    <phoneticPr fontId="3" type="noConversion"/>
  </si>
  <si>
    <t>계좌간 이체 JPY 4,465,120*9.4673</t>
  </si>
  <si>
    <t>장기출입카드 반납 위약금 / 삼성디스플레이(주)</t>
  </si>
  <si>
    <t>대금정산 Google Workspace 이용 대금 USD 11,088*1481.3 / 넷킬러</t>
  </si>
  <si>
    <t>금융조회서 발급수수료</t>
  </si>
  <si>
    <t>우리큰만족법인매도 KRW 318,877,351</t>
  </si>
  <si>
    <t>*출금내역(우리큰만족법인MMF1호)</t>
    <phoneticPr fontId="3" type="noConversion"/>
  </si>
  <si>
    <t>대금정산 기업(주)여의시스템</t>
  </si>
  <si>
    <t>대금정산 부영 기숙사 207동 303호 화장실 세면대 수전 수리비용 / 국민최미</t>
  </si>
  <si>
    <t>수입인지 구매 대금 / 오성우체국</t>
  </si>
  <si>
    <t>대금입금 (주)아이마켓코리아</t>
  </si>
  <si>
    <t>대금입금 주식회사 와이에이치케이</t>
  </si>
  <si>
    <t>*입금내역(삼성증권 J리츠 Wrap)</t>
    <phoneticPr fontId="3" type="noConversion"/>
  </si>
  <si>
    <t>삼성증권_JPY J리츠맞춤형 WRap 배당수익 JPY 362,452*9.3255</t>
  </si>
  <si>
    <t>26.04.15 수입관세납부</t>
    <phoneticPr fontId="3" type="noConversion"/>
  </si>
  <si>
    <t>대금정산 LGU오피스넷</t>
  </si>
  <si>
    <t>대금정산 운전하는 젠틀맨</t>
  </si>
  <si>
    <t>대금정산 다현로앤컨설팅 노무법인</t>
  </si>
  <si>
    <t>대금정산 3월</t>
  </si>
  <si>
    <t>대금정산 3월급여</t>
  </si>
  <si>
    <t>*출금내역(삼성증권 DB)</t>
    <phoneticPr fontId="3" type="noConversion"/>
  </si>
  <si>
    <t>직원 퇴직금 정산 / 김영철</t>
  </si>
  <si>
    <t>대금정산 한국안전기술협회</t>
    <phoneticPr fontId="3" type="noConversion"/>
  </si>
  <si>
    <t>해외송금수수료</t>
    <phoneticPr fontId="3" type="noConversion"/>
  </si>
  <si>
    <t>*입금내역(우리MMDA[USD]712119)</t>
    <phoneticPr fontId="3" type="noConversion"/>
  </si>
  <si>
    <t>*출금내역(우리MMDA[USD]662288)</t>
    <phoneticPr fontId="3" type="noConversion"/>
  </si>
  <si>
    <t>USD MMDAPLUS
(1081-200-712119)</t>
    <phoneticPr fontId="3" type="noConversion"/>
  </si>
  <si>
    <t>*출금내역(우리MMDA[USD]712119)</t>
    <phoneticPr fontId="3" type="noConversion"/>
  </si>
  <si>
    <t>계좌간 이체 USD 21,000*1508.26</t>
  </si>
  <si>
    <t>대금정산 3월 해외외주작업대금/ YMV [USD 20,436.57*1508.26]</t>
    <phoneticPr fontId="3" type="noConversion"/>
  </si>
  <si>
    <t>대금정산 베트남 초청장 발급대금/ [USD 370*1,508.26]</t>
    <phoneticPr fontId="3" type="noConversion"/>
  </si>
  <si>
    <t>*입금내역(우리MMDA[USD]662288)</t>
    <phoneticPr fontId="3" type="noConversion"/>
  </si>
  <si>
    <t>예금결산이자 USD 8,260.67*1472.6</t>
  </si>
  <si>
    <t>*출금내역(삼성증권_JPY주식)</t>
    <phoneticPr fontId="3" type="noConversion"/>
  </si>
  <si>
    <t>삼성증권 JPY주식매도_어드반테스트 6,000주*20,330.00=121,980,000*9.4673(26기말평가액)</t>
  </si>
  <si>
    <t>삼성증권 JPY주식매도 및 매매수수료_JPY161,514,000*9.2762</t>
  </si>
  <si>
    <t>대금입금 주식회사 이노메트리</t>
  </si>
  <si>
    <t>삼성증권_JPY J리츠맞춤형 WRap 배당수익 JPY 307,152*9.3073</t>
  </si>
  <si>
    <t>*입금내역(하나87404)</t>
    <phoneticPr fontId="3" type="noConversion"/>
  </si>
  <si>
    <t>대금정산 3월 전기요금</t>
  </si>
  <si>
    <t>대금정산 3월 숙소 가스이용대금 503-2001 / 삼천리</t>
  </si>
  <si>
    <t>대금정산 삼성카드 3월</t>
  </si>
  <si>
    <t>계좌간 이체 USD 100*1508.26</t>
  </si>
  <si>
    <t>계좌간 이체 USD 100*1508.26</t>
    <phoneticPr fontId="3" type="noConversion"/>
  </si>
  <si>
    <t>계좌간 이체 USD 10,186,091.4*1508.23</t>
  </si>
  <si>
    <t>삼성증권_JPY J리츠맞춤형 WRap 배당수익 JPY 628,761*9.2931</t>
  </si>
  <si>
    <t>대금정산 통신비</t>
    <phoneticPr fontId="3" type="noConversion"/>
  </si>
  <si>
    <t>202510급여 원천세 수정신고 납부</t>
    <phoneticPr fontId="3" type="noConversion"/>
  </si>
  <si>
    <t>금융조회서 발급수수료</t>
    <phoneticPr fontId="3" type="noConversion"/>
  </si>
  <si>
    <t>대금정산 LGU오피스넷</t>
    <phoneticPr fontId="3" type="noConversion"/>
  </si>
  <si>
    <t>*출금내역(하나87404)</t>
    <phoneticPr fontId="3" type="noConversion"/>
  </si>
  <si>
    <t>우리다같이국공채법인달러MMF1호
(1182-800-074890)</t>
    <phoneticPr fontId="3" type="noConversion"/>
  </si>
  <si>
    <t>JPY J-riets Wrap 
(7081609587-50)</t>
    <phoneticPr fontId="3" type="noConversion"/>
  </si>
  <si>
    <t>삼성증권 예탁계좌
(7081609587-01)</t>
    <phoneticPr fontId="3" type="noConversion"/>
  </si>
  <si>
    <t>삼성증권_JPY주식
(7081609587-01)</t>
    <phoneticPr fontId="3" type="noConversion"/>
  </si>
  <si>
    <t>*입금내역(우리국공채법인달러MMF1호)</t>
    <phoneticPr fontId="3" type="noConversion"/>
  </si>
  <si>
    <t>펀드 매수 우리다같이국공채법인달러MMF1호(1182-800-074890) USD 10,186,191*1508.23</t>
    <phoneticPr fontId="3" type="noConversion"/>
  </si>
  <si>
    <t>*입금내역(우리큰만족MMF1호)</t>
    <phoneticPr fontId="3" type="noConversion"/>
  </si>
  <si>
    <t>삼성증권_JPY J리츠맞춤형 WRap 배당수익 JPY 523,027*9.2651</t>
  </si>
  <si>
    <t>대금입금 SDV USD 127,925.35*1,482.90(수수료 42.77)</t>
  </si>
  <si>
    <t>대금정산 기타</t>
  </si>
  <si>
    <t>대금정산 금융조회서 발급수수료 / 미쓰비시UFJ은행</t>
  </si>
  <si>
    <t>우리큰만족법인매도 KRW 868,143,001</t>
  </si>
  <si>
    <t>대금입금 SDT USD 1,411.08*1473.30(수수료 21.78)</t>
  </si>
  <si>
    <t>대금정산 3월</t>
    <phoneticPr fontId="3" type="noConversion"/>
  </si>
  <si>
    <t>*출금내역(우리JPY MMDA 665752)</t>
    <phoneticPr fontId="3" type="noConversion"/>
  </si>
  <si>
    <t>대금정산 메덱 JPY 687,674*9.4673</t>
    <phoneticPr fontId="3" type="noConversion"/>
  </si>
  <si>
    <t>삼성신탁 원화자산연계외화신탁(JPY)_DLB 26-4816호
(7081609587-01)</t>
    <phoneticPr fontId="3" type="noConversion"/>
  </si>
  <si>
    <t>*입금내역(삼성증권 원화자산연계외화신탁JPY)</t>
    <phoneticPr fontId="3" type="noConversion"/>
  </si>
  <si>
    <t>삼성증권 원화자산연계외화신탁(JPY)_DLB 매수</t>
  </si>
  <si>
    <t>*출금내역(삼성증권 예탁계좌)</t>
    <phoneticPr fontId="3" type="noConversion"/>
  </si>
  <si>
    <t>대금입금 SDV USD 27,109.28*1476.10(수수료 37.72)</t>
  </si>
  <si>
    <t>대금입금 메덱 JPY 25,273*9.2058</t>
  </si>
  <si>
    <t>26.05.01 수입관세납부</t>
    <phoneticPr fontId="3" type="noConversion"/>
  </si>
  <si>
    <t>대금정산 3월 동탄숙소 관리비 / 동탄삼성쉐르빌519호</t>
  </si>
  <si>
    <t>대금정산 4월 / 하나(주)마크프로</t>
  </si>
  <si>
    <t>대금정산 지방세입금2건</t>
  </si>
  <si>
    <t>*출금내역(삼성증권 J리츠 Wrap)</t>
    <phoneticPr fontId="3" type="noConversion"/>
  </si>
  <si>
    <t>삼성증권_JPY J리츠맞춤형 WRap 배당수익 JPY 602,938*9.2931 취소 출금(4/21)</t>
    <phoneticPr fontId="3" type="noConversion"/>
  </si>
  <si>
    <t>삼성증권_JPY J리츠맞춤형 WRap 배당수익 JPY 604,321*9.2058</t>
  </si>
  <si>
    <t>대금입금 파마트</t>
    <phoneticPr fontId="3" type="noConversion"/>
  </si>
  <si>
    <t>대금입금 SDI중국 USD 16,812.92*1456.8(수수료 21.89)</t>
  </si>
  <si>
    <t>*입금내역(우리다같이국공채법인달러MMF1호)</t>
  </si>
  <si>
    <t>계좌간 이체 USD 173,998*1,479.14</t>
  </si>
  <si>
    <t>우리은행(USD 1081-400-413464) 예탁금이용료 USD 682.44*1,456.80</t>
  </si>
  <si>
    <t xml:space="preserve">계좌간 이체 </t>
    <phoneticPr fontId="3" type="noConversion"/>
  </si>
  <si>
    <t>대금정산 4월 해외외주작업대금 / YMV [USD 150,896.43*1468.94]</t>
  </si>
  <si>
    <t>대금입금 2026년 1기예정 부가세</t>
  </si>
  <si>
    <t>삼성증권_JPY J리츠맞춤형 WRap 배당수익 JPY 878,523*9.3444</t>
  </si>
  <si>
    <t>대금정산 4월 출장비</t>
    <phoneticPr fontId="3" type="noConversion"/>
  </si>
  <si>
    <t>대금정산 2026 4대보험</t>
    <phoneticPr fontId="3" type="noConversion"/>
  </si>
  <si>
    <t>계좌간 이체 USD 153,396.44*1489.00</t>
    <phoneticPr fontId="3" type="noConversion"/>
  </si>
  <si>
    <t>대금입금 YMK-YMV 모자론 이자및 원금 USD 153,395.97*1473.00(수수료6.77)</t>
  </si>
  <si>
    <t>계좌간 이체 USD 153,396.44*1473.00</t>
  </si>
  <si>
    <t>대금정산 4월급여</t>
    <phoneticPr fontId="3" type="noConversion"/>
  </si>
  <si>
    <t>대금정산 4월</t>
    <phoneticPr fontId="3" type="noConversion"/>
  </si>
  <si>
    <t>삼성증권_JPY J리츠맞춤형 WRap 배당수익 JPY 519,352*9.4176</t>
  </si>
  <si>
    <t>*입금내역(우리USD MMDAPLUS 662288)</t>
    <phoneticPr fontId="3" type="noConversion"/>
  </si>
  <si>
    <t>예금결산이자 USD 1,220.38*1491.80</t>
    <phoneticPr fontId="3" type="noConversion"/>
  </si>
  <si>
    <t>*입금내역(우리USD MMDAPLUS 712119)</t>
    <phoneticPr fontId="3" type="noConversion"/>
  </si>
  <si>
    <t>예금결산이자 USD 0.03*1491.80</t>
  </si>
  <si>
    <t>우리큰만족법인MMF1호 예탁금 이자(소액부징수)</t>
  </si>
  <si>
    <t>삼성증권_미국채 정기이자지금 USD 5,000,000*1.25%/2 26,449.05*1499.8</t>
    <phoneticPr fontId="3" type="noConversion"/>
  </si>
  <si>
    <t>삼성증권_미국채 이자상각액</t>
    <phoneticPr fontId="3" type="noConversion"/>
  </si>
  <si>
    <r>
      <t>アメリカ</t>
    </r>
    <r>
      <rPr>
        <sz val="11"/>
        <rFont val="Noto Sans KR"/>
        <family val="3"/>
        <charset val="129"/>
      </rPr>
      <t>国</t>
    </r>
    <r>
      <rPr>
        <sz val="11"/>
        <rFont val="돋움"/>
        <family val="3"/>
        <charset val="129"/>
      </rPr>
      <t>債(30年,1.25%)</t>
    </r>
    <phoneticPr fontId="3" type="noConversion"/>
  </si>
  <si>
    <r>
      <t>*입금내역(삼성증권_미국채 アメリカ</t>
    </r>
    <r>
      <rPr>
        <b/>
        <sz val="11"/>
        <rFont val="Yu Gothic"/>
        <family val="3"/>
        <charset val="128"/>
      </rPr>
      <t>国債</t>
    </r>
    <r>
      <rPr>
        <b/>
        <sz val="11"/>
        <rFont val="돋움"/>
        <family val="3"/>
        <charset val="129"/>
      </rPr>
      <t>(30年,1.25%))</t>
    </r>
    <phoneticPr fontId="3" type="noConversion"/>
  </si>
  <si>
    <t>대금정산 4월 전기요금</t>
    <phoneticPr fontId="3" type="noConversion"/>
  </si>
  <si>
    <t>대금정산 삼성카드 4월</t>
    <phoneticPr fontId="3" type="noConversion"/>
  </si>
  <si>
    <t>계좌간 이체 USD 26,449.05*1499.80</t>
  </si>
  <si>
    <t>대금입금 주식회사이노메트리</t>
  </si>
  <si>
    <t>삼성증권_JPY J리츠맞춤형 WRap 배당수익 JPY 711,415*9.4552</t>
  </si>
  <si>
    <t>대금정산 4월 숙소 가스이용대금 503-2001 / 삼천리</t>
    <phoneticPr fontId="3" type="noConversion"/>
  </si>
  <si>
    <t>*입금내역(삼성증권 J리츠 Wrap)</t>
  </si>
  <si>
    <t>삼성증권_JPY J리츠맞춤형 WRap 배당수익 JPY 643,153*9.5039</t>
  </si>
  <si>
    <t>대금정산 거래처 조의금 / 이동원 모친상</t>
  </si>
  <si>
    <t>계좌간 이체 USD 1,974,874.26*1507.74</t>
  </si>
  <si>
    <t>대금입금 우리하이플러스채권증권자투자신탁3호USD(1182-900-068793) 매도 USD 1,974,874.26*1507.74</t>
  </si>
  <si>
    <t>대금입금 SDV USD 304,207.00*1503.50(수수료 42.59)</t>
    <phoneticPr fontId="3" type="noConversion"/>
  </si>
  <si>
    <t>*출금내역(우리다같이국공채법인달러MMF1호)</t>
    <phoneticPr fontId="3" type="noConversion"/>
  </si>
  <si>
    <t>우리다같이국공채법인달러MMF1호(1182-800-074890) 매도 USD 1,970,342.39*1507.74</t>
  </si>
  <si>
    <t>*입금내역(삼성증권 예탁계좌 JPY)</t>
    <phoneticPr fontId="3" type="noConversion"/>
  </si>
  <si>
    <t>삼성증권 JPY주식배당입금_토요타자동차 JPY 1,465,050*9.5221</t>
  </si>
  <si>
    <t>*입금내역(삼성증권_J리츠 Wrap)</t>
    <phoneticPr fontId="3" type="noConversion"/>
  </si>
  <si>
    <t>삼성증권_JPY J리츠맞춤형 WRap 배당수익 JPY 256,684*9.5221</t>
  </si>
  <si>
    <t>삼성증권_JPY J리츠맞춤형 WRap 배당수익 JPY 808,098*9.5221</t>
  </si>
  <si>
    <t>대금정산 코레이멤버쉽05 외 10건</t>
    <phoneticPr fontId="3" type="noConversion"/>
  </si>
  <si>
    <t>삼성증권_JPY J리츠맞춤형 WRap 배당수익 JPY 472,701*9.4670</t>
  </si>
  <si>
    <t>삼성증권_JPY J리츠맞춤형 WRap 배당수익 JPY 41,538*9.4670</t>
  </si>
  <si>
    <t>우리큰만족법인매도 KRW 812,341,447</t>
  </si>
  <si>
    <t>*입금내역(우리다같이국공채법인달러MMF1호)</t>
    <phoneticPr fontId="3" type="noConversion"/>
  </si>
  <si>
    <t>계좌간 이체 USD 304,207*1503.50</t>
  </si>
  <si>
    <t>삼성증권_JPY J리츠맞춤형 WRap 배당수익 JPY 740,778*9.4141</t>
    <phoneticPr fontId="3" type="noConversion"/>
  </si>
  <si>
    <t>계좌간 이체(우리큰만족)</t>
    <phoneticPr fontId="3" type="noConversion"/>
  </si>
  <si>
    <t>대금입금 SDV 3,264.13*1505.80(수수료 32.63)</t>
  </si>
  <si>
    <t>대금입금 메덱 JPY 287,123*9.4556</t>
  </si>
  <si>
    <t>해외 송금 수수료</t>
    <phoneticPr fontId="3" type="noConversion"/>
  </si>
  <si>
    <t>대금정산 4월 동탄숙소 관리비 / 동탄삼성쉐르빌519호</t>
  </si>
  <si>
    <t>대금정산 더존비즈온</t>
  </si>
  <si>
    <t>대금정산 지방세입금2건 / 평택시장</t>
    <phoneticPr fontId="3" type="noConversion"/>
  </si>
  <si>
    <t>*출금내역(우리JPY MMDAPLUS 665752)</t>
    <phoneticPr fontId="3" type="noConversion"/>
  </si>
  <si>
    <t>대금정산 메덱 JPY 391,927*9.4673</t>
  </si>
  <si>
    <t xml:space="preserve">(결산)단기매매증권 평가_($3M)_KRW 2,953,235,328 </t>
    <phoneticPr fontId="3" type="noConversion"/>
  </si>
  <si>
    <t>삼성증권 JPY주식배당입금_소니 그룹 JPY 211,712*9.4321</t>
  </si>
  <si>
    <t>삼성증권 JPY주식배당금입금_어드반테스트 JPY 152,433*9.4663</t>
  </si>
  <si>
    <t>삼성증권 JPY주식배당금입금_소프트뱅크 JPY 910,363*9.4663</t>
  </si>
  <si>
    <t>우리은행(USD 1081-400-413464) 예탁금이용료 USD 20.37*1515.60</t>
  </si>
  <si>
    <t>우리은행(USD 1081-400-413464) 예탁금이용료 USD 11.65*1515.60</t>
  </si>
  <si>
    <t>삼성증권 JPY주식배당금입금_소니 파이낸셜 그룹 JPY 64,360*9.4755</t>
  </si>
  <si>
    <t>대금정산 4대보험 실무교육_정희교 / 평택상공회의소</t>
  </si>
  <si>
    <t>대금정산 원천세</t>
  </si>
  <si>
    <t>대금정산 업체지정 신용평가 수수료(삼성디스플레이) / ㈜이크레더블</t>
    <phoneticPr fontId="3" type="noConversion"/>
  </si>
  <si>
    <t>대금정산 2605 4대보험</t>
    <phoneticPr fontId="3" type="noConversion"/>
  </si>
  <si>
    <t>현금 출금</t>
    <phoneticPr fontId="3" type="noConversion"/>
  </si>
  <si>
    <t>*입금내역(현금)</t>
    <phoneticPr fontId="3" type="noConversion"/>
  </si>
  <si>
    <t>현금 출금(002)</t>
    <phoneticPr fontId="3" type="noConversion"/>
  </si>
  <si>
    <t>대금정산 5월 출장비</t>
    <phoneticPr fontId="3" type="noConversion"/>
  </si>
  <si>
    <t>대금정산 주식회사 한팩</t>
    <phoneticPr fontId="3" type="noConversion"/>
  </si>
  <si>
    <t>대금입금 SDV USD 6,347.06*1522.40(수수료 32.55)</t>
  </si>
  <si>
    <t>우리큰만족법인매도 KRW 701,441,640</t>
  </si>
  <si>
    <t>대금입금 주시고히사 와이에이치케이</t>
    <phoneticPr fontId="3" type="noConversion"/>
  </si>
  <si>
    <t>대금정산 5월 급여</t>
    <phoneticPr fontId="3" type="noConversion"/>
  </si>
  <si>
    <t>대금정산 5월</t>
    <phoneticPr fontId="3" type="noConversion"/>
  </si>
  <si>
    <t>삼성증권_JPY J리츠맞춤형 WRap 배당수익 JPY 603,479*9.5076</t>
  </si>
  <si>
    <t>삼성증권_JPY J리츠맞춤형 WRap 배당수익 JPY 1,111,380*9.4204</t>
  </si>
  <si>
    <t>2026.06.15 현금사용내역</t>
  </si>
  <si>
    <t>대금정산 삼성카드 5월</t>
    <phoneticPr fontId="3" type="noConversion"/>
  </si>
  <si>
    <t>계좌간 이체 JPY 312,396*9.4354</t>
  </si>
  <si>
    <t>*입금내역(우리MMDA JPY)</t>
    <phoneticPr fontId="3" type="noConversion"/>
  </si>
  <si>
    <t>삼성증권 JPY주식배당입금_다이요닛폰산소 JPY 55,892*9.4203</t>
  </si>
  <si>
    <t>삼성증권 JPY주식배당입금_미쓰이물산 JPY 508,110*9.4203</t>
  </si>
  <si>
    <t>우리큰만족법인MMF1호 예탁금 이자(소액부징수)</t>
    <phoneticPr fontId="3" type="noConversion"/>
  </si>
  <si>
    <t>계좌간 이체 USD 1,220.38*1491.80</t>
  </si>
  <si>
    <t>계좌간 이체 USD 10,863*1513.95</t>
  </si>
  <si>
    <t>*출금내역(우리USD MMDA 662288)</t>
    <phoneticPr fontId="3" type="noConversion"/>
  </si>
  <si>
    <t>예금결산이자 001</t>
  </si>
  <si>
    <t>예금결산이자 002</t>
  </si>
  <si>
    <t>하나은행 예금이자(소액부징수)</t>
  </si>
  <si>
    <t>예금결산이자 USD 4.56*1523.40</t>
  </si>
  <si>
    <t>예금결산이자 USD 0.45*1523.40</t>
  </si>
  <si>
    <t>*입금내역(우리USD MMDA 662288)</t>
    <phoneticPr fontId="3" type="noConversion"/>
  </si>
  <si>
    <t>*입금내역(우리USD MMDA 712119)</t>
    <phoneticPr fontId="3" type="noConversion"/>
  </si>
  <si>
    <t>예금결산이자 USD 0.03*1523.40</t>
  </si>
  <si>
    <t>대금입금 에이엔티</t>
  </si>
  <si>
    <t>대금정산 통신비 외 기타</t>
    <phoneticPr fontId="3" type="noConversion"/>
  </si>
  <si>
    <t>대금입금 현대엘앤씨</t>
    <phoneticPr fontId="3" type="noConversion"/>
  </si>
  <si>
    <t>대금정산 (주)오토씨에프티</t>
  </si>
  <si>
    <t>*출금내역</t>
  </si>
  <si>
    <t>대금정산 5월 평택사옥 가스이용대금 (삼천리)</t>
  </si>
  <si>
    <t>대금정산 S1 (에스원 평택, N4306298)</t>
  </si>
  <si>
    <t>대금정산 IPT220211 (아이디스파워텔)</t>
  </si>
  <si>
    <t>대금정산 IPT220212 (아이디스파워텔)</t>
  </si>
  <si>
    <t>대금정산 06삼성에스디에 (삼성에스디에스(주))</t>
  </si>
  <si>
    <t>대금정산 택시이동영수증 - 인천공항 (여비교통비)</t>
  </si>
  <si>
    <t>대금정산 KT통신요금06 (케이티(신갈지점))</t>
  </si>
  <si>
    <t>대금정산 코웨이렌탈06 (웅진코웨이(주))</t>
  </si>
  <si>
    <t>대금정산 코웨이멤버쉽06 (웅진코웨이(주))</t>
  </si>
  <si>
    <t>대금정산 KT7724647706 (케이티(신갈지점))</t>
  </si>
  <si>
    <t>대금입금 삼성디스플레이(주) 상품.조립품 납품대</t>
  </si>
  <si>
    <t>대금입금 삼성디스플레이(주) 조립품 납품대</t>
  </si>
  <si>
    <t>*입금내역(삼성증권 예탁계좌 JPY)</t>
  </si>
  <si>
    <t>삼성증권 JPY주식배당입금_다케다제약 JPY 1,016,220*9.5092</t>
  </si>
  <si>
    <t>대금입금 SDV USD 2,018,764.07*1,545.30(수수료 42.45)</t>
  </si>
  <si>
    <t>대금정산 거래처 축의금 / 곽태섭</t>
  </si>
  <si>
    <t>계좌간 이체 USD 1,913,960*1545.30</t>
  </si>
  <si>
    <t>삼성증권 JPY주식배당입금_스크린 홀딩스 JPY 287,929*9.5445</t>
  </si>
  <si>
    <t>삼성증권 JPY주식배당입금_닌텐도 JPY 899,354*9.5445</t>
  </si>
  <si>
    <t>계좌간 이체우리큰만족법인매도 KRW 286,771,584</t>
    <phoneticPr fontId="3" type="noConversion"/>
  </si>
  <si>
    <t>2026.06.19 면접자 1명 면접비 지급</t>
  </si>
  <si>
    <t>해외송금 수수료 2건</t>
    <phoneticPr fontId="3" type="noConversion"/>
  </si>
  <si>
    <t>대금정산 기타(관리비, 수도요금 등)</t>
    <phoneticPr fontId="3" type="noConversion"/>
  </si>
  <si>
    <t>계좌간 이체 USD 104,809.00*1545.30</t>
  </si>
  <si>
    <t>*출금내역(우리USD)</t>
  </si>
  <si>
    <t>*출금내역(우리USD MMDA 712119)</t>
  </si>
  <si>
    <t>대금정산 5월 해외외주작업대금 / YMV [USD 104,809.00*1545.27]</t>
  </si>
  <si>
    <t>*출금내역(우리JPY MMDA 665752)</t>
  </si>
  <si>
    <t>대금정산 메덱 JPY 89,225*9.4646</t>
  </si>
  <si>
    <t>우리큰만족법인매도 KRW 286,771,584</t>
  </si>
  <si>
    <t>*출금내역(삼성증권_JPY J리츠맞춤형Wrap)</t>
    <phoneticPr fontId="3" type="noConversion"/>
  </si>
  <si>
    <t>삼성증권_JPY J리츠맞춤형WRap 운용수수료</t>
  </si>
  <si>
    <t>대금입금 월드세미텍</t>
    <phoneticPr fontId="3" type="noConversion"/>
  </si>
  <si>
    <t>대금입금 메덱 JPY 838,761*9.5632</t>
  </si>
  <si>
    <t>우리은행(USD 1081-400-413464) 예탁금이용료 USD 2.58*1554.10</t>
  </si>
  <si>
    <t>우리은행(USD 1081-400-413464) 예탁금이용료 USD 128.65*1554.10</t>
  </si>
  <si>
    <t>대금정산 기타(삼천리, 네일공간)</t>
    <phoneticPr fontId="3" type="noConversion"/>
  </si>
  <si>
    <t>대금입금 스타리아_172고9740_자동차보험 특약내용 변경 환급금액 / DB손해보험</t>
  </si>
  <si>
    <t>대금정산 기업(주)호스114</t>
  </si>
  <si>
    <t>대금정산 2606 4대보험</t>
    <phoneticPr fontId="3" type="noConversion"/>
  </si>
  <si>
    <t>대금정산 6월 출장비</t>
    <phoneticPr fontId="3" type="noConversion"/>
  </si>
  <si>
    <t>대금정산 거래처 조의금 (성낙환 빙부상)</t>
    <phoneticPr fontId="3" type="noConversion"/>
  </si>
  <si>
    <t>우리큰만족법인매도 KRW 217,435,158</t>
  </si>
  <si>
    <t>대금정산 6월 급여</t>
    <phoneticPr fontId="3" type="noConversion"/>
  </si>
  <si>
    <t>대금정산 6월 미지급금</t>
    <phoneticPr fontId="3" type="noConversion"/>
  </si>
  <si>
    <t>대금정산 지방세입금4건(재산세)</t>
    <phoneticPr fontId="3" type="noConversion"/>
  </si>
  <si>
    <t>26.07.15 수입관세납부</t>
    <phoneticPr fontId="3" type="noConversion"/>
  </si>
  <si>
    <t>*입금내역(삼성증권 J-riets Wrap)</t>
    <phoneticPr fontId="3" type="noConversion"/>
  </si>
  <si>
    <t>삼성증권_JPY J리츠맞춤형 WRap 배당수익 JPY 175,502*9.1836</t>
  </si>
  <si>
    <t>예금결산이자 USD 0.02*1448.80</t>
  </si>
  <si>
    <t>*입금내역(우리JPY MMDA 665752)</t>
    <phoneticPr fontId="3" type="noConversion"/>
  </si>
  <si>
    <t>계좌간 이체 JPY 838,731*9.5632</t>
  </si>
  <si>
    <t>*입금내역(삼성증권 예탁계좌 USD)</t>
    <phoneticPr fontId="3" type="noConversion"/>
  </si>
  <si>
    <t>삼성증권 예탁계좌 이용료 입금 USD 0.27*1484.3</t>
  </si>
  <si>
    <t>*입금내역(삼성증권 J리츠 맞춤형 Wrap)</t>
    <phoneticPr fontId="3" type="noConversion"/>
  </si>
  <si>
    <t>삼성증권_JPY J리츠맞춤형 WRap 배당수익 JPY 377,494*9.1327</t>
  </si>
  <si>
    <t>대금정산 삼성카드 6월</t>
    <phoneticPr fontId="3" type="noConversion"/>
  </si>
  <si>
    <t>대금정산 국민윤준성(하늘동원관세사무소)</t>
    <phoneticPr fontId="3" type="noConversion"/>
  </si>
  <si>
    <t>*입금내역(삼성증권 J리츠 WRap)</t>
    <phoneticPr fontId="3" type="noConversion"/>
  </si>
  <si>
    <t>삼성증권_JPY J리츠맞춤형 WRap 배당수익 JPY 644,177*9.0411</t>
  </si>
  <si>
    <t>대금입금 25기 법인세 및 이연법인세</t>
  </si>
  <si>
    <t>대금입금 SDV USD 271,185.86*1,466.30(수수료 42.80)</t>
  </si>
  <si>
    <t>[290702] 현대 L&amp;C 고무 몰드 청소 장치 국내근로자재해보험 / 삼성화재</t>
    <phoneticPr fontId="3" type="noConversion"/>
  </si>
  <si>
    <t>대금입금 SDT USD 14,372.92*1,466.20(수수료 21.88)</t>
  </si>
  <si>
    <t>계좌간 이체 USD 270,000*1466.34</t>
  </si>
  <si>
    <t>우리큰만족법인매도 KRW 430,303,295</t>
  </si>
  <si>
    <t>*출금내역(우리001)</t>
  </si>
  <si>
    <t>대금정산 6월</t>
  </si>
  <si>
    <t>2026.07.28 면접자 4명 면접비 지급</t>
  </si>
  <si>
    <t>2026.07.31 면접자 1명 면접비 지급</t>
  </si>
  <si>
    <t>J리츠맞춤형WRap 전액매도_원화잔액이체</t>
  </si>
  <si>
    <t>*입금내역(삼성증권 예탁계좌 KRW)</t>
    <phoneticPr fontId="3" type="noConversion"/>
  </si>
  <si>
    <t>*출금내역(삼성증권 J리츠 맞춤형 Wrap)</t>
    <phoneticPr fontId="3" type="noConversion"/>
  </si>
  <si>
    <t>J리츠맞춤형WRap 운용수수료(후취Fee)</t>
  </si>
  <si>
    <t>J리츠맞춤형WRap 전액매도_장부가액</t>
  </si>
  <si>
    <t>*입금내역(우리외화MMDA[USD]-712119)</t>
    <phoneticPr fontId="3" type="noConversion"/>
  </si>
  <si>
    <t>계좌간 이체 USD 1,170*1466.21</t>
  </si>
  <si>
    <t>*입금내역(우리[USD]-413464)</t>
    <phoneticPr fontId="3" type="noConversion"/>
  </si>
  <si>
    <t>*출금내역(우리[USD]-413464)</t>
    <phoneticPr fontId="3" type="noConversion"/>
  </si>
  <si>
    <t>*출금내역(우리외화MMDA[USD]-712119)</t>
    <phoneticPr fontId="3" type="noConversion"/>
  </si>
  <si>
    <t>대금정산 베트남 초청장 발급대금 [USD 1,170*1,472.06]</t>
    <phoneticPr fontId="3" type="noConversion"/>
  </si>
  <si>
    <t>대금입금 SDV USD 3,963.77*1,441.10(수수료 32.99)</t>
  </si>
  <si>
    <t>*입금내역(우리[JPY]-413464)</t>
    <phoneticPr fontId="3" type="noConversion"/>
  </si>
  <si>
    <t>대금입금 YMJ 6월 청구분 JPY 5,149,538*9.0213</t>
  </si>
  <si>
    <t>*출금내역(우리외화MMDA[JPY]-665752)</t>
    <phoneticPr fontId="3" type="noConversion"/>
  </si>
  <si>
    <t>대금정산 메덱 JPY 22,807*9.4832</t>
  </si>
  <si>
    <t>J리츠맞춤형WRap 전액매도_JPY864,262,314*9.0213</t>
    <phoneticPr fontId="3" type="noConversion"/>
  </si>
  <si>
    <t>대금정산 기타(기숙사·관리비·지방세 등 12건)</t>
  </si>
  <si>
    <t>26.07.31 수입관세납부 2건</t>
  </si>
  <si>
    <t>해외송금 수수료 2건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</si>
</sst>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0_-;\-* #,##0.00_-;_-* &quot;-&quot;_-;_-@_-"/>
    <numFmt numFmtId="178" formatCode="#,##0_);[Red]\(#,##0\)"/>
    <numFmt numFmtId="179" formatCode="#,##0_ ;[Red]\-#,##0\ "/>
    <numFmt numFmtId="180" formatCode="_-[$$-409]* #,##0.00_ ;_-[$$-409]* \-#,##0.00\ ;_-[$$-409]* &quot;-&quot;??_ ;_-@_ "/>
    <numFmt numFmtId="181" formatCode="_-\$* #,##0.00_ ;_-\$* \-#,##0.00\ ;_-\$* &quot;-&quot;??_ ;_-@_ "/>
    <numFmt numFmtId="182" formatCode="[$USD]\ #,##0.00"/>
    <numFmt numFmtId="183" formatCode="_-[$¥-411]* #,##0_-;\-[$¥-411]* #,##0_-;_-[$¥-411]* &quot;-&quot;_-;_-@_-"/>
    <numFmt numFmtId="184" formatCode="_-* #,##0.0000_-;\-* #,##0.0000_-;_-* &quot;-&quot;_-;_-@_-"/>
    <numFmt numFmtId="185" formatCode="#,##0.00_);[Red]\(#,##0.00\)"/>
    <numFmt numFmtId="186" formatCode="#,##0_);\(#,##0\)"/>
    <numFmt numFmtId="187" formatCode="#,##0;\(#,##0\);\-"/>
    <numFmt numFmtId="188" formatCode="_-* #,##0_-;&quot;₩&quot;\-* #,##0_-;_-* &quot;-&quot;_-;_-@_-"/>
  </numFmts>
  <fonts count="3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바탕"/>
      <family val="1"/>
      <charset val="129"/>
    </font>
    <font>
      <b/>
      <sz val="11"/>
      <color rgb="FFFF000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MS Gothic"/>
      <family val="3"/>
      <charset val="128"/>
    </font>
    <font>
      <sz val="11"/>
      <name val="MS Gothic"/>
      <family val="3"/>
      <charset val="128"/>
    </font>
    <font>
      <sz val="9"/>
      <name val="돋움"/>
      <family val="3"/>
      <charset val="129"/>
    </font>
    <font>
      <b/>
      <sz val="11"/>
      <name val="Noto Sans KR"/>
      <family val="3"/>
      <charset val="129"/>
    </font>
    <font>
      <sz val="11"/>
      <name val="ＭＳ Ｐゴシック"/>
      <family val="2"/>
    </font>
    <font>
      <b/>
      <sz val="11"/>
      <name val="돋움"/>
      <family val="3"/>
      <charset val="128"/>
    </font>
    <font>
      <sz val="8"/>
      <name val="맑은 고딕"/>
      <family val="2"/>
      <charset val="129"/>
      <scheme val="minor"/>
    </font>
    <font>
      <b/>
      <sz val="12"/>
      <name val="MS Gothic"/>
      <family val="3"/>
      <charset val="128"/>
    </font>
    <font>
      <sz val="9"/>
      <name val="굴림체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FFFFFF"/>
      <name val="돋움"/>
      <family val="3"/>
      <charset val="129"/>
    </font>
    <font>
      <b/>
      <sz val="12"/>
      <color rgb="FFFFFFFF"/>
      <name val="돋움"/>
      <family val="3"/>
      <charset val="129"/>
    </font>
    <font>
      <b/>
      <i/>
      <sz val="11"/>
      <name val="돋움"/>
      <family val="3"/>
      <charset val="129"/>
    </font>
    <font>
      <sz val="11"/>
      <color rgb="FF008000"/>
      <name val="돋움"/>
      <family val="3"/>
      <charset val="129"/>
    </font>
    <font>
      <sz val="11"/>
      <color rgb="FFFF8C00"/>
      <name val="돋움"/>
      <family val="3"/>
      <charset val="129"/>
    </font>
    <font>
      <sz val="11"/>
      <color rgb="FF0000FF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8000"/>
      <name val="돋움"/>
      <family val="3"/>
      <charset val="129"/>
    </font>
    <font>
      <b/>
      <sz val="11"/>
      <color rgb="FFFF8C00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name val="Noto Sans KR"/>
      <family val="3"/>
      <charset val="129"/>
    </font>
    <font>
      <b/>
      <sz val="11"/>
      <name val="Yu Gothic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0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  <xf numFmtId="41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" fillId="2" borderId="1" applyNumberFormat="0" applyFont="0" applyAlignment="0" applyProtection="0">
      <alignment vertical="center"/>
    </xf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91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vertical="center" shrinkToFit="1"/>
    </xf>
    <xf numFmtId="3" fontId="5" fillId="3" borderId="0" xfId="3" applyNumberFormat="1" applyFont="1" applyFill="1" applyAlignment="1">
      <alignment horizontal="right" vertical="center"/>
    </xf>
    <xf numFmtId="177" fontId="0" fillId="0" borderId="0" xfId="1" applyNumberFormat="1" applyFont="1">
      <alignment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 wrapText="1" shrinkToFit="1"/>
    </xf>
    <xf numFmtId="0" fontId="6" fillId="0" borderId="0" xfId="0" applyFont="1" applyAlignment="1">
      <alignment vertical="center" shrinkToFit="1"/>
    </xf>
    <xf numFmtId="57" fontId="7" fillId="0" borderId="2" xfId="0" applyNumberFormat="1" applyFont="1" applyBorder="1" applyAlignment="1">
      <alignment horizontal="left" vertical="center" wrapText="1" shrinkToFit="1"/>
    </xf>
    <xf numFmtId="57" fontId="7" fillId="0" borderId="2" xfId="0" applyNumberFormat="1" applyFont="1" applyBorder="1" applyAlignment="1">
      <alignment vertical="center" shrinkToFit="1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vertical="center" shrinkToFit="1"/>
    </xf>
    <xf numFmtId="176" fontId="7" fillId="4" borderId="6" xfId="0" applyNumberFormat="1" applyFont="1" applyFill="1" applyBorder="1" applyAlignment="1">
      <alignment horizontal="center" vertical="center" shrinkToFit="1"/>
    </xf>
    <xf numFmtId="176" fontId="7" fillId="4" borderId="7" xfId="0" applyNumberFormat="1" applyFont="1" applyFill="1" applyBorder="1" applyAlignment="1">
      <alignment horizontal="center" vertical="center" shrinkToFit="1"/>
    </xf>
    <xf numFmtId="176" fontId="7" fillId="0" borderId="8" xfId="0" applyNumberFormat="1" applyFont="1" applyBorder="1" applyAlignment="1">
      <alignment horizontal="center" vertical="center" shrinkToFit="1"/>
    </xf>
    <xf numFmtId="178" fontId="7" fillId="4" borderId="12" xfId="1" applyNumberFormat="1" applyFont="1" applyFill="1" applyBorder="1" applyAlignment="1">
      <alignment horizontal="right" vertical="center" shrinkToFit="1"/>
    </xf>
    <xf numFmtId="178" fontId="7" fillId="4" borderId="13" xfId="1" applyNumberFormat="1" applyFont="1" applyFill="1" applyBorder="1" applyAlignment="1">
      <alignment horizontal="right" vertical="center" shrinkToFit="1"/>
    </xf>
    <xf numFmtId="179" fontId="9" fillId="0" borderId="14" xfId="0" applyNumberFormat="1" applyFont="1" applyBorder="1" applyAlignment="1">
      <alignment horizontal="right" vertical="center" shrinkToFit="1"/>
    </xf>
    <xf numFmtId="41" fontId="0" fillId="0" borderId="0" xfId="1" applyFont="1">
      <alignment vertical="center"/>
    </xf>
    <xf numFmtId="178" fontId="7" fillId="5" borderId="18" xfId="1" applyNumberFormat="1" applyFont="1" applyFill="1" applyBorder="1" applyAlignment="1">
      <alignment horizontal="right" vertical="center" shrinkToFit="1"/>
    </xf>
    <xf numFmtId="178" fontId="7" fillId="5" borderId="19" xfId="1" applyNumberFormat="1" applyFont="1" applyFill="1" applyBorder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178" fontId="7" fillId="5" borderId="23" xfId="1" applyNumberFormat="1" applyFont="1" applyFill="1" applyBorder="1" applyAlignment="1">
      <alignment horizontal="right" vertical="center" shrinkToFit="1"/>
    </xf>
    <xf numFmtId="178" fontId="7" fillId="5" borderId="24" xfId="1" applyNumberFormat="1" applyFont="1" applyFill="1" applyBorder="1" applyAlignment="1">
      <alignment horizontal="right" vertical="center" shrinkToFit="1"/>
    </xf>
    <xf numFmtId="178" fontId="2" fillId="0" borderId="0" xfId="1" applyNumberFormat="1" applyFont="1" applyFill="1" applyBorder="1" applyAlignment="1">
      <alignment horizontal="right" vertical="center" shrinkToFit="1"/>
    </xf>
    <xf numFmtId="178" fontId="7" fillId="6" borderId="30" xfId="1" applyNumberFormat="1" applyFont="1" applyFill="1" applyBorder="1" applyAlignment="1">
      <alignment horizontal="right" vertical="center" shrinkToFit="1"/>
    </xf>
    <xf numFmtId="178" fontId="7" fillId="6" borderId="31" xfId="1" applyNumberFormat="1" applyFont="1" applyFill="1" applyBorder="1" applyAlignment="1">
      <alignment horizontal="right" vertical="center" shrinkToFit="1"/>
    </xf>
    <xf numFmtId="179" fontId="9" fillId="0" borderId="32" xfId="0" applyNumberFormat="1" applyFont="1" applyBorder="1" applyAlignment="1">
      <alignment horizontal="right" vertical="center" shrinkToFit="1"/>
    </xf>
    <xf numFmtId="0" fontId="7" fillId="0" borderId="34" xfId="0" applyFont="1" applyBorder="1" applyAlignment="1">
      <alignment vertical="center" shrinkToFit="1"/>
    </xf>
    <xf numFmtId="178" fontId="2" fillId="0" borderId="38" xfId="1" applyNumberFormat="1" applyFont="1" applyFill="1" applyBorder="1" applyAlignment="1">
      <alignment horizontal="right" vertical="center" shrinkToFit="1"/>
    </xf>
    <xf numFmtId="178" fontId="2" fillId="0" borderId="39" xfId="1" applyNumberFormat="1" applyFont="1" applyFill="1" applyBorder="1" applyAlignment="1">
      <alignment horizontal="right" vertical="center" shrinkToFit="1"/>
    </xf>
    <xf numFmtId="178" fontId="2" fillId="0" borderId="34" xfId="1" applyNumberFormat="1" applyFont="1" applyFill="1" applyBorder="1" applyAlignment="1">
      <alignment horizontal="right" vertical="center" shrinkToFit="1"/>
    </xf>
    <xf numFmtId="178" fontId="2" fillId="7" borderId="40" xfId="1" applyNumberFormat="1" applyFont="1" applyFill="1" applyBorder="1" applyAlignment="1">
      <alignment horizontal="right" vertical="center" shrinkToFit="1"/>
    </xf>
    <xf numFmtId="179" fontId="9" fillId="0" borderId="41" xfId="0" applyNumberFormat="1" applyFont="1" applyBorder="1" applyAlignment="1">
      <alignment horizontal="right" vertical="center" shrinkToFit="1"/>
    </xf>
    <xf numFmtId="0" fontId="0" fillId="0" borderId="39" xfId="0" applyBorder="1" applyAlignment="1">
      <alignment horizontal="left" vertical="center" shrinkToFit="1"/>
    </xf>
    <xf numFmtId="178" fontId="5" fillId="0" borderId="39" xfId="1" applyNumberFormat="1" applyFont="1" applyFill="1" applyBorder="1" applyAlignment="1" applyProtection="1">
      <alignment horizontal="right" vertical="center"/>
    </xf>
    <xf numFmtId="41" fontId="2" fillId="0" borderId="39" xfId="1" applyFont="1" applyFill="1" applyBorder="1" applyAlignment="1">
      <alignment vertical="center"/>
    </xf>
    <xf numFmtId="178" fontId="2" fillId="7" borderId="45" xfId="1" applyNumberFormat="1" applyFont="1" applyFill="1" applyBorder="1" applyAlignment="1">
      <alignment horizontal="right" vertical="center" shrinkToFit="1"/>
    </xf>
    <xf numFmtId="178" fontId="2" fillId="7" borderId="46" xfId="1" applyNumberFormat="1" applyFont="1" applyFill="1" applyBorder="1" applyAlignment="1">
      <alignment horizontal="right" vertical="center" shrinkToFit="1"/>
    </xf>
    <xf numFmtId="0" fontId="0" fillId="0" borderId="42" xfId="0" applyBorder="1" applyAlignment="1">
      <alignment vertical="center" wrapText="1"/>
    </xf>
    <xf numFmtId="10" fontId="0" fillId="0" borderId="43" xfId="2" applyNumberFormat="1" applyFont="1" applyFill="1" applyBorder="1" applyAlignment="1">
      <alignment horizontal="center" vertical="center"/>
    </xf>
    <xf numFmtId="10" fontId="0" fillId="0" borderId="44" xfId="2" applyNumberFormat="1" applyFont="1" applyFill="1" applyBorder="1" applyAlignment="1">
      <alignment horizontal="center" vertical="center"/>
    </xf>
    <xf numFmtId="178" fontId="2" fillId="0" borderId="12" xfId="1" applyNumberFormat="1" applyFont="1" applyFill="1" applyBorder="1" applyAlignment="1">
      <alignment horizontal="right" vertical="center" shrinkToFit="1"/>
    </xf>
    <xf numFmtId="178" fontId="2" fillId="7" borderId="12" xfId="1" applyNumberFormat="1" applyFont="1" applyFill="1" applyBorder="1" applyAlignment="1">
      <alignment horizontal="righ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178" fontId="0" fillId="0" borderId="12" xfId="1" applyNumberFormat="1" applyFont="1" applyFill="1" applyBorder="1" applyAlignment="1">
      <alignment vertical="center" shrinkToFit="1"/>
    </xf>
    <xf numFmtId="3" fontId="0" fillId="0" borderId="47" xfId="0" applyNumberFormat="1" applyBorder="1">
      <alignment vertical="center"/>
    </xf>
    <xf numFmtId="178" fontId="2" fillId="7" borderId="13" xfId="1" applyNumberFormat="1" applyFont="1" applyFill="1" applyBorder="1" applyAlignment="1">
      <alignment horizontal="right" vertical="center" shrinkToFit="1"/>
    </xf>
    <xf numFmtId="0" fontId="0" fillId="0" borderId="0" xfId="0" applyAlignment="1">
      <alignment vertical="center" wrapText="1"/>
    </xf>
    <xf numFmtId="0" fontId="0" fillId="0" borderId="48" xfId="0" applyBorder="1" applyAlignment="1">
      <alignment vertical="center" wrapText="1"/>
    </xf>
    <xf numFmtId="178" fontId="7" fillId="8" borderId="52" xfId="1" applyNumberFormat="1" applyFont="1" applyFill="1" applyBorder="1" applyAlignment="1">
      <alignment horizontal="right" vertical="distributed" shrinkToFit="1"/>
    </xf>
    <xf numFmtId="3" fontId="13" fillId="0" borderId="0" xfId="0" applyNumberFormat="1" applyFont="1">
      <alignment vertical="center"/>
    </xf>
    <xf numFmtId="0" fontId="0" fillId="0" borderId="39" xfId="0" applyBorder="1" applyAlignment="1">
      <alignment horizontal="left" vertical="center" wrapText="1" shrinkToFit="1"/>
    </xf>
    <xf numFmtId="178" fontId="2" fillId="0" borderId="54" xfId="1" applyNumberFormat="1" applyFont="1" applyFill="1" applyBorder="1" applyAlignment="1">
      <alignment horizontal="right" vertical="center" shrinkToFit="1"/>
    </xf>
    <xf numFmtId="180" fontId="0" fillId="0" borderId="55" xfId="0" applyNumberFormat="1" applyBorder="1" applyAlignment="1">
      <alignment vertical="center" shrinkToFit="1"/>
    </xf>
    <xf numFmtId="9" fontId="0" fillId="0" borderId="0" xfId="2" applyFont="1">
      <alignment vertical="center"/>
    </xf>
    <xf numFmtId="180" fontId="0" fillId="0" borderId="48" xfId="0" applyNumberFormat="1" applyBorder="1" applyAlignment="1">
      <alignment vertical="center" shrinkToFit="1"/>
    </xf>
    <xf numFmtId="181" fontId="2" fillId="0" borderId="58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81" fontId="2" fillId="0" borderId="61" xfId="1" applyNumberFormat="1" applyFont="1" applyFill="1" applyBorder="1" applyAlignment="1">
      <alignment vertical="center"/>
    </xf>
    <xf numFmtId="178" fontId="2" fillId="9" borderId="52" xfId="1" applyNumberFormat="1" applyFont="1" applyFill="1" applyBorder="1" applyAlignment="1">
      <alignment horizontal="right" vertical="center" shrinkToFit="1"/>
    </xf>
    <xf numFmtId="41" fontId="2" fillId="9" borderId="52" xfId="1" applyFont="1" applyFill="1" applyBorder="1">
      <alignment vertical="center"/>
    </xf>
    <xf numFmtId="178" fontId="2" fillId="9" borderId="62" xfId="1" applyNumberFormat="1" applyFont="1" applyFill="1" applyBorder="1" applyAlignment="1">
      <alignment horizontal="right" vertical="center" shrinkToFit="1"/>
    </xf>
    <xf numFmtId="181" fontId="7" fillId="0" borderId="63" xfId="1" applyNumberFormat="1" applyFont="1" applyFill="1" applyBorder="1" applyAlignment="1">
      <alignment vertical="center"/>
    </xf>
    <xf numFmtId="0" fontId="0" fillId="0" borderId="54" xfId="0" applyBorder="1" applyAlignment="1">
      <alignment horizontal="left" vertical="center" shrinkToFit="1"/>
    </xf>
    <xf numFmtId="183" fontId="0" fillId="0" borderId="57" xfId="0" applyNumberFormat="1" applyBorder="1" applyAlignment="1">
      <alignment vertical="center" shrinkToFit="1"/>
    </xf>
    <xf numFmtId="43" fontId="0" fillId="0" borderId="0" xfId="0" applyNumberFormat="1">
      <alignment vertical="center"/>
    </xf>
    <xf numFmtId="178" fontId="2" fillId="0" borderId="39" xfId="4" applyNumberFormat="1" applyFont="1" applyFill="1" applyBorder="1" applyAlignment="1">
      <alignment horizontal="right" vertical="center" shrinkToFit="1"/>
    </xf>
    <xf numFmtId="183" fontId="0" fillId="0" borderId="61" xfId="0" applyNumberFormat="1" applyBorder="1" applyAlignment="1">
      <alignment vertical="center" shrinkToFit="1"/>
    </xf>
    <xf numFmtId="184" fontId="0" fillId="0" borderId="0" xfId="1" applyNumberFormat="1" applyFont="1">
      <alignment vertical="center"/>
    </xf>
    <xf numFmtId="0" fontId="0" fillId="0" borderId="12" xfId="0" applyBorder="1" applyAlignment="1">
      <alignment horizontal="left" vertical="center" wrapText="1" shrinkToFit="1"/>
    </xf>
    <xf numFmtId="178" fontId="2" fillId="0" borderId="12" xfId="4" applyNumberFormat="1" applyFont="1" applyFill="1" applyBorder="1" applyAlignment="1">
      <alignment horizontal="right" vertical="center" shrinkToFit="1"/>
    </xf>
    <xf numFmtId="41" fontId="2" fillId="9" borderId="52" xfId="1" applyFont="1" applyFill="1" applyBorder="1" applyAlignment="1">
      <alignment horizontal="left" vertical="center" wrapText="1"/>
    </xf>
    <xf numFmtId="183" fontId="7" fillId="0" borderId="63" xfId="0" applyNumberFormat="1" applyFont="1" applyBorder="1" applyAlignment="1">
      <alignment vertical="center" shrinkToFit="1"/>
    </xf>
    <xf numFmtId="178" fontId="7" fillId="8" borderId="71" xfId="1" applyNumberFormat="1" applyFont="1" applyFill="1" applyBorder="1" applyAlignment="1">
      <alignment horizontal="right" vertical="distributed" shrinkToFit="1"/>
    </xf>
    <xf numFmtId="180" fontId="7" fillId="0" borderId="72" xfId="0" applyNumberFormat="1" applyFont="1" applyBorder="1" applyAlignment="1">
      <alignment horizontal="right" vertical="distributed" shrinkToFit="1"/>
    </xf>
    <xf numFmtId="10" fontId="0" fillId="0" borderId="0" xfId="2" applyNumberFormat="1" applyFont="1">
      <alignment vertical="center"/>
    </xf>
    <xf numFmtId="180" fontId="7" fillId="0" borderId="0" xfId="0" applyNumberFormat="1" applyFont="1" applyAlignment="1">
      <alignment horizontal="right" vertical="distributed" shrinkToFit="1"/>
    </xf>
    <xf numFmtId="178" fontId="7" fillId="6" borderId="29" xfId="0" applyNumberFormat="1" applyFont="1" applyFill="1" applyBorder="1" applyAlignment="1">
      <alignment horizontal="right" vertical="center" shrinkToFit="1"/>
    </xf>
    <xf numFmtId="178" fontId="7" fillId="6" borderId="74" xfId="0" applyNumberFormat="1" applyFont="1" applyFill="1" applyBorder="1" applyAlignment="1">
      <alignment horizontal="right" vertical="center" shrinkToFit="1"/>
    </xf>
    <xf numFmtId="41" fontId="0" fillId="0" borderId="0" xfId="1" applyFont="1" applyFill="1" applyBorder="1" applyAlignment="1">
      <alignment vertical="center" shrinkToFit="1"/>
    </xf>
    <xf numFmtId="178" fontId="7" fillId="0" borderId="0" xfId="0" applyNumberFormat="1" applyFont="1" applyAlignment="1">
      <alignment horizontal="right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176" fontId="7" fillId="0" borderId="76" xfId="0" applyNumberFormat="1" applyFont="1" applyBorder="1" applyAlignment="1">
      <alignment horizontal="left" vertical="center" wrapText="1"/>
    </xf>
    <xf numFmtId="176" fontId="7" fillId="0" borderId="76" xfId="0" applyNumberFormat="1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180" fontId="0" fillId="0" borderId="0" xfId="0" applyNumberFormat="1" applyAlignment="1">
      <alignment vertical="center" shrinkToFit="1"/>
    </xf>
    <xf numFmtId="0" fontId="7" fillId="0" borderId="57" xfId="0" applyFont="1" applyBorder="1" applyAlignment="1">
      <alignment horizontal="center" vertical="center" shrinkToFit="1"/>
    </xf>
    <xf numFmtId="0" fontId="0" fillId="0" borderId="54" xfId="0" applyBorder="1" applyAlignment="1">
      <alignment horizontal="left" vertical="center" wrapText="1"/>
    </xf>
    <xf numFmtId="14" fontId="0" fillId="0" borderId="54" xfId="0" applyNumberFormat="1" applyBorder="1" applyAlignment="1">
      <alignment horizontal="center" vertical="center" shrinkToFit="1"/>
    </xf>
    <xf numFmtId="41" fontId="0" fillId="0" borderId="54" xfId="1" applyFont="1" applyBorder="1" applyAlignment="1">
      <alignment horizontal="center" vertical="center" shrinkToFit="1"/>
    </xf>
    <xf numFmtId="178" fontId="2" fillId="7" borderId="78" xfId="0" applyNumberFormat="1" applyFont="1" applyFill="1" applyBorder="1" applyAlignment="1">
      <alignment horizontal="right" vertical="center" shrinkToFit="1"/>
    </xf>
    <xf numFmtId="177" fontId="0" fillId="0" borderId="0" xfId="1" applyNumberFormat="1" applyFont="1" applyFill="1">
      <alignment vertical="center"/>
    </xf>
    <xf numFmtId="0" fontId="7" fillId="10" borderId="51" xfId="0" applyFont="1" applyFill="1" applyBorder="1" applyAlignment="1">
      <alignment horizontal="center" vertical="center" wrapText="1" shrinkToFit="1"/>
    </xf>
    <xf numFmtId="178" fontId="7" fillId="10" borderId="52" xfId="0" applyNumberFormat="1" applyFont="1" applyFill="1" applyBorder="1" applyAlignment="1">
      <alignment vertical="center" wrapText="1" shrinkToFit="1"/>
    </xf>
    <xf numFmtId="178" fontId="7" fillId="10" borderId="80" xfId="0" applyNumberFormat="1" applyFont="1" applyFill="1" applyBorder="1" applyAlignment="1">
      <alignment vertical="center" wrapText="1" shrinkToFit="1"/>
    </xf>
    <xf numFmtId="0" fontId="7" fillId="0" borderId="81" xfId="0" applyFont="1" applyBorder="1" applyAlignment="1">
      <alignment horizontal="center" vertical="center" shrinkToFit="1"/>
    </xf>
    <xf numFmtId="0" fontId="0" fillId="0" borderId="54" xfId="0" applyBorder="1" applyAlignment="1">
      <alignment horizontal="left" vertical="center" wrapText="1" shrinkToFit="1"/>
    </xf>
    <xf numFmtId="41" fontId="0" fillId="0" borderId="54" xfId="1" applyFont="1" applyFill="1" applyBorder="1" applyAlignment="1">
      <alignment horizontal="center" vertical="center" shrinkToFit="1"/>
    </xf>
    <xf numFmtId="178" fontId="2" fillId="7" borderId="82" xfId="0" applyNumberFormat="1" applyFont="1" applyFill="1" applyBorder="1" applyAlignment="1">
      <alignment horizontal="right" vertical="center" shrinkToFit="1"/>
    </xf>
    <xf numFmtId="180" fontId="0" fillId="0" borderId="17" xfId="0" applyNumberFormat="1" applyBorder="1" applyAlignment="1">
      <alignment vertical="center" shrinkToFit="1"/>
    </xf>
    <xf numFmtId="0" fontId="0" fillId="0" borderId="39" xfId="0" applyBorder="1" applyAlignment="1">
      <alignment horizontal="left" vertical="center" wrapText="1"/>
    </xf>
    <xf numFmtId="14" fontId="0" fillId="0" borderId="39" xfId="0" applyNumberFormat="1" applyBorder="1" applyAlignment="1">
      <alignment horizontal="center" vertical="center" shrinkToFit="1"/>
    </xf>
    <xf numFmtId="41" fontId="0" fillId="0" borderId="39" xfId="1" applyFont="1" applyFill="1" applyBorder="1" applyAlignment="1">
      <alignment horizontal="center" vertical="center" shrinkToFit="1"/>
    </xf>
    <xf numFmtId="41" fontId="0" fillId="0" borderId="39" xfId="1" applyFont="1" applyBorder="1" applyAlignment="1">
      <alignment horizontal="center" vertical="center" shrinkToFit="1"/>
    </xf>
    <xf numFmtId="180" fontId="0" fillId="0" borderId="47" xfId="0" applyNumberFormat="1" applyBorder="1" applyAlignment="1">
      <alignment vertical="center" shrinkToFit="1"/>
    </xf>
    <xf numFmtId="180" fontId="7" fillId="0" borderId="63" xfId="0" applyNumberFormat="1" applyFont="1" applyBorder="1" applyAlignment="1">
      <alignment vertical="center" shrinkToFit="1"/>
    </xf>
    <xf numFmtId="0" fontId="0" fillId="0" borderId="83" xfId="0" applyBorder="1" applyAlignment="1">
      <alignment horizontal="left" vertical="center" shrinkToFit="1"/>
    </xf>
    <xf numFmtId="0" fontId="0" fillId="0" borderId="83" xfId="0" applyBorder="1" applyAlignment="1">
      <alignment horizontal="left" vertical="center" wrapText="1"/>
    </xf>
    <xf numFmtId="14" fontId="0" fillId="0" borderId="83" xfId="0" applyNumberFormat="1" applyBorder="1" applyAlignment="1">
      <alignment horizontal="center" vertical="center" shrinkToFit="1"/>
    </xf>
    <xf numFmtId="41" fontId="0" fillId="0" borderId="83" xfId="1" applyFont="1" applyFill="1" applyBorder="1" applyAlignment="1">
      <alignment horizontal="center" vertical="center" shrinkToFit="1"/>
    </xf>
    <xf numFmtId="41" fontId="2" fillId="0" borderId="0" xfId="1" applyFont="1" applyFill="1" applyBorder="1" applyAlignment="1">
      <alignment horizontal="left" vertical="center"/>
    </xf>
    <xf numFmtId="41" fontId="0" fillId="0" borderId="83" xfId="1" applyFont="1" applyBorder="1" applyAlignment="1">
      <alignment horizontal="center" vertical="center" shrinkToFit="1"/>
    </xf>
    <xf numFmtId="178" fontId="2" fillId="7" borderId="42" xfId="0" applyNumberFormat="1" applyFont="1" applyFill="1" applyBorder="1" applyAlignment="1">
      <alignment horizontal="right" vertical="center" shrinkToFit="1"/>
    </xf>
    <xf numFmtId="41" fontId="7" fillId="10" borderId="71" xfId="0" applyNumberFormat="1" applyFont="1" applyFill="1" applyBorder="1" applyAlignment="1">
      <alignment horizontal="right" vertical="center" wrapText="1" shrinkToFit="1"/>
    </xf>
    <xf numFmtId="176" fontId="7" fillId="10" borderId="71" xfId="0" applyNumberFormat="1" applyFont="1" applyFill="1" applyBorder="1" applyAlignment="1">
      <alignment horizontal="right" vertical="center" wrapText="1" shrinkToFit="1"/>
    </xf>
    <xf numFmtId="41" fontId="7" fillId="10" borderId="84" xfId="0" applyNumberFormat="1" applyFont="1" applyFill="1" applyBorder="1" applyAlignment="1">
      <alignment horizontal="right" vertical="center" wrapText="1" shrinkToFit="1"/>
    </xf>
    <xf numFmtId="185" fontId="13" fillId="0" borderId="0" xfId="0" applyNumberFormat="1" applyFont="1">
      <alignment vertical="center"/>
    </xf>
    <xf numFmtId="3" fontId="0" fillId="0" borderId="0" xfId="0" applyNumberFormat="1" applyAlignment="1">
      <alignment horizontal="left" vertical="center" wrapText="1"/>
    </xf>
    <xf numFmtId="0" fontId="0" fillId="0" borderId="85" xfId="0" applyBorder="1">
      <alignment vertical="center"/>
    </xf>
    <xf numFmtId="178" fontId="7" fillId="6" borderId="86" xfId="0" applyNumberFormat="1" applyFont="1" applyFill="1" applyBorder="1" applyAlignment="1">
      <alignment horizontal="right" vertical="center" shrinkToFit="1"/>
    </xf>
    <xf numFmtId="186" fontId="7" fillId="6" borderId="30" xfId="0" applyNumberFormat="1" applyFont="1" applyFill="1" applyBorder="1" applyAlignment="1">
      <alignment horizontal="right" vertical="center" shrinkToFit="1"/>
    </xf>
    <xf numFmtId="186" fontId="7" fillId="6" borderId="87" xfId="0" applyNumberFormat="1" applyFont="1" applyFill="1" applyBorder="1" applyAlignment="1">
      <alignment horizontal="right" vertical="center" shrinkToFit="1"/>
    </xf>
    <xf numFmtId="41" fontId="0" fillId="0" borderId="72" xfId="1" applyFont="1" applyFill="1" applyBorder="1" applyAlignment="1">
      <alignment vertical="center" shrinkToFit="1"/>
    </xf>
    <xf numFmtId="0" fontId="7" fillId="0" borderId="34" xfId="0" applyFont="1" applyBorder="1" applyAlignment="1">
      <alignment horizontal="center" vertical="center" shrinkToFit="1"/>
    </xf>
    <xf numFmtId="176" fontId="7" fillId="0" borderId="34" xfId="0" applyNumberFormat="1" applyFont="1" applyBorder="1" applyAlignment="1">
      <alignment horizontal="left" vertical="center" wrapText="1"/>
    </xf>
    <xf numFmtId="176" fontId="7" fillId="0" borderId="34" xfId="0" applyNumberFormat="1" applyFont="1" applyBorder="1" applyAlignment="1">
      <alignment horizontal="center" vertical="center"/>
    </xf>
    <xf numFmtId="0" fontId="0" fillId="0" borderId="72" xfId="0" applyBorder="1">
      <alignment vertical="center"/>
    </xf>
    <xf numFmtId="178" fontId="7" fillId="6" borderId="0" xfId="0" applyNumberFormat="1" applyFont="1" applyFill="1" applyAlignment="1">
      <alignment horizontal="right" vertical="center" shrinkToFit="1"/>
    </xf>
    <xf numFmtId="0" fontId="7" fillId="0" borderId="90" xfId="0" applyFont="1" applyBorder="1" applyAlignment="1">
      <alignment horizontal="center" vertical="center" shrinkToFit="1"/>
    </xf>
    <xf numFmtId="0" fontId="0" fillId="0" borderId="91" xfId="0" applyBorder="1" applyAlignment="1">
      <alignment horizontal="left" vertical="center" shrinkToFit="1"/>
    </xf>
    <xf numFmtId="0" fontId="0" fillId="0" borderId="91" xfId="0" applyBorder="1" applyAlignment="1">
      <alignment horizontal="left" vertical="center" wrapText="1" shrinkToFit="1"/>
    </xf>
    <xf numFmtId="49" fontId="0" fillId="0" borderId="91" xfId="0" applyNumberFormat="1" applyBorder="1" applyAlignment="1">
      <alignment horizontal="center" vertical="center" wrapText="1" shrinkToFit="1"/>
    </xf>
    <xf numFmtId="14" fontId="0" fillId="0" borderId="91" xfId="0" applyNumberFormat="1" applyBorder="1" applyAlignment="1">
      <alignment horizontal="center" vertical="center" shrinkToFit="1"/>
    </xf>
    <xf numFmtId="178" fontId="2" fillId="7" borderId="94" xfId="0" applyNumberFormat="1" applyFont="1" applyFill="1" applyBorder="1" applyAlignment="1">
      <alignment horizontal="right" vertical="center" shrinkToFit="1"/>
    </xf>
    <xf numFmtId="178" fontId="7" fillId="10" borderId="84" xfId="0" applyNumberFormat="1" applyFont="1" applyFill="1" applyBorder="1" applyAlignment="1">
      <alignment horizontal="right" vertical="center" shrinkToFit="1"/>
    </xf>
    <xf numFmtId="3" fontId="0" fillId="0" borderId="4" xfId="0" applyNumberFormat="1" applyBorder="1" applyAlignment="1">
      <alignment horizontal="left" vertical="center" wrapText="1"/>
    </xf>
    <xf numFmtId="0" fontId="7" fillId="0" borderId="25" xfId="0" applyFont="1" applyBorder="1">
      <alignment vertical="center"/>
    </xf>
    <xf numFmtId="41" fontId="7" fillId="0" borderId="0" xfId="1" applyFont="1" applyAlignment="1">
      <alignment horizontal="right" vertical="center" wrapText="1"/>
    </xf>
    <xf numFmtId="41" fontId="7" fillId="0" borderId="0" xfId="1" applyFont="1">
      <alignment vertical="center"/>
    </xf>
    <xf numFmtId="14" fontId="7" fillId="0" borderId="0" xfId="0" applyNumberFormat="1" applyFont="1" applyAlignment="1">
      <alignment horizontal="left" vertical="center"/>
    </xf>
    <xf numFmtId="41" fontId="2" fillId="0" borderId="26" xfId="1" applyFont="1" applyFill="1" applyBorder="1">
      <alignment vertical="center"/>
    </xf>
    <xf numFmtId="0" fontId="0" fillId="0" borderId="25" xfId="0" applyBorder="1">
      <alignment vertical="center"/>
    </xf>
    <xf numFmtId="41" fontId="7" fillId="0" borderId="0" xfId="1" applyFont="1" applyFill="1" applyBorder="1">
      <alignment vertical="center"/>
    </xf>
    <xf numFmtId="14" fontId="7" fillId="0" borderId="0" xfId="0" applyNumberFormat="1" applyFont="1" applyAlignment="1">
      <alignment horizontal="center" vertical="center"/>
    </xf>
    <xf numFmtId="41" fontId="7" fillId="0" borderId="26" xfId="1" applyFont="1" applyFill="1" applyBorder="1">
      <alignment vertical="center"/>
    </xf>
    <xf numFmtId="41" fontId="2" fillId="0" borderId="0" xfId="1" applyFont="1" applyAlignment="1">
      <alignment horizontal="right" vertical="center"/>
    </xf>
    <xf numFmtId="41" fontId="2" fillId="0" borderId="0" xfId="1" applyFont="1" applyFill="1" applyBorder="1">
      <alignment vertical="center"/>
    </xf>
    <xf numFmtId="0" fontId="7" fillId="0" borderId="0" xfId="0" applyFont="1">
      <alignment vertical="center"/>
    </xf>
    <xf numFmtId="41" fontId="2" fillId="0" borderId="0" xfId="1" applyFont="1" applyFill="1">
      <alignment vertical="center"/>
    </xf>
    <xf numFmtId="41" fontId="2" fillId="0" borderId="0" xfId="1" applyFont="1">
      <alignment vertical="center"/>
    </xf>
    <xf numFmtId="41" fontId="7" fillId="0" borderId="0" xfId="1" applyFont="1" applyFill="1" applyAlignment="1">
      <alignment horizontal="right" vertical="center" wrapText="1"/>
    </xf>
    <xf numFmtId="178" fontId="7" fillId="0" borderId="0" xfId="1" applyNumberFormat="1" applyFont="1" applyFill="1" applyBorder="1" applyAlignment="1">
      <alignment horizontal="right" vertical="center" shrinkToFit="1"/>
    </xf>
    <xf numFmtId="14" fontId="0" fillId="0" borderId="0" xfId="0" applyNumberFormat="1" applyAlignment="1">
      <alignment horizontal="left" vertical="center"/>
    </xf>
    <xf numFmtId="41" fontId="7" fillId="0" borderId="0" xfId="0" applyNumberFormat="1" applyFont="1">
      <alignment vertical="center"/>
    </xf>
    <xf numFmtId="177" fontId="2" fillId="0" borderId="0" xfId="1" applyNumberFormat="1" applyFont="1">
      <alignment vertical="center"/>
    </xf>
    <xf numFmtId="41" fontId="7" fillId="0" borderId="0" xfId="1" applyFont="1" applyBorder="1">
      <alignment vertical="center"/>
    </xf>
    <xf numFmtId="41" fontId="0" fillId="0" borderId="26" xfId="1" applyFont="1" applyBorder="1">
      <alignment vertical="center"/>
    </xf>
    <xf numFmtId="41" fontId="0" fillId="0" borderId="26" xfId="0" applyNumberFormat="1" applyBorder="1">
      <alignment vertical="center"/>
    </xf>
    <xf numFmtId="41" fontId="0" fillId="0" borderId="0" xfId="1" applyFont="1" applyAlignment="1">
      <alignment horizontal="left" vertical="center" wrapText="1"/>
    </xf>
    <xf numFmtId="41" fontId="7" fillId="0" borderId="26" xfId="0" applyNumberFormat="1" applyFont="1" applyBorder="1">
      <alignment vertical="center"/>
    </xf>
    <xf numFmtId="41" fontId="7" fillId="0" borderId="0" xfId="1" applyFont="1" applyBorder="1" applyAlignment="1">
      <alignment horizontal="right" vertical="center" wrapText="1"/>
    </xf>
    <xf numFmtId="0" fontId="0" fillId="0" borderId="26" xfId="0" applyBorder="1">
      <alignment vertical="center"/>
    </xf>
    <xf numFmtId="3" fontId="0" fillId="0" borderId="0" xfId="0" applyNumberFormat="1">
      <alignment vertical="center"/>
    </xf>
    <xf numFmtId="41" fontId="2" fillId="0" borderId="0" xfId="1" applyFont="1" applyBorder="1" applyAlignment="1">
      <alignment horizontal="right" vertical="center" wrapText="1"/>
    </xf>
    <xf numFmtId="3" fontId="7" fillId="0" borderId="0" xfId="0" applyNumberFormat="1" applyFont="1">
      <alignment vertical="center"/>
    </xf>
    <xf numFmtId="0" fontId="7" fillId="0" borderId="99" xfId="0" applyFont="1" applyBorder="1">
      <alignment vertical="center"/>
    </xf>
    <xf numFmtId="0" fontId="0" fillId="0" borderId="100" xfId="0" applyBorder="1">
      <alignment vertical="center"/>
    </xf>
    <xf numFmtId="0" fontId="0" fillId="0" borderId="100" xfId="0" applyBorder="1" applyAlignment="1">
      <alignment horizontal="left" vertical="center" wrapText="1"/>
    </xf>
    <xf numFmtId="0" fontId="0" fillId="0" borderId="101" xfId="0" applyBorder="1">
      <alignment vertical="center"/>
    </xf>
    <xf numFmtId="0" fontId="20" fillId="0" borderId="0" xfId="0" applyFont="1">
      <alignment vertical="center"/>
    </xf>
    <xf numFmtId="41" fontId="2" fillId="0" borderId="0" xfId="1" applyFont="1" applyAlignment="1">
      <alignment horizontal="right" vertical="center" wrapText="1"/>
    </xf>
    <xf numFmtId="0" fontId="7" fillId="11" borderId="0" xfId="0" applyFont="1" applyFill="1">
      <alignment vertical="center"/>
    </xf>
    <xf numFmtId="0" fontId="0" fillId="0" borderId="102" xfId="0" applyBorder="1">
      <alignment vertical="center"/>
    </xf>
    <xf numFmtId="0" fontId="0" fillId="0" borderId="103" xfId="0" applyBorder="1">
      <alignment vertical="center"/>
    </xf>
    <xf numFmtId="14" fontId="0" fillId="0" borderId="0" xfId="0" applyNumberFormat="1">
      <alignment vertical="center"/>
    </xf>
    <xf numFmtId="41" fontId="2" fillId="0" borderId="39" xfId="1" applyFont="1" applyFill="1" applyBorder="1" applyAlignment="1">
      <alignment horizontal="right" vertical="center" shrinkToFit="1"/>
    </xf>
    <xf numFmtId="41" fontId="2" fillId="0" borderId="34" xfId="1" applyFont="1" applyFill="1" applyBorder="1" applyAlignment="1">
      <alignment horizontal="right" vertical="center" shrinkToFit="1"/>
    </xf>
    <xf numFmtId="41" fontId="5" fillId="0" borderId="39" xfId="1" applyFont="1" applyFill="1" applyBorder="1" applyAlignment="1" applyProtection="1">
      <alignment horizontal="right" vertical="center"/>
    </xf>
    <xf numFmtId="41" fontId="2" fillId="7" borderId="12" xfId="1" applyFont="1" applyFill="1" applyBorder="1" applyAlignment="1">
      <alignment horizontal="right" vertical="center" shrinkToFit="1"/>
    </xf>
    <xf numFmtId="41" fontId="0" fillId="0" borderId="47" xfId="1" applyFont="1" applyBorder="1">
      <alignment vertical="center"/>
    </xf>
    <xf numFmtId="41" fontId="7" fillId="0" borderId="0" xfId="1" applyFont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9" fillId="0" borderId="0" xfId="0" applyFont="1">
      <alignment vertical="center"/>
    </xf>
    <xf numFmtId="0" fontId="21" fillId="0" borderId="0" xfId="0" applyFont="1">
      <alignment vertical="center"/>
    </xf>
    <xf numFmtId="41" fontId="2" fillId="0" borderId="0" xfId="1" applyFont="1" applyAlignment="1">
      <alignment horizontal="center" vertical="center"/>
    </xf>
    <xf numFmtId="0" fontId="22" fillId="0" borderId="0" xfId="0" applyFont="1">
      <alignment vertical="center"/>
    </xf>
    <xf numFmtId="187" fontId="0" fillId="0" borderId="0" xfId="0" applyNumberFormat="1">
      <alignment vertical="center"/>
    </xf>
    <xf numFmtId="187" fontId="7" fillId="0" borderId="0" xfId="0" applyNumberFormat="1" applyFont="1">
      <alignment vertical="center"/>
    </xf>
    <xf numFmtId="0" fontId="24" fillId="19" borderId="0" xfId="0" applyFont="1" applyFill="1">
      <alignment vertical="center"/>
    </xf>
    <xf numFmtId="0" fontId="0" fillId="19" borderId="0" xfId="0" applyFill="1">
      <alignment vertical="center"/>
    </xf>
    <xf numFmtId="0" fontId="23" fillId="19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24" fillId="20" borderId="0" xfId="0" applyFont="1" applyFill="1">
      <alignment vertical="center"/>
    </xf>
    <xf numFmtId="0" fontId="0" fillId="20" borderId="0" xfId="0" applyFill="1">
      <alignment vertical="center"/>
    </xf>
    <xf numFmtId="0" fontId="0" fillId="0" borderId="10" xfId="0" applyBorder="1">
      <alignment vertical="center"/>
    </xf>
    <xf numFmtId="0" fontId="0" fillId="0" borderId="50" xfId="0" applyBorder="1">
      <alignment vertical="center"/>
    </xf>
    <xf numFmtId="0" fontId="7" fillId="13" borderId="50" xfId="0" applyFont="1" applyFill="1" applyBorder="1">
      <alignment vertical="center"/>
    </xf>
    <xf numFmtId="0" fontId="0" fillId="13" borderId="50" xfId="0" applyFill="1" applyBorder="1">
      <alignment vertical="center"/>
    </xf>
    <xf numFmtId="187" fontId="0" fillId="13" borderId="50" xfId="0" applyNumberFormat="1" applyFill="1" applyBorder="1">
      <alignment vertical="center"/>
    </xf>
    <xf numFmtId="187" fontId="7" fillId="13" borderId="50" xfId="0" applyNumberFormat="1" applyFont="1" applyFill="1" applyBorder="1">
      <alignment vertical="center"/>
    </xf>
    <xf numFmtId="0" fontId="0" fillId="6" borderId="104" xfId="0" applyFill="1" applyBorder="1">
      <alignment vertical="center"/>
    </xf>
    <xf numFmtId="0" fontId="0" fillId="0" borderId="52" xfId="0" applyBorder="1">
      <alignment vertical="center"/>
    </xf>
    <xf numFmtId="0" fontId="0" fillId="0" borderId="52" xfId="0" applyBorder="1" applyAlignment="1">
      <alignment horizontal="right" vertical="center"/>
    </xf>
    <xf numFmtId="187" fontId="0" fillId="0" borderId="52" xfId="0" applyNumberFormat="1" applyBorder="1">
      <alignment vertical="center"/>
    </xf>
    <xf numFmtId="187" fontId="7" fillId="0" borderId="52" xfId="0" applyNumberFormat="1" applyFont="1" applyBorder="1">
      <alignment vertical="center"/>
    </xf>
    <xf numFmtId="0" fontId="0" fillId="13" borderId="52" xfId="0" applyFill="1" applyBorder="1">
      <alignment vertical="center"/>
    </xf>
    <xf numFmtId="0" fontId="0" fillId="13" borderId="52" xfId="0" applyFill="1" applyBorder="1" applyAlignment="1">
      <alignment horizontal="right" vertical="center"/>
    </xf>
    <xf numFmtId="187" fontId="0" fillId="13" borderId="52" xfId="0" applyNumberFormat="1" applyFill="1" applyBorder="1">
      <alignment vertical="center"/>
    </xf>
    <xf numFmtId="187" fontId="7" fillId="13" borderId="52" xfId="0" applyNumberFormat="1" applyFont="1" applyFill="1" applyBorder="1">
      <alignment vertical="center"/>
    </xf>
    <xf numFmtId="0" fontId="0" fillId="6" borderId="108" xfId="0" applyFill="1" applyBorder="1">
      <alignment vertical="center"/>
    </xf>
    <xf numFmtId="0" fontId="7" fillId="6" borderId="108" xfId="0" applyFont="1" applyFill="1" applyBorder="1" applyAlignment="1">
      <alignment horizontal="right" vertical="center"/>
    </xf>
    <xf numFmtId="187" fontId="7" fillId="6" borderId="108" xfId="0" applyNumberFormat="1" applyFont="1" applyFill="1" applyBorder="1">
      <alignment vertical="center"/>
    </xf>
    <xf numFmtId="187" fontId="10" fillId="6" borderId="108" xfId="0" applyNumberFormat="1" applyFont="1" applyFill="1" applyBorder="1">
      <alignment vertical="center"/>
    </xf>
    <xf numFmtId="0" fontId="0" fillId="0" borderId="109" xfId="0" applyBorder="1">
      <alignment vertical="center"/>
    </xf>
    <xf numFmtId="0" fontId="0" fillId="0" borderId="109" xfId="0" applyBorder="1" applyAlignment="1">
      <alignment horizontal="right" vertical="center"/>
    </xf>
    <xf numFmtId="187" fontId="0" fillId="0" borderId="109" xfId="0" applyNumberFormat="1" applyBorder="1">
      <alignment vertical="center"/>
    </xf>
    <xf numFmtId="187" fontId="7" fillId="0" borderId="109" xfId="0" applyNumberFormat="1" applyFont="1" applyBorder="1">
      <alignment vertical="center"/>
    </xf>
    <xf numFmtId="0" fontId="7" fillId="0" borderId="110" xfId="0" applyFont="1" applyBorder="1">
      <alignment vertical="center"/>
    </xf>
    <xf numFmtId="0" fontId="7" fillId="0" borderId="111" xfId="0" applyFont="1" applyBorder="1">
      <alignment vertical="center"/>
    </xf>
    <xf numFmtId="0" fontId="7" fillId="13" borderId="111" xfId="0" applyFont="1" applyFill="1" applyBorder="1">
      <alignment vertical="center"/>
    </xf>
    <xf numFmtId="0" fontId="10" fillId="6" borderId="112" xfId="0" applyFont="1" applyFill="1" applyBorder="1">
      <alignment vertical="center"/>
    </xf>
    <xf numFmtId="0" fontId="0" fillId="0" borderId="113" xfId="0" applyBorder="1">
      <alignment vertical="center"/>
    </xf>
    <xf numFmtId="0" fontId="0" fillId="0" borderId="114" xfId="0" applyBorder="1">
      <alignment vertical="center"/>
    </xf>
    <xf numFmtId="0" fontId="0" fillId="13" borderId="114" xfId="0" applyFill="1" applyBorder="1">
      <alignment vertical="center"/>
    </xf>
    <xf numFmtId="0" fontId="0" fillId="6" borderId="115" xfId="0" applyFill="1" applyBorder="1">
      <alignment vertical="center"/>
    </xf>
    <xf numFmtId="0" fontId="23" fillId="12" borderId="10" xfId="0" applyFont="1" applyFill="1" applyBorder="1" applyAlignment="1">
      <alignment horizontal="center" vertical="center"/>
    </xf>
    <xf numFmtId="0" fontId="7" fillId="14" borderId="50" xfId="0" applyFont="1" applyFill="1" applyBorder="1">
      <alignment vertical="center"/>
    </xf>
    <xf numFmtId="0" fontId="0" fillId="14" borderId="50" xfId="0" applyFill="1" applyBorder="1">
      <alignment vertical="center"/>
    </xf>
    <xf numFmtId="187" fontId="0" fillId="14" borderId="50" xfId="0" applyNumberFormat="1" applyFill="1" applyBorder="1">
      <alignment vertical="center"/>
    </xf>
    <xf numFmtId="187" fontId="7" fillId="14" borderId="50" xfId="0" applyNumberFormat="1" applyFont="1" applyFill="1" applyBorder="1">
      <alignment vertical="center"/>
    </xf>
    <xf numFmtId="0" fontId="7" fillId="15" borderId="50" xfId="0" applyFont="1" applyFill="1" applyBorder="1">
      <alignment vertical="center"/>
    </xf>
    <xf numFmtId="0" fontId="0" fillId="15" borderId="50" xfId="0" applyFill="1" applyBorder="1">
      <alignment vertical="center"/>
    </xf>
    <xf numFmtId="187" fontId="0" fillId="15" borderId="50" xfId="0" applyNumberFormat="1" applyFill="1" applyBorder="1">
      <alignment vertical="center"/>
    </xf>
    <xf numFmtId="187" fontId="7" fillId="15" borderId="50" xfId="0" applyNumberFormat="1" applyFont="1" applyFill="1" applyBorder="1">
      <alignment vertical="center"/>
    </xf>
    <xf numFmtId="0" fontId="7" fillId="16" borderId="50" xfId="0" applyFont="1" applyFill="1" applyBorder="1">
      <alignment vertical="center"/>
    </xf>
    <xf numFmtId="0" fontId="0" fillId="16" borderId="50" xfId="0" applyFill="1" applyBorder="1">
      <alignment vertical="center"/>
    </xf>
    <xf numFmtId="187" fontId="0" fillId="16" borderId="50" xfId="0" applyNumberFormat="1" applyFill="1" applyBorder="1">
      <alignment vertical="center"/>
    </xf>
    <xf numFmtId="187" fontId="7" fillId="16" borderId="50" xfId="0" applyNumberFormat="1" applyFont="1" applyFill="1" applyBorder="1">
      <alignment vertical="center"/>
    </xf>
    <xf numFmtId="0" fontId="7" fillId="17" borderId="50" xfId="0" applyFont="1" applyFill="1" applyBorder="1">
      <alignment vertical="center"/>
    </xf>
    <xf numFmtId="0" fontId="0" fillId="17" borderId="50" xfId="0" applyFill="1" applyBorder="1">
      <alignment vertical="center"/>
    </xf>
    <xf numFmtId="187" fontId="0" fillId="17" borderId="50" xfId="0" applyNumberFormat="1" applyFill="1" applyBorder="1">
      <alignment vertical="center"/>
    </xf>
    <xf numFmtId="187" fontId="7" fillId="17" borderId="50" xfId="0" applyNumberFormat="1" applyFont="1" applyFill="1" applyBorder="1">
      <alignment vertical="center"/>
    </xf>
    <xf numFmtId="0" fontId="7" fillId="18" borderId="50" xfId="0" applyFont="1" applyFill="1" applyBorder="1">
      <alignment vertical="center"/>
    </xf>
    <xf numFmtId="0" fontId="0" fillId="18" borderId="50" xfId="0" applyFill="1" applyBorder="1">
      <alignment vertical="center"/>
    </xf>
    <xf numFmtId="187" fontId="0" fillId="18" borderId="50" xfId="0" applyNumberFormat="1" applyFill="1" applyBorder="1">
      <alignment vertical="center"/>
    </xf>
    <xf numFmtId="187" fontId="7" fillId="18" borderId="50" xfId="0" applyNumberFormat="1" applyFont="1" applyFill="1" applyBorder="1">
      <alignment vertical="center"/>
    </xf>
    <xf numFmtId="0" fontId="0" fillId="18" borderId="104" xfId="0" applyFill="1" applyBorder="1">
      <alignment vertical="center"/>
    </xf>
    <xf numFmtId="187" fontId="0" fillId="18" borderId="104" xfId="0" applyNumberFormat="1" applyFill="1" applyBorder="1">
      <alignment vertical="center"/>
    </xf>
    <xf numFmtId="187" fontId="7" fillId="18" borderId="104" xfId="0" applyNumberFormat="1" applyFont="1" applyFill="1" applyBorder="1">
      <alignment vertical="center"/>
    </xf>
    <xf numFmtId="0" fontId="24" fillId="12" borderId="0" xfId="0" applyFont="1" applyFill="1">
      <alignment vertical="center"/>
    </xf>
    <xf numFmtId="0" fontId="0" fillId="12" borderId="0" xfId="0" applyFill="1">
      <alignment vertical="center"/>
    </xf>
    <xf numFmtId="0" fontId="31" fillId="0" borderId="0" xfId="0" applyFont="1">
      <alignment vertical="center"/>
    </xf>
    <xf numFmtId="0" fontId="0" fillId="0" borderId="116" xfId="0" applyBorder="1">
      <alignment vertical="center"/>
    </xf>
    <xf numFmtId="0" fontId="26" fillId="0" borderId="116" xfId="0" applyFont="1" applyBorder="1">
      <alignment vertical="center"/>
    </xf>
    <xf numFmtId="0" fontId="21" fillId="0" borderId="116" xfId="0" applyFont="1" applyBorder="1">
      <alignment vertical="center"/>
    </xf>
    <xf numFmtId="3" fontId="0" fillId="0" borderId="116" xfId="0" applyNumberFormat="1" applyBorder="1">
      <alignment vertical="center"/>
    </xf>
    <xf numFmtId="0" fontId="0" fillId="13" borderId="116" xfId="0" applyFill="1" applyBorder="1">
      <alignment vertical="center"/>
    </xf>
    <xf numFmtId="0" fontId="28" fillId="0" borderId="116" xfId="0" applyFont="1" applyBorder="1">
      <alignment vertical="center"/>
    </xf>
    <xf numFmtId="3" fontId="7" fillId="0" borderId="116" xfId="0" applyNumberFormat="1" applyFont="1" applyBorder="1">
      <alignment vertical="center"/>
    </xf>
    <xf numFmtId="0" fontId="7" fillId="13" borderId="117" xfId="0" applyFont="1" applyFill="1" applyBorder="1" applyAlignment="1">
      <alignment horizontal="center" vertical="center"/>
    </xf>
    <xf numFmtId="0" fontId="7" fillId="13" borderId="119" xfId="0" applyFont="1" applyFill="1" applyBorder="1">
      <alignment vertical="center"/>
    </xf>
    <xf numFmtId="0" fontId="0" fillId="0" borderId="120" xfId="0" applyBorder="1">
      <alignment vertical="center"/>
    </xf>
    <xf numFmtId="0" fontId="7" fillId="13" borderId="120" xfId="0" applyFont="1" applyFill="1" applyBorder="1">
      <alignment vertical="center"/>
    </xf>
    <xf numFmtId="0" fontId="7" fillId="13" borderId="122" xfId="0" applyFont="1" applyFill="1" applyBorder="1" applyAlignment="1">
      <alignment horizontal="center" vertical="center"/>
    </xf>
    <xf numFmtId="0" fontId="26" fillId="0" borderId="123" xfId="0" applyFont="1" applyBorder="1" applyAlignment="1">
      <alignment horizontal="center" vertical="center"/>
    </xf>
    <xf numFmtId="0" fontId="27" fillId="0" borderId="123" xfId="0" applyFont="1" applyBorder="1" applyAlignment="1">
      <alignment horizontal="center" vertical="center"/>
    </xf>
    <xf numFmtId="0" fontId="0" fillId="0" borderId="123" xfId="0" applyBorder="1">
      <alignment vertical="center"/>
    </xf>
    <xf numFmtId="0" fontId="0" fillId="13" borderId="123" xfId="0" applyFill="1" applyBorder="1">
      <alignment vertical="center"/>
    </xf>
    <xf numFmtId="0" fontId="7" fillId="6" borderId="107" xfId="0" applyFont="1" applyFill="1" applyBorder="1">
      <alignment vertical="center"/>
    </xf>
    <xf numFmtId="0" fontId="31" fillId="0" borderId="125" xfId="0" applyFont="1" applyBorder="1">
      <alignment vertical="center"/>
    </xf>
    <xf numFmtId="0" fontId="32" fillId="0" borderId="125" xfId="0" applyFont="1" applyBorder="1">
      <alignment vertical="center"/>
    </xf>
    <xf numFmtId="0" fontId="33" fillId="0" borderId="125" xfId="0" applyFont="1" applyBorder="1">
      <alignment vertical="center"/>
    </xf>
    <xf numFmtId="0" fontId="9" fillId="0" borderId="105" xfId="0" applyFont="1" applyBorder="1">
      <alignment vertical="center"/>
    </xf>
    <xf numFmtId="0" fontId="0" fillId="6" borderId="106" xfId="0" applyFill="1" applyBorder="1">
      <alignment vertical="center"/>
    </xf>
    <xf numFmtId="0" fontId="0" fillId="0" borderId="48" xfId="0" applyBorder="1">
      <alignment vertical="center"/>
    </xf>
    <xf numFmtId="0" fontId="0" fillId="0" borderId="11" xfId="0" applyBorder="1">
      <alignment vertical="center"/>
    </xf>
    <xf numFmtId="0" fontId="0" fillId="17" borderId="120" xfId="0" applyFill="1" applyBorder="1">
      <alignment vertical="center"/>
    </xf>
    <xf numFmtId="0" fontId="9" fillId="17" borderId="116" xfId="0" applyFont="1" applyFill="1" applyBorder="1">
      <alignment vertical="center"/>
    </xf>
    <xf numFmtId="0" fontId="0" fillId="17" borderId="116" xfId="0" applyFill="1" applyBorder="1">
      <alignment vertical="center"/>
    </xf>
    <xf numFmtId="3" fontId="7" fillId="17" borderId="116" xfId="0" applyNumberFormat="1" applyFont="1" applyFill="1" applyBorder="1">
      <alignment vertical="center"/>
    </xf>
    <xf numFmtId="3" fontId="9" fillId="17" borderId="116" xfId="0" applyNumberFormat="1" applyFont="1" applyFill="1" applyBorder="1">
      <alignment vertical="center"/>
    </xf>
    <xf numFmtId="0" fontId="21" fillId="17" borderId="123" xfId="0" applyFont="1" applyFill="1" applyBorder="1" applyAlignment="1">
      <alignment horizontal="center" vertical="center"/>
    </xf>
    <xf numFmtId="0" fontId="0" fillId="17" borderId="121" xfId="0" applyFill="1" applyBorder="1">
      <alignment vertical="center"/>
    </xf>
    <xf numFmtId="0" fontId="9" fillId="17" borderId="118" xfId="0" applyFont="1" applyFill="1" applyBorder="1">
      <alignment vertical="center"/>
    </xf>
    <xf numFmtId="0" fontId="0" fillId="17" borderId="118" xfId="0" applyFill="1" applyBorder="1">
      <alignment vertical="center"/>
    </xf>
    <xf numFmtId="3" fontId="7" fillId="17" borderId="118" xfId="0" applyNumberFormat="1" applyFont="1" applyFill="1" applyBorder="1">
      <alignment vertical="center"/>
    </xf>
    <xf numFmtId="3" fontId="9" fillId="17" borderId="118" xfId="0" applyNumberFormat="1" applyFont="1" applyFill="1" applyBorder="1">
      <alignment vertical="center"/>
    </xf>
    <xf numFmtId="0" fontId="21" fillId="17" borderId="124" xfId="0" applyFont="1" applyFill="1" applyBorder="1" applyAlignment="1">
      <alignment horizontal="center" vertical="center"/>
    </xf>
    <xf numFmtId="14" fontId="7" fillId="0" borderId="0" xfId="0" applyNumberFormat="1" applyFont="1">
      <alignment vertical="center"/>
    </xf>
    <xf numFmtId="178" fontId="2" fillId="0" borderId="44" xfId="4" applyNumberFormat="1" applyFont="1" applyFill="1" applyBorder="1" applyAlignment="1">
      <alignment horizontal="right" vertical="center" shrinkToFit="1"/>
    </xf>
    <xf numFmtId="178" fontId="2" fillId="0" borderId="60" xfId="4" applyNumberFormat="1" applyFont="1" applyFill="1" applyBorder="1" applyAlignment="1">
      <alignment horizontal="right" vertical="center" shrinkToFit="1"/>
    </xf>
    <xf numFmtId="178" fontId="2" fillId="7" borderId="52" xfId="1" applyNumberFormat="1" applyFont="1" applyFill="1" applyBorder="1" applyAlignment="1">
      <alignment horizontal="right" vertical="center" shrinkToFit="1"/>
    </xf>
    <xf numFmtId="41" fontId="2" fillId="0" borderId="47" xfId="1" applyFont="1" applyBorder="1">
      <alignment vertical="center"/>
    </xf>
    <xf numFmtId="178" fontId="0" fillId="7" borderId="12" xfId="1" applyNumberFormat="1" applyFont="1" applyFill="1" applyBorder="1" applyAlignment="1">
      <alignment horizontal="right" vertical="center" shrinkToFit="1"/>
    </xf>
    <xf numFmtId="0" fontId="0" fillId="0" borderId="60" xfId="0" applyBorder="1" applyAlignment="1">
      <alignment vertical="center" wrapText="1"/>
    </xf>
    <xf numFmtId="0" fontId="34" fillId="0" borderId="0" xfId="0" applyFont="1">
      <alignment vertical="center"/>
    </xf>
    <xf numFmtId="41" fontId="0" fillId="0" borderId="0" xfId="1" applyFont="1" applyAlignment="1">
      <alignment horizontal="center" vertical="center"/>
    </xf>
    <xf numFmtId="178" fontId="2" fillId="21" borderId="52" xfId="1" applyNumberFormat="1" applyFont="1" applyFill="1" applyBorder="1" applyAlignment="1">
      <alignment horizontal="right" vertical="center" shrinkToFit="1"/>
    </xf>
    <xf numFmtId="41" fontId="2" fillId="21" borderId="52" xfId="1" applyFont="1" applyFill="1" applyBorder="1">
      <alignment vertical="center"/>
    </xf>
    <xf numFmtId="178" fontId="2" fillId="21" borderId="62" xfId="1" applyNumberFormat="1" applyFont="1" applyFill="1" applyBorder="1" applyAlignment="1">
      <alignment horizontal="right" vertical="center" shrinkToFit="1"/>
    </xf>
    <xf numFmtId="41" fontId="2" fillId="21" borderId="52" xfId="1" applyFont="1" applyFill="1" applyBorder="1" applyAlignment="1">
      <alignment horizontal="left" vertical="center" wrapText="1"/>
    </xf>
    <xf numFmtId="188" fontId="2" fillId="0" borderId="26" xfId="1" applyNumberFormat="1" applyFont="1" applyFill="1" applyBorder="1">
      <alignment vertical="center"/>
    </xf>
    <xf numFmtId="188" fontId="7" fillId="0" borderId="26" xfId="1" applyNumberFormat="1" applyFont="1" applyFill="1" applyBorder="1">
      <alignment vertical="center"/>
    </xf>
    <xf numFmtId="176" fontId="7" fillId="0" borderId="88" xfId="0" applyNumberFormat="1" applyFont="1" applyBorder="1" applyAlignment="1">
      <alignment horizontal="center" vertical="center"/>
    </xf>
    <xf numFmtId="176" fontId="7" fillId="0" borderId="89" xfId="0" applyNumberFormat="1" applyFont="1" applyBorder="1" applyAlignment="1">
      <alignment horizontal="center" vertical="center"/>
    </xf>
    <xf numFmtId="0" fontId="0" fillId="0" borderId="92" xfId="0" applyBorder="1" applyAlignment="1">
      <alignment horizontal="center" vertical="center" shrinkToFit="1"/>
    </xf>
    <xf numFmtId="0" fontId="0" fillId="0" borderId="93" xfId="0" applyBorder="1" applyAlignment="1">
      <alignment horizontal="center" vertical="center" shrinkToFit="1"/>
    </xf>
    <xf numFmtId="0" fontId="7" fillId="10" borderId="95" xfId="0" applyFont="1" applyFill="1" applyBorder="1" applyAlignment="1">
      <alignment horizontal="center" vertical="center" wrapText="1" shrinkToFit="1"/>
    </xf>
    <xf numFmtId="0" fontId="7" fillId="10" borderId="71" xfId="0" applyFont="1" applyFill="1" applyBorder="1" applyAlignment="1">
      <alignment horizontal="center" vertical="center" wrapText="1" shrinkToFit="1"/>
    </xf>
    <xf numFmtId="0" fontId="7" fillId="0" borderId="96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7" fillId="0" borderId="0" xfId="0" applyFont="1" applyAlignment="1">
      <alignment horizontal="center" vertical="distributed" shrinkToFit="1"/>
    </xf>
    <xf numFmtId="0" fontId="10" fillId="6" borderId="73" xfId="0" applyFont="1" applyFill="1" applyBorder="1" applyAlignment="1">
      <alignment horizontal="center" vertical="center" shrinkToFit="1"/>
    </xf>
    <xf numFmtId="0" fontId="10" fillId="6" borderId="28" xfId="0" applyFont="1" applyFill="1" applyBorder="1" applyAlignment="1">
      <alignment horizontal="center" vertical="center" shrinkToFit="1"/>
    </xf>
    <xf numFmtId="0" fontId="10" fillId="6" borderId="29" xfId="0" applyFont="1" applyFill="1" applyBorder="1" applyAlignment="1">
      <alignment horizontal="center" vertical="center" shrinkToFit="1"/>
    </xf>
    <xf numFmtId="0" fontId="7" fillId="10" borderId="79" xfId="0" applyFont="1" applyFill="1" applyBorder="1" applyAlignment="1">
      <alignment horizontal="center" vertical="center" wrapText="1" shrinkToFit="1"/>
    </xf>
    <xf numFmtId="0" fontId="7" fillId="10" borderId="50" xfId="0" applyFont="1" applyFill="1" applyBorder="1" applyAlignment="1">
      <alignment horizontal="center" vertical="center" wrapText="1" shrinkToFit="1"/>
    </xf>
    <xf numFmtId="0" fontId="7" fillId="10" borderId="51" xfId="0" applyFont="1" applyFill="1" applyBorder="1" applyAlignment="1">
      <alignment horizontal="center" vertical="center" wrapText="1" shrinkToFit="1"/>
    </xf>
    <xf numFmtId="0" fontId="16" fillId="0" borderId="61" xfId="5" applyFont="1" applyBorder="1" applyAlignment="1">
      <alignment horizontal="center" vertical="center" wrapText="1" shrinkToFit="1"/>
    </xf>
    <xf numFmtId="0" fontId="7" fillId="0" borderId="67" xfId="5" applyFont="1" applyBorder="1" applyAlignment="1">
      <alignment horizontal="center" vertical="center" wrapText="1" shrinkToFit="1"/>
    </xf>
    <xf numFmtId="0" fontId="0" fillId="10" borderId="68" xfId="0" applyFill="1" applyBorder="1" applyAlignment="1">
      <alignment horizontal="center" vertical="center" wrapText="1" shrinkToFit="1"/>
    </xf>
    <xf numFmtId="0" fontId="0" fillId="10" borderId="69" xfId="0" applyFill="1" applyBorder="1" applyAlignment="1">
      <alignment horizontal="center" vertical="center" wrapText="1" shrinkToFi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0" fontId="7" fillId="21" borderId="52" xfId="0" applyFont="1" applyFill="1" applyBorder="1" applyAlignment="1">
      <alignment horizontal="center" vertical="center" shrinkToFit="1"/>
    </xf>
    <xf numFmtId="0" fontId="7" fillId="8" borderId="68" xfId="0" applyFont="1" applyFill="1" applyBorder="1" applyAlignment="1">
      <alignment horizontal="center" vertical="distributed" shrinkToFit="1"/>
    </xf>
    <xf numFmtId="0" fontId="7" fillId="8" borderId="69" xfId="0" applyFont="1" applyFill="1" applyBorder="1" applyAlignment="1">
      <alignment horizontal="center" vertical="distributed" shrinkToFit="1"/>
    </xf>
    <xf numFmtId="0" fontId="7" fillId="8" borderId="70" xfId="0" applyFont="1" applyFill="1" applyBorder="1" applyAlignment="1">
      <alignment horizontal="center" vertical="distributed" shrinkToFit="1"/>
    </xf>
    <xf numFmtId="0" fontId="7" fillId="8" borderId="49" xfId="0" applyFont="1" applyFill="1" applyBorder="1" applyAlignment="1">
      <alignment horizontal="center" vertical="distributed" shrinkToFit="1"/>
    </xf>
    <xf numFmtId="0" fontId="7" fillId="8" borderId="50" xfId="0" applyFont="1" applyFill="1" applyBorder="1" applyAlignment="1">
      <alignment horizontal="center" vertical="distributed" shrinkToFit="1"/>
    </xf>
    <xf numFmtId="0" fontId="7" fillId="8" borderId="51" xfId="0" applyFont="1" applyFill="1" applyBorder="1" applyAlignment="1">
      <alignment horizontal="center" vertical="distributed" shrinkToFit="1"/>
    </xf>
    <xf numFmtId="0" fontId="7" fillId="0" borderId="53" xfId="0" applyFont="1" applyBorder="1" applyAlignment="1">
      <alignment horizontal="center" vertical="center" wrapText="1" shrinkToFit="1"/>
    </xf>
    <xf numFmtId="0" fontId="7" fillId="0" borderId="56" xfId="0" applyFont="1" applyBorder="1" applyAlignment="1">
      <alignment horizontal="center" vertical="center" wrapText="1" shrinkToFit="1"/>
    </xf>
    <xf numFmtId="0" fontId="7" fillId="0" borderId="5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wrapText="1" shrinkToFi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7" fillId="21" borderId="52" xfId="0" applyFont="1" applyFill="1" applyBorder="1" applyAlignment="1">
      <alignment horizontal="center" vertical="center" wrapText="1" shrinkToFit="1"/>
    </xf>
    <xf numFmtId="0" fontId="0" fillId="0" borderId="64" xfId="0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10" fillId="6" borderId="27" xfId="0" applyFont="1" applyFill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center" vertical="center" wrapText="1" shrinkToFit="1"/>
    </xf>
    <xf numFmtId="0" fontId="0" fillId="0" borderId="35" xfId="0" applyBorder="1" applyAlignment="1">
      <alignment horizontal="left" vertical="center" wrapText="1" shrinkToFit="1"/>
    </xf>
    <xf numFmtId="0" fontId="0" fillId="0" borderId="36" xfId="0" applyBorder="1" applyAlignment="1">
      <alignment horizontal="left" vertical="center" wrapText="1" shrinkToFit="1"/>
    </xf>
    <xf numFmtId="0" fontId="0" fillId="0" borderId="37" xfId="0" applyBorder="1" applyAlignment="1">
      <alignment horizontal="left" vertical="center" wrapText="1" shrinkToFit="1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6" fillId="0" borderId="0" xfId="0" applyFont="1" applyAlignment="1">
      <alignment horizontal="left" vertical="center" shrinkToFit="1"/>
    </xf>
    <xf numFmtId="57" fontId="6" fillId="0" borderId="2" xfId="0" applyNumberFormat="1" applyFont="1" applyBorder="1" applyAlignment="1">
      <alignment horizontal="left" vertical="center" indent="2" shrinkToFit="1"/>
    </xf>
    <xf numFmtId="0" fontId="8" fillId="4" borderId="3" xfId="0" applyFont="1" applyFill="1" applyBorder="1" applyAlignment="1">
      <alignment horizontal="center" vertical="center" wrapText="1" shrinkToFit="1"/>
    </xf>
    <xf numFmtId="0" fontId="8" fillId="4" borderId="4" xfId="0" applyFont="1" applyFill="1" applyBorder="1" applyAlignment="1">
      <alignment horizontal="center" vertical="center" wrapText="1" shrinkToFit="1"/>
    </xf>
    <xf numFmtId="0" fontId="8" fillId="4" borderId="5" xfId="0" applyFont="1" applyFill="1" applyBorder="1" applyAlignment="1">
      <alignment horizontal="center" vertical="center" wrapText="1" shrinkToFit="1"/>
    </xf>
    <xf numFmtId="0" fontId="8" fillId="4" borderId="9" xfId="0" applyFont="1" applyFill="1" applyBorder="1" applyAlignment="1">
      <alignment horizontal="center" vertical="center" wrapText="1" shrinkToFit="1"/>
    </xf>
    <xf numFmtId="0" fontId="8" fillId="4" borderId="10" xfId="0" applyFont="1" applyFill="1" applyBorder="1" applyAlignment="1">
      <alignment horizontal="center" vertical="center" wrapText="1" shrinkToFit="1"/>
    </xf>
    <xf numFmtId="0" fontId="8" fillId="4" borderId="11" xfId="0" applyFont="1" applyFill="1" applyBorder="1" applyAlignment="1">
      <alignment horizontal="center" vertical="center" wrapText="1" shrinkToFit="1"/>
    </xf>
    <xf numFmtId="0" fontId="10" fillId="5" borderId="15" xfId="0" applyFont="1" applyFill="1" applyBorder="1" applyAlignment="1">
      <alignment horizontal="center" vertical="center" shrinkToFit="1"/>
    </xf>
    <xf numFmtId="0" fontId="10" fillId="5" borderId="16" xfId="0" applyFont="1" applyFill="1" applyBorder="1" applyAlignment="1">
      <alignment horizontal="center" vertical="center" shrinkToFit="1"/>
    </xf>
    <xf numFmtId="0" fontId="10" fillId="5" borderId="17" xfId="0" applyFont="1" applyFill="1" applyBorder="1" applyAlignment="1">
      <alignment horizontal="center" vertical="center" shrinkToFit="1"/>
    </xf>
    <xf numFmtId="0" fontId="10" fillId="5" borderId="20" xfId="0" applyFont="1" applyFill="1" applyBorder="1" applyAlignment="1">
      <alignment horizontal="center" vertical="center" shrinkToFit="1"/>
    </xf>
    <xf numFmtId="0" fontId="10" fillId="5" borderId="21" xfId="0" applyFont="1" applyFill="1" applyBorder="1" applyAlignment="1">
      <alignment horizontal="center" vertical="center" shrinkToFit="1"/>
    </xf>
    <xf numFmtId="0" fontId="10" fillId="5" borderId="22" xfId="0" applyFont="1" applyFill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7" fillId="9" borderId="52" xfId="0" applyFont="1" applyFill="1" applyBorder="1" applyAlignment="1">
      <alignment horizontal="center" vertical="center" wrapText="1" shrinkToFit="1"/>
    </xf>
    <xf numFmtId="0" fontId="7" fillId="9" borderId="52" xfId="0" applyFont="1" applyFill="1" applyBorder="1" applyAlignment="1">
      <alignment horizontal="center" vertical="center" shrinkToFit="1"/>
    </xf>
    <xf numFmtId="0" fontId="2" fillId="0" borderId="59" xfId="0" applyFont="1" applyBorder="1" applyAlignment="1">
      <alignment vertical="center" wrapText="1"/>
    </xf>
    <xf numFmtId="14" fontId="0" fillId="0" borderId="0" xfId="0" applyNumberFormat="1" applyFont="1">
      <alignment vertical="center"/>
    </xf>
    <xf numFmtId="0" fontId="0" fillId="0" borderId="0" xfId="0" applyFont="1">
      <alignment vertical="center"/>
    </xf>
    <xf numFmtId="14" fontId="0" fillId="0" borderId="0" xfId="0" applyNumberFormat="1" applyFont="1" applyAlignment="1">
      <alignment horizontal="left" vertical="center"/>
    </xf>
    <xf numFmtId="183" fontId="0" fillId="0" borderId="61" xfId="0" applyNumberFormat="1" applyFill="1" applyBorder="1" applyAlignment="1">
      <alignment vertical="center" shrinkToFit="1"/>
    </xf>
  </cellXfs>
  <cellStyles count="20">
    <cellStyle name="메모 2" xfId="6" xr:uid="{00000000-0005-0000-0000-000000000000}"/>
    <cellStyle name="백분율" xfId="2" builtinId="5"/>
    <cellStyle name="쉼표 [0]" xfId="1" builtinId="6"/>
    <cellStyle name="쉼표 [0] 11 2" xfId="4" xr:uid="{00000000-0005-0000-0000-000003000000}"/>
    <cellStyle name="쉼표 [0] 19" xfId="19" xr:uid="{99C5BFC6-3ADA-4811-8BCC-394F246A6217}"/>
    <cellStyle name="쉼표 [0] 2" xfId="7" xr:uid="{00000000-0005-0000-0000-000004000000}"/>
    <cellStyle name="쉼표 [0] 3" xfId="8" xr:uid="{00000000-0005-0000-0000-000005000000}"/>
    <cellStyle name="표준" xfId="0" builtinId="0"/>
    <cellStyle name="표준 10 2" xfId="9" xr:uid="{00000000-0005-0000-0000-000007000000}"/>
    <cellStyle name="표준 103" xfId="3" xr:uid="{00000000-0005-0000-0000-000008000000}"/>
    <cellStyle name="표준 12" xfId="10" xr:uid="{00000000-0005-0000-0000-000009000000}"/>
    <cellStyle name="표준 2" xfId="11" xr:uid="{00000000-0005-0000-0000-00000A000000}"/>
    <cellStyle name="표준 2 4 8" xfId="12" xr:uid="{00000000-0005-0000-0000-00000B000000}"/>
    <cellStyle name="표준 3" xfId="13" xr:uid="{00000000-0005-0000-0000-00000C000000}"/>
    <cellStyle name="표준 4" xfId="14" xr:uid="{00000000-0005-0000-0000-00000D000000}"/>
    <cellStyle name="표준 5" xfId="15" xr:uid="{00000000-0005-0000-0000-00000E000000}"/>
    <cellStyle name="표준 6" xfId="5" xr:uid="{00000000-0005-0000-0000-00000F000000}"/>
    <cellStyle name="표준 6 3" xfId="16" xr:uid="{00000000-0005-0000-0000-000010000000}"/>
    <cellStyle name="표준 7" xfId="17" xr:uid="{00000000-0005-0000-0000-000011000000}"/>
    <cellStyle name="표준 7 4 2 2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4FC411-6F93-4DE6-9A2D-E86BF0FE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023" y="89648"/>
          <a:ext cx="4108824" cy="1225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E1E5146-66E9-4338-A93C-051FD5FE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6355" y="57867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C3340D-E549-4063-A756-47D52EF31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E428B2-1D0E-42FF-AEC1-85B7FD82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17B828-D81A-42A6-8B09-99C994BEE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D019F-5B92-4424-9E76-00F7DE68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CF0E04-F0B0-431A-8A4A-D2EFBA3F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1CB63D-1DC4-4580-9008-8BFF96B8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3B9437-D35D-498E-9DEC-7EB3CD30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A1295C-254B-41B9-BD7E-0FA33AF71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B21B49-E300-4D8F-8555-FDE46B15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B21643-D76A-4E83-9D60-0604BE00D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41D8D8-7C32-4C64-8068-2A9AAB73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AB2682-B798-4FEC-A0FF-64713347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D09A31-A61C-4B13-96DA-4E5E392F1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1FC01F-89AB-439E-BCE7-9E98D0A5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F1BE49-ACF6-41B0-9802-6EFFD789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7DF7CDD-6D8B-443D-8574-3BA714B66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CC3987-BEA4-45CB-9A8E-F9EA9D11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4D7C88-348D-406D-81EE-0C4E7278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C428EE1-5DB6-4001-8199-946EA855B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C41602-7E58-4D02-A3D3-E44F2E43B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31AC41-6ACD-4CD7-B8B6-530D127D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98C87F-1E6A-475A-ABCB-F4070BC8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6D44DE-0AB9-4151-A8B8-035AC349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DFAB35-8128-4453-950D-B3B1CE73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9E09B7-74EC-4EA9-9CFF-02104F5E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4A32EF5-0D9B-4BE9-A8C1-34934E9B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B5144C0-6A9F-4A61-B505-C794C04F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5FC9A0-1625-450E-A814-B5DEE91D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E31EC4-69E3-498C-80EB-6F75441B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33D72D-9403-4F81-BE33-C3A11799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B60447C-AEDF-4013-BEF7-31EEA0AD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96D6B7-E3B6-4FEE-A3B0-EBD108B0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AF7970-D63E-4A4E-AD72-19D960BEF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0E137A-0109-46B0-8C5E-275A19702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D82F45-6638-471F-930E-CF9B776BA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075FD-4B71-4078-A6DD-E173665B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DE3EF30-6370-4BF3-B752-F366FCA41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F25591-419F-4E6F-8274-A9FC1E70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A99F6C2-A3C0-49A8-A112-9390AC23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2EDD2D9-5CBB-4DAE-A2E5-827351480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BE5D14-4690-4975-B1B2-18CB3996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554870-968E-4A01-AABC-FDB60125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4852D6-ECF6-4406-9BDA-32C22CF0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5F36372-7E7A-4A29-9643-6974BF85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513E99-D007-436F-943C-C9772474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429AB-5CBE-4B3F-B524-9110B6DEA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499BD4-C716-4011-B162-AEAA46672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3AD88C1-D47E-42A4-BEBA-AFA7C79F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8FC832-15C1-4285-91EF-E0C910DE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2E49CA-B7A1-4F4E-A9F7-B9B0B422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23C373-D392-4EF6-82BF-204B9181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B54AC5-391E-496A-AFAF-57032F26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A239D7-B4F0-4533-8727-13C647A2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A596E8-F19D-4827-9A4D-9B6DBC29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7F0779-6E88-4F20-BF6D-E757E05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D387B1-500D-4D70-BFD2-EEB7686D9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5A444A-5AE2-47EB-89BB-CBC2C1E8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50C37D-EDF7-462F-BAD7-780463D3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D3514A-BCB2-42FC-8DBA-CC41BF03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401278-086D-4F50-98E3-04CA02AD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304C82-DB6C-4F82-8432-559F5CB88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EDD4EB-DFD6-43C8-94F8-336E01F6A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4EAE93-ECF8-42DF-87C0-B9B29EAF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037A229-1F7E-4467-8935-10D6D245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8EA2AA2-C99C-4D41-A357-5DA6CF722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FDA65B-637D-4CFE-9B4D-33D87F05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D98AB1-EDFC-457E-B2A4-EF65D5BCF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4B4E69-22A9-4BFF-9055-1971811B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37FA3E-EBD5-4776-BF47-E77F4EA6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BB0B86A-2653-4027-BA5E-BB46742B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FB7EAC-7B24-4044-B79B-1DF85777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BD269F-9F98-48E4-B5E6-F6CF0D60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18C471-70DA-45C5-8AE0-F97F5ED7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544051-5E17-4F9D-BE74-BE3C15DA9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A1005C-03FE-4542-9D61-3ED8209E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82CDED-1CEB-4406-B834-675351C2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1C9195-50F9-4069-B4D5-8A7E20263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15A0FB-0907-4697-BB24-915821EB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3B62533-D92B-412A-B0F4-9C64B36E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B675F5-5D84-47E2-A5B4-CD3F18234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2FCBBF4-A2B3-4178-8634-ECCA67CA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55AE19-E9F0-4D91-A86E-9B6B95EF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61E3BE-7034-4E08-99D3-E6FD7780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C9ED920-02B2-4F7E-92CB-672D9765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FF334F-5A72-48DA-A854-4E53E577F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357BFC-2D19-4E34-92EA-48B03FB6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8B8560-E571-4816-963C-FD15B8E3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2B4377-BFCC-4EBF-87D2-7EBACC8BA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BD25C0-D614-4653-9234-F22AA150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CC01EE-1686-45FF-BFA6-3C2DAA68B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CCF1BD-9242-4AC3-ABE7-389517E7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B37E29E-BD75-4371-8857-EF8D1458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32B21F-1231-4145-AFB6-B467C64E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BAF395F-C574-4229-A634-06991C6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11F801-9812-4237-8BD4-57937D5A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8E9D88E-5427-4FDF-ADA7-666C5B15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B0F004-1AC2-4089-B6E3-371A70C6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A480AA-B2F4-48E9-AD02-E6AADCDD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B8BE7F-F773-41F6-A50B-C2A4A1A6B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1E9AA5-4803-4A8D-AFBB-7AB70F809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08B306-0851-4AE6-9948-0A547956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B2BCDA-C2A7-45B5-A75B-1D9CFD80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709D96-A198-44CA-B702-7E2C4A12B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4AB1775-C8C7-4E66-BBC3-BAF267E5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3C971B-BDD5-4F3E-9855-7E8CD74E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675CE66-E9AF-4650-86CC-D9D87961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0DE54A-80EC-4202-B534-FD6C7828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FD5C0B-1B8A-488B-A0F7-1B245864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3825E5-3F98-45FB-B121-7EC49BD20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08D27A3-2CC2-47C9-B0A2-382C0628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B5B490-4EF5-4808-A5B5-467D039F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32AF2A-6DA0-447D-B0FD-CBA536E23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A9608CC-A57F-4CB5-9DC3-10AAFD0A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83D9BE-077A-460D-A922-A693FBCA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FA2B9C-808F-4812-A946-917A5434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494F2A-0720-48B5-BC73-CE3171E0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680325-9F36-41BC-9939-190494BC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2769BBD-343E-4EBE-BD0E-A8AE8463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486713-EC6D-4E53-9AC1-B29910AD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CB1E2A-54CA-43E8-B431-0090E2E3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B8DA62-2875-44F2-846D-256C96D50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3C30564-CE80-4A9A-B0D7-DDFE6A88B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FCF8C7-F895-4FE5-9632-8B08C51B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3368E9-9E09-4FE0-B5B5-03C5E7BE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D1B98C-02A9-4D00-AD30-E9DDD659C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26884D-488E-4654-B721-3087ECC7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06371A-8E98-4D58-99DC-262041F4D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635CAB-7698-40FF-A1C9-E3C6CE7B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DBD813-A39B-48AE-A168-5E33A535A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72B699-551A-4C47-989A-9F0A02F1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82C34F-B844-4CF5-8B5F-29F6EFA0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F9F1B8E-D94B-4CBD-8B02-2B2E7E23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B86310-F5FE-4315-BEFE-26001F195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6DDA843-8018-4231-A2EC-68DC5F130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7E4BB7-A04A-4886-A2C4-928D5A5C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2E79BE-E2A6-41B9-B518-89F4AEEA6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817699-BEB9-4505-AE2C-D9A963DFB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CD8086-E770-4ED2-B7A7-2372EB17B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9FD7EA-670A-4293-B04B-35A7783A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47EDF9-2C4D-4DAF-8E8D-CD8564F9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AD15B7-E0D8-44CD-BFA2-8DDAB731C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023" y="89648"/>
          <a:ext cx="4108824" cy="1225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2D911E-DD2E-45F1-9D2F-9398B6C08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6355" y="57867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D10E95F-B7F7-48D3-804A-558B2B57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5EB58A-6B8F-46EC-9667-9C24335C6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920BDB-F14A-4D37-9152-2D6E1B8E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0A9F2D2-4DEA-4F6E-A744-8F0F4E7A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044625-7671-4143-BF27-49B093EE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103F1D-5534-4D66-B921-6BC03119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088FD6C-DF66-48E1-8A79-6D81850B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E3E4E29-CCF5-4595-924D-4FB9A0DC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24CFAC-4773-425C-98CC-E4AF9146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446ECF-74DE-4C07-9462-789703710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C704B7-F582-4DF4-9523-2EB19082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A08521-F071-483B-9FA1-7E3F66D6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08FACA-5646-4DF8-9EFC-E7B757D7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FEA317-7EA7-425F-A893-AD033C09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E7EF7D-6351-44B4-8C28-AE044D790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88C06B-2128-4092-8C76-DFD54E74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49815E-4F7C-4FAB-9009-49A149D02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2AF945-DE62-40D6-8683-A1E18A780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9A3D86-20A8-4AEF-BE5C-61FFFF490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45813A-761E-4DC7-A925-9C61ECA4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26B914-C751-4D7D-9C5B-0D706F1E5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893D62-296A-4EEF-9576-07F32F2C0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1C0CE7-F01C-4A35-A36B-ED12819E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16EE9FC-7E67-4CB1-B637-313787CF3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5F3CBA-1ACB-4D92-995E-91AAC8D30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65BDB3-C893-4734-B330-D74F848E7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95A08C-2831-4A96-A096-754610221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F0067-BE35-4DB0-9157-7A8682665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2B88D5D-DDE6-4FBD-8DE3-CF5EB8D39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1DB762-ECB1-4E48-9081-4D14951BC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8289E-4662-435D-877A-6AD2A447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244501-8E38-450B-A37C-38125AF5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16B435-4033-47D2-86E6-DF29522A0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EC6BCF-3553-4AE0-8504-13E1D13C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D657D88-457B-4A62-AEBD-E65721D6B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7DBC19-BC10-49F3-931C-2CB0A033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14F50A-E90C-4AB6-9410-E1F8630EE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D95EC-084C-416F-91FC-647A3E18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0FB712-DEFE-4E27-AC32-DF908714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84ED31-0C92-4F03-BFDD-8108C59D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A91E35-7BFE-40F9-BA56-9BF08104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CD12D3D-B94B-4DA1-8049-536A283F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BA392E-966A-4B7D-84D0-6B57A8F7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8DBD82C-C8F5-4A8C-983B-4D05ACFA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26FFAA-D2F1-4073-B288-0E7773895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45D4E5-218A-48CE-9ACB-AA648DFA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1D82AD-8FBA-49C0-9FF3-EA435939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DC69D3-527C-46AE-A4D9-EA084808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2CF773-6245-43DC-83EC-9396BA0A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955395-1E56-45C3-95A4-640271236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3B3315-BDBF-4669-82C0-B8117FFA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F865AF-52A4-4812-BB98-2E2EA218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858687-D199-4C53-A07F-B1AC40E03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A4A108F-6C01-4C75-A578-64A1BC05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517B09-317B-4FCC-AE8E-F83A2020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5C784C-2187-476E-BEB4-A9DEF59F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06581B-2D7E-46AF-9870-18844998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499FFA-6D88-47C6-A1DC-562EC3E6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77B90F-D7B9-4EF0-B65F-E0F732CF8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8790D1-FFB4-4561-8DF7-65F0B3C5B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2530F0-FCB8-40B1-947A-9280C96E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3A6637-E366-4CA4-8C21-70D6430D2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65CF1E-0748-4245-BA42-626C80A4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316211-5035-4D60-8CFF-121DC0FF4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B0AD9E-D3D6-45D9-BB3C-F5DB9A8A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0AD83C-862B-4363-BF7D-0E58FAF7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0</xdr:row>
      <xdr:rowOff>89648</xdr:rowOff>
    </xdr:from>
    <xdr:to>
      <xdr:col>10</xdr:col>
      <xdr:colOff>5227</xdr:colOff>
      <xdr:row>3</xdr:row>
      <xdr:rowOff>454585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EF21D6-CBCB-4019-8B93-BD4A63399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3" y="89648"/>
          <a:ext cx="4623174" cy="1203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454955</xdr:colOff>
      <xdr:row>2</xdr:row>
      <xdr:rowOff>212913</xdr:rowOff>
    </xdr:from>
    <xdr:to>
      <xdr:col>9</xdr:col>
      <xdr:colOff>1368982</xdr:colOff>
      <xdr:row>3</xdr:row>
      <xdr:rowOff>225390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A8FB15-EB08-47A9-B633-BA7E98E5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530" y="555813"/>
          <a:ext cx="914027" cy="507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7A69F7A-5715-4D35-AE1E-33492E904C05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c836e870-6a67-45d1-b2cb-4351612b6b2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07BA8FB-5CE7-44B4-A862-E930D8B7226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724bf0eb-711e-4614-b38a-fb75563a99c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0BB1-8491-4B75-9DAC-317CF279954A}">
  <sheetPr>
    <outlinePr summaryBelow="0"/>
    <pageSetUpPr fitToPage="1"/>
  </sheetPr>
  <dimension ref="A1:P107"/>
  <sheetViews>
    <sheetView showGridLines="0" tabSelected="1" view="pageBreakPreview" topLeftCell="A51" zoomScale="85" zoomScaleNormal="70" zoomScaleSheetLayoutView="85" zoomScalePageLayoutView="40" workbookViewId="0">
      <selection activeCell="J78" sqref="J7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SUM(G10,G39,G48)</f>
        <v>44642624042</v>
      </c>
      <c r="H6" s="17">
        <f>SUM(H10,H39,H48)</f>
        <v>8755339141</v>
      </c>
      <c r="I6" s="17">
        <f>SUM(I10,I39,I48)</f>
        <v>9325495890</v>
      </c>
      <c r="J6" s="18">
        <f>SUM(J10,J39,J48)</f>
        <v>44072467293</v>
      </c>
      <c r="K6" s="19">
        <f>J6-G6</f>
        <v>-570156749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SUM(G20,G42,G48)</f>
        <v>5609090789</v>
      </c>
      <c r="H7" s="21">
        <f>SUM(H20,H48,H42)</f>
        <v>904686345</v>
      </c>
      <c r="I7" s="21">
        <f>SUM(I20,I48,I42)</f>
        <v>1295331193</v>
      </c>
      <c r="J7" s="22">
        <f>G7+H7-I7</f>
        <v>5218445941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SUM(G37,G46)</f>
        <v>39033533253</v>
      </c>
      <c r="H8" s="24">
        <f>SUM(H37,H46)</f>
        <v>7850652796</v>
      </c>
      <c r="I8" s="24">
        <f>SUM(I37,I46)</f>
        <v>8030164697</v>
      </c>
      <c r="J8" s="25">
        <f>G8+H8-I8</f>
        <v>38854021352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SUM(G20,G37)</f>
        <v>27445146300</v>
      </c>
      <c r="H10" s="27">
        <f>SUM(H20,H37)</f>
        <v>8755339141</v>
      </c>
      <c r="I10" s="27">
        <f>SUM(I20,I37)</f>
        <v>1298985258</v>
      </c>
      <c r="J10" s="28">
        <f>SUM(J20,J37)</f>
        <v>34901500183</v>
      </c>
      <c r="K10" s="29">
        <f>J10-G10</f>
        <v>7456353883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>
        <f>+J57</f>
        <v>100000</v>
      </c>
      <c r="J11" s="34">
        <f t="shared" ref="J11:J16" si="0">G11+H11-I11</f>
        <v>1002190</v>
      </c>
      <c r="K11" s="35">
        <f>J11-G11</f>
        <v>-100000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40517007</v>
      </c>
      <c r="H12" s="183">
        <f>+E55</f>
        <v>432140822</v>
      </c>
      <c r="I12" s="184">
        <f>+J60</f>
        <v>472545519</v>
      </c>
      <c r="J12" s="39">
        <f t="shared" si="0"/>
        <v>112310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6173347</v>
      </c>
      <c r="H13" s="183">
        <f>+E58</f>
        <v>472545519</v>
      </c>
      <c r="I13" s="38">
        <f>+J67</f>
        <v>392382379</v>
      </c>
      <c r="J13" s="40">
        <f>G13+H13-I13</f>
        <v>86336487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1720933504</v>
      </c>
      <c r="H16" s="184"/>
      <c r="I16" s="184">
        <f>+J84</f>
        <v>430303295</v>
      </c>
      <c r="J16" s="40">
        <f t="shared" si="0"/>
        <v>1290630209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18" customHeight="1">
      <c r="B18" s="360"/>
      <c r="C18" s="56" t="s">
        <v>32</v>
      </c>
      <c r="D18" s="331" t="s">
        <v>35</v>
      </c>
      <c r="E18" s="332"/>
      <c r="F18" s="333"/>
      <c r="G18" s="49">
        <v>0</v>
      </c>
      <c r="H18" s="300">
        <f>+E61</f>
        <v>4</v>
      </c>
      <c r="I18" s="184"/>
      <c r="J18" s="51">
        <f>G18+H18-I18</f>
        <v>4</v>
      </c>
      <c r="K18" s="2"/>
      <c r="L18"/>
      <c r="N18"/>
    </row>
    <row r="19" spans="2:16" ht="28.8">
      <c r="B19" s="360"/>
      <c r="C19" s="46" t="s">
        <v>24</v>
      </c>
      <c r="D19" s="52" t="s">
        <v>25</v>
      </c>
      <c r="E19" s="52"/>
      <c r="F19" s="53"/>
      <c r="G19" s="49">
        <v>0</v>
      </c>
      <c r="H19" s="183"/>
      <c r="I19" s="185"/>
      <c r="J19" s="51">
        <f>G19+H19-I19</f>
        <v>0</v>
      </c>
      <c r="K19" s="2"/>
      <c r="L19"/>
      <c r="N19"/>
    </row>
    <row r="20" spans="2:16" ht="21.75" customHeight="1">
      <c r="B20" s="341" t="s">
        <v>26</v>
      </c>
      <c r="C20" s="342"/>
      <c r="D20" s="342"/>
      <c r="E20" s="342"/>
      <c r="F20" s="343"/>
      <c r="G20" s="54">
        <f>SUM(G11:G19)</f>
        <v>1768735718</v>
      </c>
      <c r="H20" s="54">
        <f>SUM(H11:H19)</f>
        <v>904686345</v>
      </c>
      <c r="I20" s="54">
        <f>SUM(I11:I19)</f>
        <v>1295331193</v>
      </c>
      <c r="J20" s="54">
        <f>SUM(J11:J19)</f>
        <v>1378090870</v>
      </c>
      <c r="K20" s="2"/>
      <c r="M20" s="55"/>
      <c r="N20"/>
    </row>
    <row r="21" spans="2:16" ht="18" customHeight="1">
      <c r="B21" s="344" t="s">
        <v>27</v>
      </c>
      <c r="C21" s="56" t="s">
        <v>28</v>
      </c>
      <c r="D21" s="348" t="s">
        <v>29</v>
      </c>
      <c r="E21" s="349"/>
      <c r="F21" s="350"/>
      <c r="G21" s="57">
        <v>0</v>
      </c>
      <c r="H21" s="32"/>
      <c r="I21" s="32"/>
      <c r="J21" s="40">
        <f t="shared" ref="J21:J28" si="1">G21+H21-I21</f>
        <v>0</v>
      </c>
      <c r="K21" s="58">
        <v>0</v>
      </c>
      <c r="L21"/>
      <c r="M21" s="6" t="e">
        <f t="shared" ref="M21:M36" si="2">J21/K21</f>
        <v>#DIV/0!</v>
      </c>
      <c r="N21"/>
      <c r="O21" s="20"/>
      <c r="P21" s="59"/>
    </row>
    <row r="22" spans="2:16" ht="18" customHeight="1" thickBot="1">
      <c r="B22" s="345"/>
      <c r="C22" s="56" t="s">
        <v>13</v>
      </c>
      <c r="D22" s="348" t="s">
        <v>31</v>
      </c>
      <c r="E22" s="349"/>
      <c r="F22" s="350"/>
      <c r="G22" s="32">
        <v>23005203</v>
      </c>
      <c r="H22" s="32">
        <f>+E70</f>
        <v>5712188</v>
      </c>
      <c r="I22" s="32">
        <f>+J75</f>
        <v>1715468</v>
      </c>
      <c r="J22" s="40">
        <f t="shared" si="1"/>
        <v>27001923</v>
      </c>
      <c r="K22" s="58">
        <v>18483.999999999938</v>
      </c>
      <c r="L22"/>
      <c r="M22" s="6">
        <f t="shared" si="2"/>
        <v>1460.8268231984468</v>
      </c>
      <c r="N22"/>
    </row>
    <row r="23" spans="2:16" ht="28.8">
      <c r="B23" s="346"/>
      <c r="C23" s="56" t="s">
        <v>13</v>
      </c>
      <c r="D23" s="187" t="s">
        <v>208</v>
      </c>
      <c r="E23" s="188"/>
      <c r="F23" s="189"/>
      <c r="G23" s="32">
        <v>685</v>
      </c>
      <c r="H23" s="45"/>
      <c r="I23" s="32"/>
      <c r="J23" s="40">
        <f t="shared" si="1"/>
        <v>685</v>
      </c>
      <c r="K23" s="60">
        <v>0.45</v>
      </c>
      <c r="L23"/>
      <c r="M23" s="6">
        <f t="shared" si="2"/>
        <v>1522.2222222222222</v>
      </c>
      <c r="N23"/>
    </row>
    <row r="24" spans="2:16" ht="28.8">
      <c r="B24" s="346"/>
      <c r="C24" s="56" t="s">
        <v>13</v>
      </c>
      <c r="D24" s="187" t="s">
        <v>445</v>
      </c>
      <c r="E24" s="188"/>
      <c r="F24" s="189"/>
      <c r="G24" s="32">
        <v>144497</v>
      </c>
      <c r="H24" s="45">
        <f>+E67</f>
        <v>1715468</v>
      </c>
      <c r="I24" s="32">
        <f>+J78</f>
        <v>1722313</v>
      </c>
      <c r="J24" s="40">
        <f t="shared" si="1"/>
        <v>137652</v>
      </c>
      <c r="K24" s="61">
        <v>93.51</v>
      </c>
      <c r="L24"/>
      <c r="M24" s="6">
        <f t="shared" si="2"/>
        <v>1472.0564645492459</v>
      </c>
      <c r="N24"/>
    </row>
    <row r="25" spans="2:16" ht="18" customHeight="1">
      <c r="B25" s="346"/>
      <c r="C25" s="56" t="s">
        <v>32</v>
      </c>
      <c r="D25" s="348" t="s">
        <v>33</v>
      </c>
      <c r="E25" s="349"/>
      <c r="F25" s="350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</row>
    <row r="26" spans="2:16" ht="18" customHeight="1">
      <c r="B26" s="346"/>
      <c r="C26" s="56" t="s">
        <v>32</v>
      </c>
      <c r="D26" s="331" t="s">
        <v>35</v>
      </c>
      <c r="E26" s="332"/>
      <c r="F26" s="333"/>
      <c r="G26" s="32">
        <v>400</v>
      </c>
      <c r="H26" s="32"/>
      <c r="I26" s="32"/>
      <c r="J26" s="40">
        <f t="shared" si="1"/>
        <v>400</v>
      </c>
      <c r="K26" s="61">
        <v>0.27</v>
      </c>
      <c r="L26"/>
      <c r="M26" s="6">
        <f t="shared" si="2"/>
        <v>1481.4814814814813</v>
      </c>
      <c r="N26"/>
      <c r="O26" s="62"/>
    </row>
    <row r="27" spans="2:16" ht="33.75" customHeight="1">
      <c r="B27" s="346"/>
      <c r="C27" s="46" t="s">
        <v>13</v>
      </c>
      <c r="D27" s="351" t="s">
        <v>36</v>
      </c>
      <c r="E27" s="352"/>
      <c r="F27" s="353"/>
      <c r="G27" s="44">
        <v>0</v>
      </c>
      <c r="H27" s="32"/>
      <c r="I27" s="45"/>
      <c r="J27" s="40">
        <f t="shared" si="1"/>
        <v>0</v>
      </c>
      <c r="K27" s="63">
        <v>0</v>
      </c>
      <c r="L27"/>
      <c r="M27" s="6" t="e">
        <f t="shared" si="2"/>
        <v>#DIV/0!</v>
      </c>
      <c r="N27"/>
      <c r="O27" s="62"/>
    </row>
    <row r="28" spans="2:16" ht="33.75" customHeight="1" thickBot="1">
      <c r="B28" s="346"/>
      <c r="C28" s="46" t="s">
        <v>13</v>
      </c>
      <c r="D28" s="351" t="s">
        <v>470</v>
      </c>
      <c r="E28" s="352"/>
      <c r="F28" s="353"/>
      <c r="G28" s="44">
        <v>16477080673</v>
      </c>
      <c r="H28" s="32"/>
      <c r="I28" s="45"/>
      <c r="J28" s="34">
        <f t="shared" si="1"/>
        <v>16477080673</v>
      </c>
      <c r="K28" s="63">
        <v>10888866.609999999</v>
      </c>
      <c r="L28"/>
      <c r="M28" s="6">
        <f t="shared" si="2"/>
        <v>1513.2043823429665</v>
      </c>
      <c r="N28"/>
      <c r="O28" s="62"/>
    </row>
    <row r="29" spans="2:16" ht="18" customHeight="1" thickTop="1" thickBot="1">
      <c r="B29" s="346"/>
      <c r="C29" s="354" t="s">
        <v>37</v>
      </c>
      <c r="D29" s="354"/>
      <c r="E29" s="354"/>
      <c r="F29" s="354"/>
      <c r="G29" s="305">
        <f>SUM(G21:G28)</f>
        <v>16500231458</v>
      </c>
      <c r="H29" s="306">
        <f>SUM(H21:H28)</f>
        <v>7427656</v>
      </c>
      <c r="I29" s="306">
        <f>SUM(I21:I28)</f>
        <v>3437781</v>
      </c>
      <c r="J29" s="307">
        <f>SUM(J21:J28)</f>
        <v>16504221333</v>
      </c>
      <c r="K29" s="67">
        <f>SUM(K21:K28)</f>
        <v>10907444.84</v>
      </c>
      <c r="M29" s="6">
        <f t="shared" si="2"/>
        <v>1513.1152689835651</v>
      </c>
      <c r="N29"/>
      <c r="O29" s="62"/>
    </row>
    <row r="30" spans="2:16" ht="18" customHeight="1" thickTop="1">
      <c r="B30" s="346"/>
      <c r="C30" s="68" t="s">
        <v>16</v>
      </c>
      <c r="D30" s="355" t="s">
        <v>38</v>
      </c>
      <c r="E30" s="356"/>
      <c r="F30" s="357"/>
      <c r="G30" s="57">
        <v>0</v>
      </c>
      <c r="H30" s="57"/>
      <c r="I30" s="57"/>
      <c r="J30" s="40">
        <f t="shared" ref="J30:J35" si="3">G30+H30-I30</f>
        <v>0</v>
      </c>
      <c r="K30" s="69">
        <v>0</v>
      </c>
      <c r="L30"/>
      <c r="M30" s="6" t="e">
        <f t="shared" si="2"/>
        <v>#DIV/0!</v>
      </c>
      <c r="N30"/>
      <c r="O30" s="70"/>
    </row>
    <row r="31" spans="2:16" ht="18" customHeight="1">
      <c r="B31" s="346"/>
      <c r="C31" s="56" t="s">
        <v>13</v>
      </c>
      <c r="D31" s="331" t="s">
        <v>39</v>
      </c>
      <c r="E31" s="332"/>
      <c r="F31" s="333"/>
      <c r="G31" s="32">
        <v>0</v>
      </c>
      <c r="H31" s="71">
        <f>+E73</f>
        <v>46455527</v>
      </c>
      <c r="I31" s="71"/>
      <c r="J31" s="40">
        <f t="shared" si="3"/>
        <v>46455527</v>
      </c>
      <c r="K31" s="72">
        <v>5149538</v>
      </c>
      <c r="L31"/>
      <c r="M31" s="73">
        <f t="shared" si="2"/>
        <v>9.0212999690457671</v>
      </c>
      <c r="N31"/>
      <c r="O31" s="70"/>
    </row>
    <row r="32" spans="2:16" ht="28.8">
      <c r="B32" s="346"/>
      <c r="C32" s="56" t="s">
        <v>13</v>
      </c>
      <c r="D32" s="41" t="s">
        <v>418</v>
      </c>
      <c r="E32" s="47"/>
      <c r="F32" s="48"/>
      <c r="G32" s="32">
        <v>42175773</v>
      </c>
      <c r="H32" s="71"/>
      <c r="I32" s="71">
        <f>+J81</f>
        <v>216284</v>
      </c>
      <c r="J32" s="40">
        <f t="shared" si="3"/>
        <v>41959489</v>
      </c>
      <c r="K32" s="72">
        <v>4424614</v>
      </c>
      <c r="L32"/>
      <c r="M32" s="73">
        <f t="shared" si="2"/>
        <v>9.4831976303469627</v>
      </c>
      <c r="N32"/>
      <c r="O32" s="70"/>
    </row>
    <row r="33" spans="1:16" ht="30" customHeight="1">
      <c r="B33" s="346"/>
      <c r="C33" s="56" t="s">
        <v>32</v>
      </c>
      <c r="D33" s="331" t="s">
        <v>472</v>
      </c>
      <c r="E33" s="332"/>
      <c r="F33" s="333"/>
      <c r="G33" s="71">
        <v>88503728</v>
      </c>
      <c r="H33" s="71">
        <f>+E64</f>
        <v>7796769613</v>
      </c>
      <c r="I33" s="71"/>
      <c r="J33" s="40">
        <f>G33+H33-I33</f>
        <v>7885273341</v>
      </c>
      <c r="K33" s="390">
        <v>873620264</v>
      </c>
      <c r="L33"/>
      <c r="M33" s="73">
        <f t="shared" si="2"/>
        <v>9.0259734874922728</v>
      </c>
      <c r="N33"/>
      <c r="O33" s="70"/>
    </row>
    <row r="34" spans="1:16" ht="30" customHeight="1">
      <c r="B34" s="346"/>
      <c r="C34" s="74" t="s">
        <v>32</v>
      </c>
      <c r="D34" s="331" t="s">
        <v>486</v>
      </c>
      <c r="E34" s="332"/>
      <c r="F34" s="302"/>
      <c r="G34" s="75">
        <v>4040344500</v>
      </c>
      <c r="H34" s="75"/>
      <c r="I34" s="75"/>
      <c r="J34" s="40">
        <f>G34+H34-I34</f>
        <v>4040344500</v>
      </c>
      <c r="K34" s="72">
        <v>430000000</v>
      </c>
      <c r="L34"/>
      <c r="M34" s="73">
        <f t="shared" si="2"/>
        <v>9.3961500000000004</v>
      </c>
      <c r="N34"/>
      <c r="O34" s="70"/>
    </row>
    <row r="35" spans="1:16" ht="30.75" customHeight="1" thickBot="1">
      <c r="B35" s="346"/>
      <c r="C35" s="74" t="s">
        <v>32</v>
      </c>
      <c r="D35" s="334" t="s">
        <v>473</v>
      </c>
      <c r="E35" s="335"/>
      <c r="F35" s="336"/>
      <c r="G35" s="75">
        <v>5005155123</v>
      </c>
      <c r="H35" s="75"/>
      <c r="I35" s="75"/>
      <c r="J35" s="40">
        <f t="shared" si="3"/>
        <v>5005155123</v>
      </c>
      <c r="K35" s="72">
        <v>528678200</v>
      </c>
      <c r="L35"/>
      <c r="M35" s="73">
        <f t="shared" si="2"/>
        <v>9.467300000264812</v>
      </c>
      <c r="N35" s="70"/>
      <c r="O35" s="70"/>
    </row>
    <row r="36" spans="1:16" ht="18" customHeight="1" thickTop="1" thickBot="1">
      <c r="B36" s="347"/>
      <c r="C36" s="337" t="s">
        <v>42</v>
      </c>
      <c r="D36" s="337"/>
      <c r="E36" s="337"/>
      <c r="F36" s="337"/>
      <c r="G36" s="305">
        <f>SUM(G30:G35)</f>
        <v>9176179124</v>
      </c>
      <c r="H36" s="308">
        <f>SUM(H30:H35)</f>
        <v>7843225140</v>
      </c>
      <c r="I36" s="308">
        <f>SUM(I30:I35)</f>
        <v>216284</v>
      </c>
      <c r="J36" s="307">
        <f>SUM(J30:J35)</f>
        <v>17019187980</v>
      </c>
      <c r="K36" s="77">
        <f>SUM(K30:K35)</f>
        <v>1841872616</v>
      </c>
      <c r="M36" s="73">
        <f t="shared" si="2"/>
        <v>9.240154738257969</v>
      </c>
    </row>
    <row r="37" spans="1:16" ht="21.75" customHeight="1" thickTop="1" thickBot="1">
      <c r="B37" s="338" t="s">
        <v>43</v>
      </c>
      <c r="C37" s="339"/>
      <c r="D37" s="339"/>
      <c r="E37" s="339"/>
      <c r="F37" s="340"/>
      <c r="G37" s="78">
        <f>G29+G36</f>
        <v>25676410582</v>
      </c>
      <c r="H37" s="78">
        <f>H29+H36</f>
        <v>7850652796</v>
      </c>
      <c r="I37" s="78">
        <f>I29+I36</f>
        <v>3654065</v>
      </c>
      <c r="J37" s="78">
        <f>J29+J36</f>
        <v>33523409313</v>
      </c>
      <c r="K37" s="79"/>
      <c r="O37" s="80" t="e">
        <f>#REF!/#REF!</f>
        <v>#REF!</v>
      </c>
    </row>
    <row r="38" spans="1:16" ht="9.75" customHeight="1" thickTop="1" thickBot="1">
      <c r="B38" s="320"/>
      <c r="C38" s="320"/>
      <c r="D38" s="320"/>
      <c r="E38" s="320"/>
      <c r="F38" s="320"/>
      <c r="G38" s="320"/>
      <c r="H38" s="320"/>
      <c r="I38" s="320"/>
      <c r="J38" s="320"/>
      <c r="K38" s="81"/>
      <c r="O38" s="80"/>
    </row>
    <row r="39" spans="1:16" ht="21.75" customHeight="1" thickTop="1" thickBot="1">
      <c r="B39" s="321" t="s">
        <v>44</v>
      </c>
      <c r="C39" s="322"/>
      <c r="D39" s="322"/>
      <c r="E39" s="322"/>
      <c r="F39" s="323"/>
      <c r="G39" s="82">
        <f>SUM(G42,G46)</f>
        <v>16310357999</v>
      </c>
      <c r="H39" s="82">
        <f>SUM(H42,H46)</f>
        <v>0</v>
      </c>
      <c r="I39" s="82">
        <f>SUM(I42,I46)</f>
        <v>8026510632</v>
      </c>
      <c r="J39" s="83">
        <f>SUM(J42,J46)</f>
        <v>8283847367</v>
      </c>
      <c r="K39" s="84">
        <f>G39+H39-I39-J39</f>
        <v>0</v>
      </c>
      <c r="L39" s="85"/>
    </row>
    <row r="40" spans="1:16" ht="18" customHeight="1" thickBot="1">
      <c r="B40" s="86" t="s">
        <v>45</v>
      </c>
      <c r="C40" s="87" t="s">
        <v>46</v>
      </c>
      <c r="D40" s="88" t="s">
        <v>47</v>
      </c>
      <c r="E40" s="89" t="s">
        <v>48</v>
      </c>
      <c r="F40" s="89" t="s">
        <v>49</v>
      </c>
      <c r="G40" s="89"/>
      <c r="H40" s="89"/>
      <c r="I40" s="89"/>
      <c r="J40" s="90" t="s">
        <v>50</v>
      </c>
      <c r="K40" s="91"/>
      <c r="L40" s="6" t="s">
        <v>51</v>
      </c>
    </row>
    <row r="41" spans="1:16" ht="18" customHeight="1" thickTop="1">
      <c r="B41" s="92" t="s">
        <v>52</v>
      </c>
      <c r="C41" s="68" t="s">
        <v>53</v>
      </c>
      <c r="D41" s="93" t="s">
        <v>54</v>
      </c>
      <c r="E41" s="94">
        <v>41929</v>
      </c>
      <c r="F41" s="94">
        <v>47398</v>
      </c>
      <c r="G41" s="95">
        <v>2953235328</v>
      </c>
      <c r="H41" s="95"/>
      <c r="I41" s="95"/>
      <c r="J41" s="96">
        <f t="shared" ref="J41:J45" si="4">G41+H41-I41</f>
        <v>2953235328</v>
      </c>
      <c r="K41" s="91"/>
      <c r="L41"/>
      <c r="N41"/>
    </row>
    <row r="42" spans="1:16" ht="21.75" customHeight="1">
      <c r="B42" s="324" t="s">
        <v>55</v>
      </c>
      <c r="C42" s="325"/>
      <c r="D42" s="325"/>
      <c r="E42" s="326"/>
      <c r="F42" s="98"/>
      <c r="G42" s="99">
        <f>SUM(G41:G41)</f>
        <v>2953235328</v>
      </c>
      <c r="H42" s="99">
        <f>SUM(H41:H41)</f>
        <v>0</v>
      </c>
      <c r="I42" s="99">
        <f>SUM(I41:I41)</f>
        <v>0</v>
      </c>
      <c r="J42" s="100">
        <f>SUM(J41:J41)</f>
        <v>2953235328</v>
      </c>
      <c r="K42" s="91"/>
      <c r="L42" s="97"/>
    </row>
    <row r="43" spans="1:16" ht="29.4" thickBot="1">
      <c r="B43" s="101" t="s">
        <v>56</v>
      </c>
      <c r="C43" s="68" t="s">
        <v>24</v>
      </c>
      <c r="D43" s="102" t="s">
        <v>57</v>
      </c>
      <c r="E43" s="94">
        <v>42642</v>
      </c>
      <c r="F43" s="94">
        <v>67479</v>
      </c>
      <c r="G43" s="103">
        <v>1693149636</v>
      </c>
      <c r="H43" s="95"/>
      <c r="I43" s="95"/>
      <c r="J43" s="104">
        <f t="shared" si="4"/>
        <v>1693149636</v>
      </c>
      <c r="K43" s="105">
        <v>1000000</v>
      </c>
      <c r="L43"/>
      <c r="N43"/>
    </row>
    <row r="44" spans="1:16" ht="19.5" customHeight="1" thickTop="1" thickBot="1">
      <c r="B44" s="327" t="s">
        <v>58</v>
      </c>
      <c r="C44" s="36" t="s">
        <v>59</v>
      </c>
      <c r="D44" s="106" t="s">
        <v>523</v>
      </c>
      <c r="E44" s="107">
        <v>44082</v>
      </c>
      <c r="F44" s="107" t="s">
        <v>61</v>
      </c>
      <c r="G44" s="108">
        <v>3637462403</v>
      </c>
      <c r="H44" s="109"/>
      <c r="I44" s="109"/>
      <c r="J44" s="104">
        <f t="shared" si="4"/>
        <v>3637462403</v>
      </c>
      <c r="K44" s="110">
        <v>5000000</v>
      </c>
      <c r="L44" s="111">
        <f>SUM(K43:K44)</f>
        <v>6000000</v>
      </c>
      <c r="M44" s="97">
        <f>J44/K44</f>
        <v>727.49248060000002</v>
      </c>
      <c r="N44" t="s">
        <v>93</v>
      </c>
    </row>
    <row r="45" spans="1:16" s="7" customFormat="1" ht="28.5" customHeight="1" thickTop="1" thickBot="1">
      <c r="A45"/>
      <c r="B45" s="328"/>
      <c r="C45" s="112" t="s">
        <v>59</v>
      </c>
      <c r="D45" s="113" t="s">
        <v>471</v>
      </c>
      <c r="E45" s="114">
        <v>44862</v>
      </c>
      <c r="F45" s="114"/>
      <c r="G45" s="115">
        <v>8026510632</v>
      </c>
      <c r="H45" s="116"/>
      <c r="I45" s="117">
        <f>+J72</f>
        <v>8026510632</v>
      </c>
      <c r="J45" s="118">
        <f t="shared" si="4"/>
        <v>0</v>
      </c>
      <c r="K45" s="77">
        <v>0</v>
      </c>
      <c r="L45"/>
      <c r="M45" s="73" t="e">
        <f>J45/K45</f>
        <v>#DIV/0!</v>
      </c>
      <c r="N45" t="s">
        <v>94</v>
      </c>
      <c r="O45"/>
      <c r="P45"/>
    </row>
    <row r="46" spans="1:16" s="7" customFormat="1" ht="21.75" customHeight="1" thickTop="1" thickBot="1">
      <c r="A46"/>
      <c r="B46" s="329" t="s">
        <v>65</v>
      </c>
      <c r="C46" s="330"/>
      <c r="D46" s="330"/>
      <c r="E46" s="330"/>
      <c r="F46" s="330"/>
      <c r="G46" s="119">
        <f>SUM(G43:G45)</f>
        <v>13357122671</v>
      </c>
      <c r="H46" s="120">
        <f>SUM(H43:H45)</f>
        <v>0</v>
      </c>
      <c r="I46" s="120">
        <f>SUM(I43:I45)</f>
        <v>8026510632</v>
      </c>
      <c r="J46" s="121">
        <f>SUM(J43:J45)</f>
        <v>5330612039</v>
      </c>
      <c r="K46" s="91"/>
      <c r="L46" s="122"/>
      <c r="M46"/>
      <c r="O46"/>
      <c r="P46"/>
    </row>
    <row r="47" spans="1:16" s="7" customFormat="1" ht="15.6" thickTop="1" thickBot="1">
      <c r="A47"/>
      <c r="B47"/>
      <c r="C47"/>
      <c r="D47" s="123"/>
      <c r="E47"/>
      <c r="F47"/>
      <c r="G47" s="124"/>
      <c r="H47"/>
      <c r="I47" s="124"/>
      <c r="J47" s="124"/>
      <c r="K47"/>
      <c r="L47" s="6"/>
      <c r="M47"/>
      <c r="O47"/>
      <c r="P47"/>
    </row>
    <row r="48" spans="1:16" s="7" customFormat="1" ht="21" customHeight="1" thickTop="1" thickBot="1">
      <c r="A48"/>
      <c r="B48" s="321" t="s">
        <v>66</v>
      </c>
      <c r="C48" s="322"/>
      <c r="D48" s="322"/>
      <c r="E48" s="322"/>
      <c r="F48" s="323"/>
      <c r="G48" s="125">
        <v>887119743</v>
      </c>
      <c r="H48" s="126"/>
      <c r="I48" s="127"/>
      <c r="J48" s="125">
        <f>G48+H48-I48</f>
        <v>887119743</v>
      </c>
      <c r="K48" s="128">
        <f>G48+H48-I48-J48</f>
        <v>0</v>
      </c>
      <c r="L48" s="6"/>
      <c r="M48"/>
      <c r="O48"/>
      <c r="P48"/>
    </row>
    <row r="49" spans="1:16" s="7" customFormat="1" ht="21" customHeight="1" thickBot="1">
      <c r="A49"/>
      <c r="B49" s="86" t="s">
        <v>45</v>
      </c>
      <c r="C49" s="129" t="s">
        <v>46</v>
      </c>
      <c r="D49" s="130" t="s">
        <v>47</v>
      </c>
      <c r="E49" s="311" t="s">
        <v>68</v>
      </c>
      <c r="F49" s="312"/>
      <c r="G49" s="131" t="s">
        <v>69</v>
      </c>
      <c r="H49" s="131" t="s">
        <v>48</v>
      </c>
      <c r="I49" s="131" t="s">
        <v>71</v>
      </c>
      <c r="J49" s="90" t="s">
        <v>50</v>
      </c>
      <c r="K49" s="132"/>
      <c r="L49" s="6"/>
      <c r="M49" s="133"/>
      <c r="O49"/>
      <c r="P49"/>
    </row>
    <row r="50" spans="1:16" s="7" customFormat="1" ht="21" customHeight="1" thickTop="1">
      <c r="A50"/>
      <c r="B50" s="134" t="s">
        <v>73</v>
      </c>
      <c r="C50" s="135" t="s">
        <v>59</v>
      </c>
      <c r="D50" s="136" t="s">
        <v>74</v>
      </c>
      <c r="E50" s="313"/>
      <c r="F50" s="314"/>
      <c r="G50" s="137"/>
      <c r="H50" s="138"/>
      <c r="I50" s="138"/>
      <c r="J50" s="139">
        <f>J48</f>
        <v>887119743</v>
      </c>
      <c r="K50" s="132"/>
      <c r="L50" s="6"/>
      <c r="M50"/>
      <c r="O50"/>
      <c r="P50"/>
    </row>
    <row r="51" spans="1:16" s="7" customFormat="1" ht="21" customHeight="1" thickBot="1">
      <c r="A51"/>
      <c r="B51" s="315" t="s">
        <v>75</v>
      </c>
      <c r="C51" s="316"/>
      <c r="D51" s="316"/>
      <c r="E51" s="316"/>
      <c r="F51" s="316"/>
      <c r="G51" s="316"/>
      <c r="H51" s="316"/>
      <c r="I51" s="316"/>
      <c r="J51" s="140">
        <f>SUM(J50)</f>
        <v>887119743</v>
      </c>
      <c r="K51"/>
      <c r="L51" s="6"/>
      <c r="M51"/>
      <c r="O51"/>
      <c r="P51"/>
    </row>
    <row r="52" spans="1:16" s="7" customFormat="1" ht="15.6" thickTop="1" thickBot="1">
      <c r="A52"/>
      <c r="B52"/>
      <c r="C52"/>
      <c r="D52" s="141"/>
      <c r="E52"/>
      <c r="F52"/>
      <c r="G52"/>
      <c r="H52"/>
      <c r="I52"/>
      <c r="J52"/>
      <c r="K52"/>
      <c r="L52" s="6"/>
      <c r="M52"/>
      <c r="O52"/>
      <c r="P52"/>
    </row>
    <row r="53" spans="1:16" s="7" customFormat="1" ht="15" thickBot="1">
      <c r="A53"/>
      <c r="B53" s="317" t="s">
        <v>126</v>
      </c>
      <c r="C53" s="318"/>
      <c r="D53" s="318"/>
      <c r="E53" s="318"/>
      <c r="F53" s="318"/>
      <c r="G53" s="318"/>
      <c r="H53" s="318"/>
      <c r="I53" s="318"/>
      <c r="J53" s="319"/>
      <c r="K53"/>
      <c r="L53" s="6"/>
      <c r="M53"/>
      <c r="O53"/>
      <c r="P53"/>
    </row>
    <row r="54" spans="1:16" s="7" customFormat="1">
      <c r="A54"/>
      <c r="B54" s="142" t="s">
        <v>99</v>
      </c>
      <c r="C54"/>
      <c r="D54"/>
      <c r="E54" s="155"/>
      <c r="G54" s="145" t="s">
        <v>100</v>
      </c>
      <c r="J54" s="150"/>
      <c r="K54"/>
      <c r="L54" s="6"/>
      <c r="M54"/>
      <c r="O54"/>
      <c r="P54"/>
    </row>
    <row r="55" spans="1:16" s="7" customFormat="1">
      <c r="A55"/>
      <c r="B55" s="147" t="s">
        <v>671</v>
      </c>
      <c r="C55"/>
      <c r="D55"/>
      <c r="E55" s="144">
        <v>432140822</v>
      </c>
      <c r="G55" t="s">
        <v>674</v>
      </c>
      <c r="H55"/>
      <c r="I55" s="154"/>
      <c r="J55" s="309">
        <v>80000</v>
      </c>
      <c r="K55"/>
      <c r="L55" s="6"/>
      <c r="M55"/>
      <c r="O55"/>
      <c r="P55"/>
    </row>
    <row r="56" spans="1:16" s="7" customFormat="1">
      <c r="A56"/>
      <c r="B56" s="147"/>
      <c r="C56"/>
      <c r="D56"/>
      <c r="E56" s="155"/>
      <c r="G56" t="s">
        <v>675</v>
      </c>
      <c r="H56"/>
      <c r="I56" s="154"/>
      <c r="J56" s="309">
        <v>20000</v>
      </c>
      <c r="K56"/>
      <c r="L56" s="6"/>
      <c r="M56"/>
      <c r="O56"/>
      <c r="P56"/>
    </row>
    <row r="57" spans="1:16" s="7" customFormat="1">
      <c r="A57"/>
      <c r="B57" s="142" t="s">
        <v>102</v>
      </c>
      <c r="C57"/>
      <c r="D57"/>
      <c r="E57" s="144"/>
      <c r="J57" s="310">
        <f>+SUM(J55:J56)</f>
        <v>100000</v>
      </c>
      <c r="K57"/>
      <c r="L57" s="6"/>
      <c r="M57"/>
      <c r="O57"/>
      <c r="P57"/>
    </row>
    <row r="58" spans="1:16" s="7" customFormat="1">
      <c r="A58"/>
      <c r="B58" s="147" t="s">
        <v>146</v>
      </c>
      <c r="C58"/>
      <c r="D58"/>
      <c r="E58" s="144">
        <v>472545519</v>
      </c>
      <c r="J58" s="309"/>
      <c r="K58"/>
      <c r="L58" s="6"/>
      <c r="M58"/>
      <c r="O58"/>
      <c r="P58"/>
    </row>
    <row r="59" spans="1:16" s="7" customFormat="1">
      <c r="A59"/>
      <c r="B59" s="147"/>
      <c r="C59"/>
      <c r="D59" s="176"/>
      <c r="E59" s="155"/>
      <c r="G59" s="153" t="s">
        <v>672</v>
      </c>
      <c r="J59" s="310"/>
      <c r="K59"/>
      <c r="L59" s="6"/>
      <c r="M59"/>
      <c r="O59"/>
      <c r="P59"/>
    </row>
    <row r="60" spans="1:16" s="7" customFormat="1">
      <c r="A60"/>
      <c r="B60" s="142" t="s">
        <v>677</v>
      </c>
      <c r="C60"/>
      <c r="D60"/>
      <c r="E60" s="144"/>
      <c r="G60" s="175" t="s">
        <v>146</v>
      </c>
      <c r="J60" s="150">
        <v>472545519</v>
      </c>
      <c r="K60"/>
      <c r="L60" s="6"/>
      <c r="M60"/>
      <c r="O60"/>
      <c r="P60"/>
    </row>
    <row r="61" spans="1:16" s="7" customFormat="1">
      <c r="A61"/>
      <c r="B61" s="147" t="s">
        <v>676</v>
      </c>
      <c r="E61" s="186">
        <v>4</v>
      </c>
      <c r="F61"/>
      <c r="G61" s="387"/>
      <c r="J61" s="146"/>
      <c r="K61"/>
      <c r="L61" s="6"/>
      <c r="M61"/>
      <c r="O61"/>
      <c r="P61"/>
    </row>
    <row r="62" spans="1:16" s="7" customFormat="1">
      <c r="A62" s="179"/>
      <c r="B62" s="147"/>
      <c r="C62"/>
      <c r="D62"/>
      <c r="E62" s="155"/>
      <c r="F62"/>
      <c r="G62" s="153" t="s">
        <v>77</v>
      </c>
      <c r="J62" s="146"/>
      <c r="K62" s="178"/>
      <c r="L62" s="6"/>
      <c r="M62"/>
      <c r="O62"/>
      <c r="P62"/>
    </row>
    <row r="63" spans="1:16" s="7" customFormat="1">
      <c r="A63" s="179"/>
      <c r="B63" s="142" t="s">
        <v>539</v>
      </c>
      <c r="C63"/>
      <c r="D63"/>
      <c r="E63" s="144"/>
      <c r="F63"/>
      <c r="G63" s="389" t="s">
        <v>673</v>
      </c>
      <c r="H63"/>
      <c r="I63" s="154"/>
      <c r="J63" s="146">
        <v>389545519</v>
      </c>
      <c r="K63" s="178"/>
      <c r="L63" s="6"/>
      <c r="M63"/>
      <c r="O63"/>
      <c r="P63"/>
    </row>
    <row r="64" spans="1:16" s="7" customFormat="1">
      <c r="A64" s="179"/>
      <c r="B64" t="s">
        <v>692</v>
      </c>
      <c r="C64"/>
      <c r="D64"/>
      <c r="E64" s="144">
        <v>7796769613</v>
      </c>
      <c r="F64"/>
      <c r="G64" s="387" t="s">
        <v>693</v>
      </c>
      <c r="H64"/>
      <c r="I64" s="154"/>
      <c r="J64" s="152">
        <v>2591090</v>
      </c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388" t="s">
        <v>694</v>
      </c>
      <c r="H65"/>
      <c r="I65" s="154"/>
      <c r="J65" s="152">
        <v>229770</v>
      </c>
      <c r="K65" s="178"/>
      <c r="L65" s="6"/>
      <c r="M65"/>
      <c r="O65"/>
      <c r="P65"/>
    </row>
    <row r="66" spans="1:16" s="7" customFormat="1">
      <c r="A66" s="179"/>
      <c r="B66" s="142" t="s">
        <v>681</v>
      </c>
      <c r="C66"/>
      <c r="D66"/>
      <c r="E66" s="144"/>
      <c r="F66"/>
      <c r="G66" s="388" t="s">
        <v>695</v>
      </c>
      <c r="H66"/>
      <c r="I66" s="154"/>
      <c r="J66" s="152">
        <v>16000</v>
      </c>
      <c r="K66" s="178"/>
      <c r="L66" s="6"/>
      <c r="M66"/>
      <c r="O66"/>
      <c r="P66"/>
    </row>
    <row r="67" spans="1:16" s="7" customFormat="1">
      <c r="A67" s="179"/>
      <c r="B67" s="147" t="s">
        <v>682</v>
      </c>
      <c r="E67" s="186">
        <v>1715468</v>
      </c>
      <c r="F67"/>
      <c r="G67" s="388"/>
      <c r="H67"/>
      <c r="I67" s="154"/>
      <c r="J67" s="148">
        <v>392382379</v>
      </c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388"/>
      <c r="H68"/>
      <c r="I68" s="154"/>
      <c r="J68" s="152"/>
      <c r="K68" s="178"/>
      <c r="L68" s="6"/>
      <c r="M68"/>
      <c r="O68"/>
      <c r="P68"/>
    </row>
    <row r="69" spans="1:16" s="7" customFormat="1">
      <c r="A69" s="179"/>
      <c r="B69" s="153" t="s">
        <v>683</v>
      </c>
      <c r="C69"/>
      <c r="D69"/>
      <c r="E69" s="144"/>
      <c r="F69"/>
      <c r="G69" s="153" t="s">
        <v>678</v>
      </c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388" t="s">
        <v>687</v>
      </c>
      <c r="C70"/>
      <c r="D70"/>
      <c r="E70" s="144">
        <v>5712188</v>
      </c>
      <c r="F70"/>
      <c r="G70" s="388" t="s">
        <v>679</v>
      </c>
      <c r="H70"/>
      <c r="I70" s="154"/>
      <c r="J70" s="152">
        <v>4440380</v>
      </c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388" t="s">
        <v>680</v>
      </c>
      <c r="H71"/>
      <c r="I71" s="154"/>
      <c r="J71" s="152">
        <v>8022070252</v>
      </c>
      <c r="K71" s="178"/>
      <c r="L71" s="6"/>
      <c r="M71"/>
      <c r="O71"/>
      <c r="P71"/>
    </row>
    <row r="72" spans="1:16" s="7" customFormat="1">
      <c r="A72" s="179"/>
      <c r="B72" s="153" t="s">
        <v>688</v>
      </c>
      <c r="C72"/>
      <c r="D72"/>
      <c r="E72" s="144"/>
      <c r="F72"/>
      <c r="G72"/>
      <c r="H72"/>
      <c r="I72" s="154"/>
      <c r="J72" s="148">
        <f>+SUM(J70:J71)</f>
        <v>8026510632</v>
      </c>
      <c r="K72" s="178"/>
      <c r="L72" s="6"/>
      <c r="M72"/>
      <c r="O72"/>
      <c r="P72"/>
    </row>
    <row r="73" spans="1:16" s="7" customFormat="1">
      <c r="A73" s="179"/>
      <c r="B73" s="388" t="s">
        <v>689</v>
      </c>
      <c r="C73"/>
      <c r="D73"/>
      <c r="E73" s="144">
        <v>46455527</v>
      </c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 t="s">
        <v>684</v>
      </c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F75"/>
      <c r="G75" t="s">
        <v>682</v>
      </c>
      <c r="H75"/>
      <c r="I75" s="154"/>
      <c r="J75" s="148">
        <v>1715468</v>
      </c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 t="s">
        <v>685</v>
      </c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388" t="s">
        <v>686</v>
      </c>
      <c r="H78"/>
      <c r="I78" s="154"/>
      <c r="J78" s="148">
        <v>1722313</v>
      </c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 t="s">
        <v>690</v>
      </c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388" t="s">
        <v>691</v>
      </c>
      <c r="H81"/>
      <c r="I81" s="154"/>
      <c r="J81" s="148">
        <v>216284</v>
      </c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 t="s">
        <v>425</v>
      </c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388" t="s">
        <v>671</v>
      </c>
      <c r="H84"/>
      <c r="I84" s="154"/>
      <c r="J84" s="148">
        <v>430303295</v>
      </c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K93" s="178"/>
      <c r="L93" s="6"/>
      <c r="M93"/>
      <c r="O93"/>
      <c r="P93"/>
    </row>
    <row r="94" spans="1:16" s="7" customFormat="1">
      <c r="A94" s="179"/>
      <c r="B94" s="153"/>
      <c r="C94"/>
      <c r="D94"/>
      <c r="E94" s="144"/>
      <c r="F94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8"/>
      <c r="F95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K96" s="178"/>
      <c r="L96" s="6"/>
      <c r="M96"/>
      <c r="O96"/>
      <c r="P96"/>
    </row>
    <row r="97" spans="1:16" s="7" customFormat="1">
      <c r="A97" s="179"/>
      <c r="B97"/>
      <c r="C97"/>
      <c r="D97"/>
      <c r="E97" s="144"/>
      <c r="F97"/>
      <c r="K97" s="178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3"/>
      <c r="E99"/>
      <c r="F99"/>
      <c r="G99"/>
      <c r="H99"/>
      <c r="I99" s="155"/>
      <c r="J99" s="167"/>
      <c r="K99"/>
      <c r="L99" s="6"/>
      <c r="M99"/>
      <c r="O99"/>
      <c r="P99"/>
    </row>
    <row r="100" spans="1:16" s="7" customFormat="1">
      <c r="A100"/>
      <c r="B100" s="142"/>
      <c r="C100"/>
      <c r="D100" s="3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9"/>
      <c r="E102"/>
      <c r="F102"/>
      <c r="G102"/>
      <c r="H102"/>
      <c r="I102" s="168"/>
      <c r="J102" s="167"/>
      <c r="K102"/>
      <c r="L102" s="6"/>
      <c r="M102"/>
      <c r="O102"/>
      <c r="P102"/>
    </row>
    <row r="103" spans="1:16" s="7" customFormat="1">
      <c r="A103"/>
      <c r="B103" s="147"/>
      <c r="C103"/>
      <c r="D103" s="166"/>
      <c r="E103"/>
      <c r="F103"/>
      <c r="G103"/>
      <c r="H103"/>
      <c r="I103" s="170"/>
      <c r="J103" s="167"/>
      <c r="K103"/>
      <c r="L103" s="6"/>
      <c r="M103"/>
      <c r="O103"/>
      <c r="P103"/>
    </row>
    <row r="104" spans="1:16" s="7" customFormat="1" ht="15" thickBot="1">
      <c r="A104"/>
      <c r="B104" s="171"/>
      <c r="C104" s="172"/>
      <c r="D104" s="173"/>
      <c r="E104" s="172"/>
      <c r="F104" s="172"/>
      <c r="G104" s="172"/>
      <c r="H104"/>
      <c r="I104" s="170"/>
      <c r="J104" s="167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H105" s="174"/>
      <c r="I105" s="174"/>
      <c r="J105" s="174"/>
      <c r="K105"/>
      <c r="L105" s="6"/>
      <c r="M105"/>
      <c r="O105"/>
      <c r="P105"/>
    </row>
    <row r="106" spans="1:16" s="7" customFormat="1">
      <c r="A106"/>
      <c r="B106" s="153"/>
      <c r="C106"/>
      <c r="D106" s="143"/>
      <c r="E106" s="144"/>
      <c r="G106" s="158"/>
      <c r="J106" s="152"/>
      <c r="K106"/>
      <c r="L106" s="6"/>
      <c r="M106"/>
      <c r="O106"/>
      <c r="P106"/>
    </row>
    <row r="107" spans="1:16" s="7" customFormat="1">
      <c r="A107"/>
      <c r="B107" s="177"/>
      <c r="C107"/>
      <c r="D107" s="143"/>
      <c r="E107" s="144"/>
      <c r="G107" s="158"/>
      <c r="J107" s="152"/>
      <c r="K107"/>
      <c r="L107" s="6"/>
      <c r="M107"/>
      <c r="O107"/>
      <c r="P107"/>
    </row>
  </sheetData>
  <dataConsolidate/>
  <mergeCells count="40">
    <mergeCell ref="B9:J9"/>
    <mergeCell ref="D18:F18"/>
    <mergeCell ref="B3:C3"/>
    <mergeCell ref="B4:C4"/>
    <mergeCell ref="B5:F6"/>
    <mergeCell ref="B7:F7"/>
    <mergeCell ref="B8:F8"/>
    <mergeCell ref="B10:F10"/>
    <mergeCell ref="B11:B19"/>
    <mergeCell ref="D11:F11"/>
    <mergeCell ref="D12:F12"/>
    <mergeCell ref="D13:F13"/>
    <mergeCell ref="D14:F14"/>
    <mergeCell ref="D15:F15"/>
    <mergeCell ref="B37:F37"/>
    <mergeCell ref="B20:F20"/>
    <mergeCell ref="B21:B36"/>
    <mergeCell ref="D21:F21"/>
    <mergeCell ref="D22:F22"/>
    <mergeCell ref="D25:F25"/>
    <mergeCell ref="D26:F26"/>
    <mergeCell ref="D27:F27"/>
    <mergeCell ref="D28:F28"/>
    <mergeCell ref="C29:F29"/>
    <mergeCell ref="D30:F30"/>
    <mergeCell ref="D31:F31"/>
    <mergeCell ref="D33:F33"/>
    <mergeCell ref="D34:E34"/>
    <mergeCell ref="D35:F35"/>
    <mergeCell ref="C36:F36"/>
    <mergeCell ref="E49:F49"/>
    <mergeCell ref="E50:F50"/>
    <mergeCell ref="B51:I51"/>
    <mergeCell ref="B53:J53"/>
    <mergeCell ref="B38:J38"/>
    <mergeCell ref="B39:F39"/>
    <mergeCell ref="B42:E42"/>
    <mergeCell ref="B44:B45"/>
    <mergeCell ref="B46:F46"/>
    <mergeCell ref="B48:F4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10" max="16383" man="1"/>
    <brk id="120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8701-F7A8-4005-AD9B-08C151F2D0E2}">
  <sheetPr>
    <outlinePr summaryBelow="0"/>
    <pageSetUpPr fitToPage="1"/>
  </sheetPr>
  <dimension ref="A1:P106"/>
  <sheetViews>
    <sheetView showGridLines="0" view="pageBreakPreview" topLeftCell="A31" zoomScale="85" zoomScaleNormal="70" zoomScaleSheetLayoutView="85" zoomScalePageLayoutView="40" workbookViewId="0">
      <selection activeCell="E31" sqref="E3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30日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44642511732</v>
      </c>
      <c r="H6" s="17">
        <f>SUM(H10,H38,H47)</f>
        <v>112310</v>
      </c>
      <c r="I6" s="17">
        <f>SUM(I10,I38,I47)</f>
        <v>0</v>
      </c>
      <c r="J6" s="18">
        <f>SUM(J10,J38,J47)</f>
        <v>44642624042</v>
      </c>
      <c r="K6" s="19">
        <f>J6-G6</f>
        <v>112310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5608978479</v>
      </c>
      <c r="H7" s="21">
        <f>SUM(H19,H47,H41)</f>
        <v>112310</v>
      </c>
      <c r="I7" s="21">
        <f>SUM(I19,I47,I41)</f>
        <v>0</v>
      </c>
      <c r="J7" s="22">
        <f>G7+H7-I7</f>
        <v>5609090789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39033533253</v>
      </c>
      <c r="H8" s="24">
        <f>SUM(H36,H45)</f>
        <v>0</v>
      </c>
      <c r="I8" s="24">
        <f>SUM(I36,I45)</f>
        <v>0</v>
      </c>
      <c r="J8" s="25">
        <f>G8+H8-I8</f>
        <v>39033533253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27445033990</v>
      </c>
      <c r="H10" s="27">
        <f>SUM(H19,H36)</f>
        <v>112310</v>
      </c>
      <c r="I10" s="27">
        <f>SUM(I19,I36)</f>
        <v>0</v>
      </c>
      <c r="J10" s="28">
        <f>SUM(J19,J36)</f>
        <v>27445146300</v>
      </c>
      <c r="K10" s="29">
        <f>J10-G10</f>
        <v>112310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40404697</v>
      </c>
      <c r="H12" s="183">
        <v>112310</v>
      </c>
      <c r="I12" s="184"/>
      <c r="J12" s="39">
        <f t="shared" si="0"/>
        <v>40517007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6173347</v>
      </c>
      <c r="H13" s="183"/>
      <c r="I13" s="38"/>
      <c r="J13" s="40">
        <f>G13+H13-I13</f>
        <v>6173347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1720933504</v>
      </c>
      <c r="H16" s="184"/>
      <c r="I16" s="184"/>
      <c r="J16" s="40">
        <f t="shared" si="0"/>
        <v>1720933504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1768623408</v>
      </c>
      <c r="H19" s="54">
        <f>SUM(H11:H18)</f>
        <v>112310</v>
      </c>
      <c r="I19" s="54">
        <f>SUM(I11:I18)</f>
        <v>0</v>
      </c>
      <c r="J19" s="54">
        <f>SUM(J11:J18)</f>
        <v>1768735718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23005203</v>
      </c>
      <c r="H21" s="32"/>
      <c r="I21" s="32"/>
      <c r="J21" s="40">
        <f t="shared" si="1"/>
        <v>23005203</v>
      </c>
      <c r="K21" s="58">
        <v>15690.23</v>
      </c>
      <c r="L21"/>
      <c r="M21" s="6">
        <f t="shared" si="2"/>
        <v>1466.2119675747265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16477080673</v>
      </c>
      <c r="H27" s="32"/>
      <c r="I27" s="45"/>
      <c r="J27" s="34">
        <f t="shared" si="1"/>
        <v>16477080673</v>
      </c>
      <c r="K27" s="63">
        <v>10888866.609999999</v>
      </c>
      <c r="L27"/>
      <c r="M27" s="6">
        <f t="shared" si="2"/>
        <v>1513.2043823429665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16500231458</v>
      </c>
      <c r="H28" s="306">
        <f>SUM(H20:H27)</f>
        <v>0</v>
      </c>
      <c r="I28" s="306">
        <f>SUM(I20:I27)</f>
        <v>0</v>
      </c>
      <c r="J28" s="307">
        <f>SUM(J20:J27)</f>
        <v>16500231458</v>
      </c>
      <c r="K28" s="67">
        <f>SUM(K20:K27)</f>
        <v>10904651.07</v>
      </c>
      <c r="M28" s="6">
        <f t="shared" si="2"/>
        <v>1513.1370414404282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25676410582</v>
      </c>
      <c r="H36" s="78">
        <f>H28+H35</f>
        <v>0</v>
      </c>
      <c r="I36" s="78">
        <f>I28+I35</f>
        <v>0</v>
      </c>
      <c r="J36" s="78">
        <f>J28+J35</f>
        <v>25676410582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16310357999</v>
      </c>
      <c r="H38" s="82">
        <f>SUM(H41,H45)</f>
        <v>0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8026510632</v>
      </c>
      <c r="H44" s="116"/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13357122671</v>
      </c>
      <c r="H45" s="120">
        <f>SUM(H42:H44)</f>
        <v>0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44">
        <v>112310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10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7F52-7923-4CE3-B6CB-72C37EBEAD6B}">
  <sheetPr>
    <outlinePr summaryBelow="0"/>
    <pageSetUpPr fitToPage="1"/>
  </sheetPr>
  <dimension ref="A1:P106"/>
  <sheetViews>
    <sheetView showGridLines="0" view="pageBreakPreview" topLeftCell="A31" zoomScale="85" zoomScaleNormal="70" zoomScaleSheetLayoutView="85" zoomScalePageLayoutView="40" workbookViewId="0">
      <selection activeCell="L58" sqref="L5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44621438157</v>
      </c>
      <c r="H6" s="17">
        <f>SUM(H10,H38,H47)</f>
        <v>416986056</v>
      </c>
      <c r="I6" s="17">
        <f>SUM(I10,I38,I47)</f>
        <v>395912481</v>
      </c>
      <c r="J6" s="18">
        <f>SUM(J10,J38,J47)</f>
        <v>44642511732</v>
      </c>
      <c r="K6" s="19">
        <f>J6-G6</f>
        <v>21073575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5608978479</v>
      </c>
      <c r="H7" s="21">
        <f>SUM(H19,H47,H41)</f>
        <v>0</v>
      </c>
      <c r="I7" s="21">
        <f>SUM(I19,I47,I41)</f>
        <v>0</v>
      </c>
      <c r="J7" s="22">
        <f>G7+H7-I7</f>
        <v>5608978479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39012459678</v>
      </c>
      <c r="H8" s="24">
        <f>SUM(H36,H45)</f>
        <v>416986056</v>
      </c>
      <c r="I8" s="24">
        <f>SUM(I36,I45)</f>
        <v>395912481</v>
      </c>
      <c r="J8" s="25">
        <f>G8+H8-I8</f>
        <v>39033533253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27423960415</v>
      </c>
      <c r="H10" s="27">
        <f>SUM(H19,H36)</f>
        <v>416986056</v>
      </c>
      <c r="I10" s="27">
        <f>SUM(I19,I36)</f>
        <v>395912481</v>
      </c>
      <c r="J10" s="28">
        <f>SUM(J19,J36)</f>
        <v>27445033990</v>
      </c>
      <c r="K10" s="29">
        <f>J10-G10</f>
        <v>21073575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40404697</v>
      </c>
      <c r="H12" s="183"/>
      <c r="I12" s="184"/>
      <c r="J12" s="39">
        <f t="shared" si="0"/>
        <v>40404697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6173347</v>
      </c>
      <c r="H13" s="183"/>
      <c r="I13" s="38"/>
      <c r="J13" s="40">
        <f>G13+H13-I13</f>
        <v>6173347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1720933504</v>
      </c>
      <c r="H16" s="184"/>
      <c r="I16" s="184"/>
      <c r="J16" s="40">
        <f t="shared" si="0"/>
        <v>1720933504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1768623408</v>
      </c>
      <c r="H19" s="54">
        <f>SUM(H11:H18)</f>
        <v>0</v>
      </c>
      <c r="I19" s="54">
        <f>SUM(I11:I18)</f>
        <v>0</v>
      </c>
      <c r="J19" s="54">
        <f>SUM(J11:J18)</f>
        <v>1768623408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397844109</v>
      </c>
      <c r="H21" s="32">
        <v>21073575</v>
      </c>
      <c r="I21" s="32">
        <v>395912481</v>
      </c>
      <c r="J21" s="40">
        <f t="shared" si="1"/>
        <v>23005203</v>
      </c>
      <c r="K21" s="58">
        <v>15690.23</v>
      </c>
      <c r="L21"/>
      <c r="M21" s="6">
        <f t="shared" si="2"/>
        <v>1466.2119675747265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>
        <v>395912481</v>
      </c>
      <c r="I27" s="45"/>
      <c r="J27" s="34">
        <f t="shared" si="1"/>
        <v>16477080673</v>
      </c>
      <c r="K27" s="63">
        <v>10888866.609999999</v>
      </c>
      <c r="L27"/>
      <c r="M27" s="6">
        <f t="shared" si="2"/>
        <v>1513.2043823429665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16479157883</v>
      </c>
      <c r="H28" s="306">
        <f>SUM(H20:H27)</f>
        <v>416986056</v>
      </c>
      <c r="I28" s="306">
        <f>SUM(I20:I27)</f>
        <v>395912481</v>
      </c>
      <c r="J28" s="307">
        <f>SUM(J20:J27)</f>
        <v>16500231458</v>
      </c>
      <c r="K28" s="67">
        <f>SUM(K20:K27)</f>
        <v>10904651.07</v>
      </c>
      <c r="M28" s="6">
        <f t="shared" si="2"/>
        <v>1513.1370414404282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25655337007</v>
      </c>
      <c r="H36" s="78">
        <f>H28+H35</f>
        <v>416986056</v>
      </c>
      <c r="I36" s="78">
        <f>I28+I35</f>
        <v>395912481</v>
      </c>
      <c r="J36" s="78">
        <f>J28+J35</f>
        <v>25676410582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16310357999</v>
      </c>
      <c r="H38" s="82">
        <f>SUM(H41,H45)</f>
        <v>0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8026510632</v>
      </c>
      <c r="H44" s="116"/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13357122671</v>
      </c>
      <c r="H45" s="120">
        <f>SUM(H42:H44)</f>
        <v>0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139</v>
      </c>
      <c r="C53"/>
      <c r="D53"/>
      <c r="E53" s="155"/>
      <c r="G53" s="145" t="s">
        <v>108</v>
      </c>
      <c r="J53" s="150"/>
      <c r="K53"/>
      <c r="L53" s="6"/>
      <c r="M53"/>
      <c r="O53"/>
      <c r="P53"/>
    </row>
    <row r="54" spans="1:16" s="7" customFormat="1">
      <c r="A54"/>
      <c r="B54" s="147" t="s">
        <v>669</v>
      </c>
      <c r="C54"/>
      <c r="D54"/>
      <c r="E54" s="144">
        <v>21073575</v>
      </c>
      <c r="G54" t="s">
        <v>670</v>
      </c>
      <c r="H54"/>
      <c r="I54" s="154"/>
      <c r="J54" s="310">
        <v>395912481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548</v>
      </c>
      <c r="C56"/>
      <c r="D56"/>
      <c r="E56" s="144"/>
      <c r="G56" s="153"/>
      <c r="J56" s="310"/>
      <c r="K56"/>
      <c r="L56" s="6"/>
      <c r="M56"/>
      <c r="O56"/>
      <c r="P56"/>
    </row>
    <row r="57" spans="1:16" s="7" customFormat="1">
      <c r="A57"/>
      <c r="B57" s="147" t="s">
        <v>670</v>
      </c>
      <c r="C57"/>
      <c r="D57"/>
      <c r="E57" s="144">
        <v>395912481</v>
      </c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DF0F-00EE-4460-A923-3C9893EA1F99}">
  <sheetPr>
    <outlinePr summaryBelow="0"/>
    <pageSetUpPr fitToPage="1"/>
  </sheetPr>
  <dimension ref="A1:P106"/>
  <sheetViews>
    <sheetView showGridLines="0" view="pageBreakPreview" topLeftCell="A47" zoomScale="85" zoomScaleNormal="70" zoomScaleSheetLayoutView="85" zoomScalePageLayoutView="40" workbookViewId="0">
      <selection activeCell="B52" sqref="B52:J5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27日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44225521851</v>
      </c>
      <c r="H6" s="17">
        <f>SUM(H10,H38,H47)</f>
        <v>397639826</v>
      </c>
      <c r="I6" s="17">
        <f>SUM(I10,I38,I47)</f>
        <v>1723520</v>
      </c>
      <c r="J6" s="18">
        <f>SUM(J10,J38,J47)</f>
        <v>44621438157</v>
      </c>
      <c r="K6" s="19">
        <f>J6-G6</f>
        <v>395916306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5610701999</v>
      </c>
      <c r="H7" s="21">
        <f>SUM(H19,H47,H41)</f>
        <v>0</v>
      </c>
      <c r="I7" s="21">
        <f>SUM(I19,I47,I41)</f>
        <v>1723520</v>
      </c>
      <c r="J7" s="22">
        <f>G7+H7-I7</f>
        <v>5608978479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38614819852</v>
      </c>
      <c r="H8" s="24">
        <f>SUM(H36,H45)</f>
        <v>397639826</v>
      </c>
      <c r="I8" s="24">
        <f>SUM(I36,I45)</f>
        <v>0</v>
      </c>
      <c r="J8" s="25">
        <f>G8+H8-I8</f>
        <v>39012459678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27028044109</v>
      </c>
      <c r="H10" s="27">
        <f>SUM(H19,H36)</f>
        <v>397639826</v>
      </c>
      <c r="I10" s="27">
        <f>SUM(I19,I36)</f>
        <v>1723520</v>
      </c>
      <c r="J10" s="28">
        <f>SUM(J19,J36)</f>
        <v>27423960415</v>
      </c>
      <c r="K10" s="29">
        <f>J10-G10</f>
        <v>395916306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40404697</v>
      </c>
      <c r="H12" s="183"/>
      <c r="I12" s="184"/>
      <c r="J12" s="39">
        <f t="shared" si="0"/>
        <v>40404697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7896867</v>
      </c>
      <c r="H13" s="183"/>
      <c r="I13" s="38">
        <v>1723520</v>
      </c>
      <c r="J13" s="40">
        <f>G13+H13-I13</f>
        <v>6173347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1720933504</v>
      </c>
      <c r="H16" s="184"/>
      <c r="I16" s="184"/>
      <c r="J16" s="40">
        <f t="shared" si="0"/>
        <v>1720933504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1770346928</v>
      </c>
      <c r="H19" s="54">
        <f>SUM(H11:H18)</f>
        <v>0</v>
      </c>
      <c r="I19" s="54">
        <f>SUM(I11:I18)</f>
        <v>1723520</v>
      </c>
      <c r="J19" s="54">
        <f>SUM(J11:J18)</f>
        <v>1768623408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>
        <v>397639826</v>
      </c>
      <c r="I21" s="32"/>
      <c r="J21" s="40">
        <f t="shared" si="1"/>
        <v>397844109</v>
      </c>
      <c r="K21" s="58">
        <v>271317.31</v>
      </c>
      <c r="L21"/>
      <c r="M21" s="6">
        <f t="shared" si="2"/>
        <v>1466.3425234460713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16081518057</v>
      </c>
      <c r="H28" s="306">
        <f>SUM(H20:H27)</f>
        <v>397639826</v>
      </c>
      <c r="I28" s="306">
        <f>SUM(I20:I27)</f>
        <v>0</v>
      </c>
      <c r="J28" s="307">
        <f>SUM(J20:J27)</f>
        <v>16479157883</v>
      </c>
      <c r="K28" s="67">
        <f>SUM(K20:K27)</f>
        <v>10890278.149999999</v>
      </c>
      <c r="M28" s="6">
        <f t="shared" si="2"/>
        <v>1513.1989886778056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25257697181</v>
      </c>
      <c r="H36" s="78">
        <f>H28+H35</f>
        <v>397639826</v>
      </c>
      <c r="I36" s="78">
        <f>I28+I35</f>
        <v>0</v>
      </c>
      <c r="J36" s="78">
        <f>J28+J35</f>
        <v>25655337007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16310357999</v>
      </c>
      <c r="H38" s="82">
        <f>SUM(H41,H45)</f>
        <v>0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8026510632</v>
      </c>
      <c r="H44" s="116"/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13357122671</v>
      </c>
      <c r="H45" s="120">
        <f>SUM(H42:H44)</f>
        <v>0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139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667</v>
      </c>
      <c r="C54"/>
      <c r="D54"/>
      <c r="E54" s="144">
        <v>397639826</v>
      </c>
      <c r="G54" t="s">
        <v>668</v>
      </c>
      <c r="H54"/>
      <c r="I54" s="154"/>
      <c r="J54" s="309">
        <v>50000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 t="s">
        <v>156</v>
      </c>
      <c r="H55"/>
      <c r="I55" s="154"/>
      <c r="J55" s="309">
        <v>1673520</v>
      </c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10">
        <v>1723520</v>
      </c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E722-F392-487E-8198-F1C2A5E59769}">
  <sheetPr>
    <outlinePr summaryBelow="0"/>
    <pageSetUpPr fitToPage="1"/>
  </sheetPr>
  <dimension ref="A1:P106"/>
  <sheetViews>
    <sheetView showGridLines="0" view="pageBreakPreview" topLeftCell="A49" zoomScale="85" zoomScaleNormal="70" zoomScaleSheetLayoutView="85" zoomScalePageLayoutView="40" workbookViewId="0">
      <selection activeCell="X63" sqref="X6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24日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44185117154</v>
      </c>
      <c r="H6" s="17">
        <f>SUM(H10,H38,H47)</f>
        <v>40404697</v>
      </c>
      <c r="I6" s="17">
        <f>SUM(I10,I38,I47)</f>
        <v>0</v>
      </c>
      <c r="J6" s="18">
        <f>SUM(J10,J38,J47)</f>
        <v>44225521851</v>
      </c>
      <c r="K6" s="19">
        <f>J6-G6</f>
        <v>40404697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5570297302</v>
      </c>
      <c r="H7" s="21">
        <f>SUM(H19,H47,H41)</f>
        <v>40404697</v>
      </c>
      <c r="I7" s="21">
        <f>SUM(I19,I47,I41)</f>
        <v>0</v>
      </c>
      <c r="J7" s="22">
        <f>G7+H7-I7</f>
        <v>5610701999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38614819852</v>
      </c>
      <c r="H8" s="24">
        <f>SUM(H36,H45)</f>
        <v>0</v>
      </c>
      <c r="I8" s="24">
        <f>SUM(I36,I45)</f>
        <v>0</v>
      </c>
      <c r="J8" s="25">
        <f>G8+H8-I8</f>
        <v>38614819852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26987639412</v>
      </c>
      <c r="H10" s="27">
        <f>SUM(H19,H36)</f>
        <v>40404697</v>
      </c>
      <c r="I10" s="27">
        <f>SUM(I19,I36)</f>
        <v>0</v>
      </c>
      <c r="J10" s="28">
        <f>SUM(J19,J36)</f>
        <v>27028044109</v>
      </c>
      <c r="K10" s="29">
        <f>J10-G10</f>
        <v>40404697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40404697</v>
      </c>
      <c r="I12" s="184"/>
      <c r="J12" s="39">
        <f t="shared" si="0"/>
        <v>40404697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7896867</v>
      </c>
      <c r="H13" s="183"/>
      <c r="I13" s="38"/>
      <c r="J13" s="40">
        <f>G13+H13-I13</f>
        <v>7896867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1720933504</v>
      </c>
      <c r="H16" s="184"/>
      <c r="I16" s="184"/>
      <c r="J16" s="40">
        <f t="shared" si="0"/>
        <v>1720933504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1729942231</v>
      </c>
      <c r="H19" s="54">
        <f>SUM(H11:H18)</f>
        <v>40404697</v>
      </c>
      <c r="I19" s="54">
        <f>SUM(I11:I18)</f>
        <v>0</v>
      </c>
      <c r="J19" s="54">
        <f>SUM(J11:J18)</f>
        <v>1770346928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16081518057</v>
      </c>
      <c r="H28" s="306">
        <f>SUM(H20:H27)</f>
        <v>0</v>
      </c>
      <c r="I28" s="306">
        <f>SUM(I20:I27)</f>
        <v>0</v>
      </c>
      <c r="J28" s="307">
        <f>SUM(J20:J27)</f>
        <v>16081518057</v>
      </c>
      <c r="K28" s="67">
        <f>SUM(K20:K27)</f>
        <v>10619092.289999999</v>
      </c>
      <c r="M28" s="6">
        <f t="shared" si="2"/>
        <v>1514.3966751418075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25257697181</v>
      </c>
      <c r="H36" s="78">
        <f>H28+H35</f>
        <v>0</v>
      </c>
      <c r="I36" s="78">
        <f>I28+I35</f>
        <v>0</v>
      </c>
      <c r="J36" s="78">
        <f>J28+J35</f>
        <v>25257697181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16310357999</v>
      </c>
      <c r="H38" s="82">
        <f>SUM(H41,H45)</f>
        <v>0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8026510632</v>
      </c>
      <c r="H44" s="116"/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13357122671</v>
      </c>
      <c r="H45" s="120">
        <f>SUM(H42:H44)</f>
        <v>0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113</v>
      </c>
      <c r="C54"/>
      <c r="D54"/>
      <c r="E54" s="155">
        <v>40398380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 t="s">
        <v>520</v>
      </c>
      <c r="C55"/>
      <c r="D55"/>
      <c r="E55" s="155">
        <v>6317</v>
      </c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>
        <v>40404697</v>
      </c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6F05-5CE0-4CA7-9287-19B1A0FF0118}">
  <sheetPr>
    <outlinePr summaryBelow="0"/>
    <pageSetUpPr fitToPage="1"/>
  </sheetPr>
  <dimension ref="A1:P106"/>
  <sheetViews>
    <sheetView showGridLines="0" view="pageBreakPreview" topLeftCell="A41" zoomScale="85" zoomScaleNormal="70" zoomScaleSheetLayoutView="85" zoomScalePageLayoutView="40" workbookViewId="0">
      <selection activeCell="H47" sqref="H4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23日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44098978964</v>
      </c>
      <c r="H6" s="17">
        <f>SUM(H10,H38,H47)</f>
        <v>176906890</v>
      </c>
      <c r="I6" s="17">
        <f>SUM(I10,I38,I47)</f>
        <v>90768700</v>
      </c>
      <c r="J6" s="18">
        <f>SUM(J10,J38,J47)</f>
        <v>44185117154</v>
      </c>
      <c r="K6" s="19">
        <f>J6-G6</f>
        <v>86138190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5484159112</v>
      </c>
      <c r="H7" s="21">
        <f>SUM(H19,H47,H41)</f>
        <v>176906890</v>
      </c>
      <c r="I7" s="21">
        <f>SUM(I19,I47,I41)</f>
        <v>90768700</v>
      </c>
      <c r="J7" s="22">
        <f>G7+H7-I7</f>
        <v>5570297302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38614819852</v>
      </c>
      <c r="H8" s="24">
        <f>SUM(H36,H45)</f>
        <v>0</v>
      </c>
      <c r="I8" s="24">
        <f>SUM(I36,I45)</f>
        <v>0</v>
      </c>
      <c r="J8" s="25">
        <f>G8+H8-I8</f>
        <v>38614819852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26901501222</v>
      </c>
      <c r="H10" s="27">
        <f>SUM(H19,H36)</f>
        <v>176906890</v>
      </c>
      <c r="I10" s="27">
        <f>SUM(I19,I36)</f>
        <v>90768700</v>
      </c>
      <c r="J10" s="28">
        <f>SUM(J19,J36)</f>
        <v>26987639412</v>
      </c>
      <c r="K10" s="29">
        <f>J10-G10</f>
        <v>86138190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476910</v>
      </c>
      <c r="H12" s="183">
        <v>88214990</v>
      </c>
      <c r="I12" s="184">
        <v>88691900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9973667</v>
      </c>
      <c r="H13" s="183"/>
      <c r="I13" s="38">
        <v>2076800</v>
      </c>
      <c r="J13" s="40">
        <f>G13+H13-I13</f>
        <v>7896867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1632241604</v>
      </c>
      <c r="H16" s="184">
        <v>88691900</v>
      </c>
      <c r="I16" s="184"/>
      <c r="J16" s="40">
        <f t="shared" si="0"/>
        <v>1720933504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1643804041</v>
      </c>
      <c r="H19" s="54">
        <f>SUM(H11:H18)</f>
        <v>176906890</v>
      </c>
      <c r="I19" s="54">
        <f>SUM(I11:I18)</f>
        <v>90768700</v>
      </c>
      <c r="J19" s="54">
        <f>SUM(J11:J18)</f>
        <v>1729942231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16081518057</v>
      </c>
      <c r="H28" s="306">
        <f>SUM(H20:H27)</f>
        <v>0</v>
      </c>
      <c r="I28" s="306">
        <f>SUM(I20:I27)</f>
        <v>0</v>
      </c>
      <c r="J28" s="307">
        <f>SUM(J20:J27)</f>
        <v>16081518057</v>
      </c>
      <c r="K28" s="67">
        <f>SUM(K20:K27)</f>
        <v>10619092.289999999</v>
      </c>
      <c r="M28" s="6">
        <f t="shared" si="2"/>
        <v>1514.3966751418075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25257697181</v>
      </c>
      <c r="H36" s="78">
        <f>H28+H35</f>
        <v>0</v>
      </c>
      <c r="I36" s="78">
        <f>I28+I35</f>
        <v>0</v>
      </c>
      <c r="J36" s="78">
        <f>J28+J35</f>
        <v>25257697181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16310357999</v>
      </c>
      <c r="H38" s="82">
        <f>SUM(H41,H45)</f>
        <v>0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8026510632</v>
      </c>
      <c r="H44" s="116"/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13357122671</v>
      </c>
      <c r="H45" s="120">
        <f>SUM(H42:H44)</f>
        <v>0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666</v>
      </c>
      <c r="C54"/>
      <c r="D54"/>
      <c r="E54" s="144">
        <v>88214990</v>
      </c>
      <c r="G54" t="s">
        <v>101</v>
      </c>
      <c r="H54"/>
      <c r="I54" s="154"/>
      <c r="J54" s="310">
        <v>88691900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395</v>
      </c>
      <c r="C56"/>
      <c r="D56"/>
      <c r="E56" s="144"/>
      <c r="G56" s="153" t="s">
        <v>103</v>
      </c>
      <c r="J56" s="309"/>
      <c r="K56"/>
      <c r="L56" s="6"/>
      <c r="M56"/>
      <c r="O56"/>
      <c r="P56"/>
    </row>
    <row r="57" spans="1:16" s="7" customFormat="1">
      <c r="A57"/>
      <c r="B57" s="147" t="s">
        <v>101</v>
      </c>
      <c r="C57"/>
      <c r="D57"/>
      <c r="E57" s="144">
        <v>88691900</v>
      </c>
      <c r="G57" s="175" t="s">
        <v>156</v>
      </c>
      <c r="J57" s="150">
        <v>2076800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874F-EDB9-4E51-84AB-E49692804197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J55" sqref="J5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22日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44093444565</v>
      </c>
      <c r="H6" s="17">
        <f>SUM(H10,H38,H47)</f>
        <v>5824069</v>
      </c>
      <c r="I6" s="17">
        <f>SUM(I10,I38,I47)</f>
        <v>289670</v>
      </c>
      <c r="J6" s="18">
        <f>SUM(J10,J38,J47)</f>
        <v>44098978964</v>
      </c>
      <c r="K6" s="19">
        <f>J6-G6</f>
        <v>5534399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5484448782</v>
      </c>
      <c r="H7" s="21">
        <f>SUM(H19,H47,H41)</f>
        <v>0</v>
      </c>
      <c r="I7" s="21">
        <f>SUM(I19,I47,I41)</f>
        <v>289670</v>
      </c>
      <c r="J7" s="22">
        <f>G7+H7-I7</f>
        <v>5484159112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38608995783</v>
      </c>
      <c r="H8" s="24">
        <f>SUM(H36,H45)</f>
        <v>5824069</v>
      </c>
      <c r="I8" s="24">
        <f>SUM(I36,I45)</f>
        <v>0</v>
      </c>
      <c r="J8" s="25">
        <f>G8+H8-I8</f>
        <v>38614819852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26901790892</v>
      </c>
      <c r="H10" s="27">
        <f>SUM(H19,H36)</f>
        <v>0</v>
      </c>
      <c r="I10" s="27">
        <f>SUM(I19,I36)</f>
        <v>289670</v>
      </c>
      <c r="J10" s="28">
        <f>SUM(J19,J36)</f>
        <v>26901501222</v>
      </c>
      <c r="K10" s="29">
        <f>J10-G10</f>
        <v>-289670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476910</v>
      </c>
      <c r="H12" s="183"/>
      <c r="I12" s="184"/>
      <c r="J12" s="39">
        <f t="shared" si="0"/>
        <v>476910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10263337</v>
      </c>
      <c r="H13" s="183"/>
      <c r="I13" s="38">
        <v>289670</v>
      </c>
      <c r="J13" s="40">
        <f>G13+H13-I13</f>
        <v>9973667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1632241604</v>
      </c>
      <c r="H16" s="184"/>
      <c r="I16" s="184"/>
      <c r="J16" s="40">
        <f t="shared" si="0"/>
        <v>1632241604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1644093711</v>
      </c>
      <c r="H19" s="54">
        <f>SUM(H11:H18)</f>
        <v>0</v>
      </c>
      <c r="I19" s="54">
        <f>SUM(I11:I18)</f>
        <v>289670</v>
      </c>
      <c r="J19" s="54">
        <f>SUM(J11:J18)</f>
        <v>1643804041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16081518057</v>
      </c>
      <c r="H28" s="306">
        <f>SUM(H20:H27)</f>
        <v>0</v>
      </c>
      <c r="I28" s="306">
        <f>SUM(I20:I27)</f>
        <v>0</v>
      </c>
      <c r="J28" s="307">
        <f>SUM(J20:J27)</f>
        <v>16081518057</v>
      </c>
      <c r="K28" s="67">
        <f>SUM(K20:K27)</f>
        <v>10619092.289999999</v>
      </c>
      <c r="M28" s="6">
        <f t="shared" si="2"/>
        <v>1514.3966751418075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25257697181</v>
      </c>
      <c r="H36" s="78">
        <f>H28+H35</f>
        <v>0</v>
      </c>
      <c r="I36" s="78">
        <f>I28+I35</f>
        <v>0</v>
      </c>
      <c r="J36" s="78">
        <f>J28+J35</f>
        <v>25257697181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16304533930</v>
      </c>
      <c r="H38" s="82">
        <f>SUM(H41,H45)</f>
        <v>5824069</v>
      </c>
      <c r="I38" s="82">
        <f>SUM(I41,I45)</f>
        <v>0</v>
      </c>
      <c r="J38" s="83">
        <f>SUM(J41,J45)</f>
        <v>16310357999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8020686563</v>
      </c>
      <c r="H44" s="116">
        <v>5824069</v>
      </c>
      <c r="I44" s="117"/>
      <c r="J44" s="118">
        <f t="shared" si="4"/>
        <v>8026510632</v>
      </c>
      <c r="K44" s="77">
        <v>890526796</v>
      </c>
      <c r="L44"/>
      <c r="M44" s="73">
        <f>J44/K44</f>
        <v>9.0132162985469559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13351298602</v>
      </c>
      <c r="H45" s="120">
        <f>SUM(H42:H44)</f>
        <v>5824069</v>
      </c>
      <c r="I45" s="120">
        <f>SUM(I42:I44)</f>
        <v>0</v>
      </c>
      <c r="J45" s="121">
        <f>SUM(J42:J44)</f>
        <v>13357122671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664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665</v>
      </c>
      <c r="C54"/>
      <c r="D54"/>
      <c r="E54" s="144">
        <v>5824069</v>
      </c>
      <c r="G54" t="s">
        <v>434</v>
      </c>
      <c r="H54"/>
      <c r="I54" s="154"/>
      <c r="J54" s="310">
        <v>289670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D774-AF4E-480D-AF94-C46E15D72119}">
  <sheetPr>
    <outlinePr summaryBelow="0"/>
    <pageSetUpPr fitToPage="1"/>
  </sheetPr>
  <dimension ref="A1:P106"/>
  <sheetViews>
    <sheetView showGridLines="0" view="pageBreakPreview" topLeftCell="A49" zoomScale="85" zoomScaleNormal="70" zoomScaleSheetLayoutView="85" zoomScalePageLayoutView="40" workbookViewId="0">
      <selection activeCell="C49" sqref="C4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44093880241</v>
      </c>
      <c r="H6" s="17">
        <f>SUM(H10,H38,H47)</f>
        <v>1490</v>
      </c>
      <c r="I6" s="17">
        <f>SUM(I10,I38,I47)</f>
        <v>437166</v>
      </c>
      <c r="J6" s="18">
        <f>SUM(J10,J38,J47)</f>
        <v>44093444565</v>
      </c>
      <c r="K6" s="19">
        <f>J6-G6</f>
        <v>-435676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5484884458</v>
      </c>
      <c r="H7" s="21">
        <f>SUM(H19,H47,H41)</f>
        <v>1490</v>
      </c>
      <c r="I7" s="21">
        <f>SUM(I19,I47,I41)</f>
        <v>437166</v>
      </c>
      <c r="J7" s="22">
        <f>G7+H7-I7</f>
        <v>5484448782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38608995783</v>
      </c>
      <c r="H8" s="24">
        <f>SUM(H36,H45)</f>
        <v>0</v>
      </c>
      <c r="I8" s="24">
        <f>SUM(I36,I45)</f>
        <v>0</v>
      </c>
      <c r="J8" s="25">
        <f>G8+H8-I8</f>
        <v>38608995783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26902226568</v>
      </c>
      <c r="H10" s="27">
        <f>SUM(H19,H36)</f>
        <v>1490</v>
      </c>
      <c r="I10" s="27">
        <f>SUM(I19,I36)</f>
        <v>437166</v>
      </c>
      <c r="J10" s="28">
        <f>SUM(J19,J36)</f>
        <v>26901790892</v>
      </c>
      <c r="K10" s="29">
        <f>J10-G10</f>
        <v>-435676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475420</v>
      </c>
      <c r="H12" s="183">
        <v>1490</v>
      </c>
      <c r="I12" s="184"/>
      <c r="J12" s="39">
        <f t="shared" si="0"/>
        <v>476910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10700503</v>
      </c>
      <c r="H13" s="183"/>
      <c r="I13" s="38">
        <v>437166</v>
      </c>
      <c r="J13" s="40">
        <f>G13+H13-I13</f>
        <v>10263337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1632241604</v>
      </c>
      <c r="H16" s="184"/>
      <c r="I16" s="184"/>
      <c r="J16" s="40">
        <f t="shared" si="0"/>
        <v>1632241604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1644529387</v>
      </c>
      <c r="H19" s="54">
        <f>SUM(H11:H18)</f>
        <v>1490</v>
      </c>
      <c r="I19" s="54">
        <f>SUM(I11:I18)</f>
        <v>437166</v>
      </c>
      <c r="J19" s="54">
        <f>SUM(J11:J18)</f>
        <v>1644093711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400</v>
      </c>
      <c r="H25" s="32"/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16081518057</v>
      </c>
      <c r="H28" s="306">
        <f>SUM(H20:H27)</f>
        <v>0</v>
      </c>
      <c r="I28" s="306">
        <f>SUM(I20:I27)</f>
        <v>0</v>
      </c>
      <c r="J28" s="307">
        <f>SUM(J20:J27)</f>
        <v>16081518057</v>
      </c>
      <c r="K28" s="67">
        <f>SUM(K20:K27)</f>
        <v>10619092.289999999</v>
      </c>
      <c r="M28" s="6">
        <f t="shared" si="2"/>
        <v>1514.3966751418075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42175773</v>
      </c>
      <c r="H31" s="71"/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25257697181</v>
      </c>
      <c r="H36" s="78">
        <f>H28+H35</f>
        <v>0</v>
      </c>
      <c r="I36" s="78">
        <f>I28+I35</f>
        <v>0</v>
      </c>
      <c r="J36" s="78">
        <f>J28+J35</f>
        <v>25257697181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16304533930</v>
      </c>
      <c r="H38" s="82">
        <f>SUM(H41,H45)</f>
        <v>0</v>
      </c>
      <c r="I38" s="82">
        <f>SUM(I41,I45)</f>
        <v>0</v>
      </c>
      <c r="J38" s="83">
        <f>SUM(J41,J45)</f>
        <v>16304533930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8020686563</v>
      </c>
      <c r="H44" s="116"/>
      <c r="I44" s="117"/>
      <c r="J44" s="118">
        <f t="shared" si="4"/>
        <v>8020686563</v>
      </c>
      <c r="K44" s="77">
        <v>889882619</v>
      </c>
      <c r="L44"/>
      <c r="M44" s="73">
        <f>J44/K44</f>
        <v>9.0131961134528016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13351298602</v>
      </c>
      <c r="H45" s="120">
        <f>SUM(H42:H44)</f>
        <v>0</v>
      </c>
      <c r="I45" s="120">
        <f>SUM(I42:I44)</f>
        <v>0</v>
      </c>
      <c r="J45" s="121">
        <f>SUM(J42:J44)</f>
        <v>13351298602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887119743</v>
      </c>
      <c r="H47" s="126"/>
      <c r="I47" s="127"/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520</v>
      </c>
      <c r="C54"/>
      <c r="D54"/>
      <c r="E54" s="144">
        <v>1490</v>
      </c>
      <c r="G54" t="s">
        <v>465</v>
      </c>
      <c r="H54"/>
      <c r="I54" s="154"/>
      <c r="J54" s="310">
        <v>437166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8267-70C0-43D5-9596-E574AB551CE2}">
  <sheetPr>
    <outlinePr summaryBelow="0"/>
    <pageSetUpPr fitToPage="1"/>
  </sheetPr>
  <dimension ref="A1:P106"/>
  <sheetViews>
    <sheetView showGridLines="0" view="pageBreakPreview" topLeftCell="A63" zoomScale="85" zoomScaleNormal="70" zoomScaleSheetLayoutView="85" zoomScalePageLayoutView="40" workbookViewId="0">
      <selection activeCell="B65" sqref="B6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20日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44128169362</v>
      </c>
      <c r="H6" s="17">
        <f>SUM(H10,H38,H47)</f>
        <v>32864331</v>
      </c>
      <c r="I6" s="17">
        <f>SUM(I10,I38,I47)</f>
        <v>67153452</v>
      </c>
      <c r="J6" s="18">
        <f>SUM(J10,J38,J47)</f>
        <v>44093880241</v>
      </c>
      <c r="K6" s="19">
        <f>J6-G6</f>
        <v>-34289121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5522621518</v>
      </c>
      <c r="H7" s="21">
        <f>SUM(H19,H47,H41)</f>
        <v>21395440</v>
      </c>
      <c r="I7" s="21">
        <f>SUM(I19,I47,I41)</f>
        <v>59132500</v>
      </c>
      <c r="J7" s="22">
        <f>G7+H7-I7</f>
        <v>5484884458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38605547844</v>
      </c>
      <c r="H8" s="24">
        <f>SUM(H36,H45)</f>
        <v>11468891</v>
      </c>
      <c r="I8" s="24">
        <f>SUM(I36,I45)</f>
        <v>8020952</v>
      </c>
      <c r="J8" s="25">
        <f>G8+H8-I8</f>
        <v>38608995783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26936539467</v>
      </c>
      <c r="H10" s="27">
        <f>SUM(H19,H36)</f>
        <v>29416792</v>
      </c>
      <c r="I10" s="27">
        <f>SUM(I19,I36)</f>
        <v>63729691</v>
      </c>
      <c r="J10" s="28">
        <f>SUM(J19,J36)</f>
        <v>26902226568</v>
      </c>
      <c r="K10" s="29">
        <f>J10-G10</f>
        <v>-34312899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20920020</v>
      </c>
      <c r="H12" s="183">
        <v>475420</v>
      </c>
      <c r="I12" s="184">
        <v>20920020</v>
      </c>
      <c r="J12" s="39">
        <f t="shared" si="0"/>
        <v>475420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45489222</v>
      </c>
      <c r="H13" s="183"/>
      <c r="I13" s="38">
        <v>34788719</v>
      </c>
      <c r="J13" s="40">
        <f>G13+H13-I13</f>
        <v>10700503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1611321584</v>
      </c>
      <c r="H16" s="184">
        <v>20920020</v>
      </c>
      <c r="I16" s="184"/>
      <c r="J16" s="40">
        <f t="shared" si="0"/>
        <v>1632241604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1678842686</v>
      </c>
      <c r="H19" s="54">
        <f>SUM(H11:H18)</f>
        <v>21395440</v>
      </c>
      <c r="I19" s="54">
        <f>SUM(I11:I18)</f>
        <v>55708739</v>
      </c>
      <c r="J19" s="54">
        <f>SUM(J11:J18)</f>
        <v>1644529387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144497</v>
      </c>
      <c r="H23" s="45"/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>
        <v>400</v>
      </c>
      <c r="I25" s="32"/>
      <c r="J25" s="40">
        <f t="shared" si="1"/>
        <v>400</v>
      </c>
      <c r="K25" s="61">
        <v>0.27</v>
      </c>
      <c r="L25"/>
      <c r="M25" s="6">
        <f t="shared" si="2"/>
        <v>1481.4814814814813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16081517657</v>
      </c>
      <c r="H28" s="306">
        <f>SUM(H20:H27)</f>
        <v>400</v>
      </c>
      <c r="I28" s="306">
        <f>SUM(I20:I27)</f>
        <v>0</v>
      </c>
      <c r="J28" s="307">
        <f>SUM(J20:J27)</f>
        <v>16081518057</v>
      </c>
      <c r="K28" s="67">
        <f>SUM(K20:K27)</f>
        <v>10619092.289999999</v>
      </c>
      <c r="M28" s="6">
        <f t="shared" si="2"/>
        <v>1514.3966751418075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>
        <v>8020952</v>
      </c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>
        <v>8020952</v>
      </c>
      <c r="I31" s="71"/>
      <c r="J31" s="40">
        <f t="shared" si="3"/>
        <v>42175773</v>
      </c>
      <c r="K31" s="72">
        <v>4447421</v>
      </c>
      <c r="L31"/>
      <c r="M31" s="73">
        <f t="shared" si="2"/>
        <v>9.483197790359851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8020952</v>
      </c>
      <c r="I35" s="308">
        <f>SUM(I29:I34)</f>
        <v>8020952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25257696781</v>
      </c>
      <c r="H36" s="78">
        <f>H28+H35</f>
        <v>8021352</v>
      </c>
      <c r="I36" s="78">
        <f>I28+I35</f>
        <v>8020952</v>
      </c>
      <c r="J36" s="78">
        <f>J28+J35</f>
        <v>25257697181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16301086391</v>
      </c>
      <c r="H38" s="82">
        <f>SUM(H41,H45)</f>
        <v>3447539</v>
      </c>
      <c r="I38" s="82">
        <f>SUM(I41,I45)</f>
        <v>0</v>
      </c>
      <c r="J38" s="83">
        <f>SUM(J41,J45)</f>
        <v>16304533930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8017239024</v>
      </c>
      <c r="H44" s="116">
        <v>3447539</v>
      </c>
      <c r="I44" s="117"/>
      <c r="J44" s="118">
        <f t="shared" si="4"/>
        <v>8020686563</v>
      </c>
      <c r="K44" s="77">
        <v>889882619</v>
      </c>
      <c r="L44"/>
      <c r="M44" s="73">
        <f>J44/K44</f>
        <v>9.0131961134528016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13347851063</v>
      </c>
      <c r="H45" s="120">
        <f>SUM(H42:H44)</f>
        <v>3447539</v>
      </c>
      <c r="I45" s="120">
        <f>SUM(I42:I44)</f>
        <v>0</v>
      </c>
      <c r="J45" s="121">
        <f>SUM(J42:J44)</f>
        <v>13351298602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3423761</v>
      </c>
      <c r="J47" s="125">
        <f>G47+H47-I47</f>
        <v>887119743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887119743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887119743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44">
        <v>475420</v>
      </c>
      <c r="G54" t="s">
        <v>101</v>
      </c>
      <c r="H54"/>
      <c r="I54" s="154"/>
      <c r="J54" s="310">
        <v>20920020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395</v>
      </c>
      <c r="C56"/>
      <c r="D56"/>
      <c r="E56" s="144"/>
      <c r="G56" s="153" t="s">
        <v>103</v>
      </c>
      <c r="J56" s="309"/>
      <c r="K56"/>
      <c r="L56" s="6"/>
      <c r="M56"/>
      <c r="O56"/>
      <c r="P56"/>
    </row>
    <row r="57" spans="1:16" s="7" customFormat="1">
      <c r="A57"/>
      <c r="B57" s="147" t="s">
        <v>101</v>
      </c>
      <c r="C57"/>
      <c r="D57"/>
      <c r="E57" s="144">
        <v>20920020</v>
      </c>
      <c r="G57" s="175" t="s">
        <v>662</v>
      </c>
      <c r="J57" s="146">
        <v>19197189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 t="s">
        <v>156</v>
      </c>
      <c r="J58" s="146">
        <v>15527810</v>
      </c>
      <c r="K58"/>
      <c r="L58" s="6"/>
      <c r="M58"/>
      <c r="O58"/>
      <c r="P58"/>
    </row>
    <row r="59" spans="1:16" s="7" customFormat="1">
      <c r="A59"/>
      <c r="B59" s="142" t="s">
        <v>656</v>
      </c>
      <c r="C59"/>
      <c r="D59"/>
      <c r="E59" s="144"/>
      <c r="G59" t="s">
        <v>663</v>
      </c>
      <c r="J59" s="146">
        <v>63720</v>
      </c>
      <c r="K59"/>
      <c r="L59" s="6"/>
      <c r="M59"/>
      <c r="O59"/>
      <c r="P59"/>
    </row>
    <row r="60" spans="1:16" s="7" customFormat="1">
      <c r="A60"/>
      <c r="B60" s="147" t="s">
        <v>657</v>
      </c>
      <c r="E60" s="186">
        <v>8020952</v>
      </c>
      <c r="F60"/>
      <c r="G60" s="158"/>
      <c r="H60"/>
      <c r="I60" s="154"/>
      <c r="J60" s="150">
        <v>34788719</v>
      </c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 t="s">
        <v>658</v>
      </c>
      <c r="C62"/>
      <c r="D62"/>
      <c r="E62" s="144"/>
      <c r="F62"/>
      <c r="G62" s="153" t="s">
        <v>110</v>
      </c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 t="s">
        <v>659</v>
      </c>
      <c r="C63"/>
      <c r="D63"/>
      <c r="E63" s="144">
        <v>400</v>
      </c>
      <c r="F63"/>
      <c r="G63" t="s">
        <v>657</v>
      </c>
      <c r="H63"/>
      <c r="I63" s="154"/>
      <c r="J63" s="148">
        <v>8020952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 t="s">
        <v>660</v>
      </c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 t="s">
        <v>661</v>
      </c>
      <c r="E66" s="186">
        <v>3447539</v>
      </c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58FF-CAE3-49B1-BAB5-F31A00FF6CA1}">
  <sheetPr>
    <outlinePr summaryBelow="0"/>
    <pageSetUpPr fitToPage="1"/>
  </sheetPr>
  <dimension ref="A1:P106"/>
  <sheetViews>
    <sheetView showGridLines="0" view="pageBreakPreview" topLeftCell="A31" zoomScale="85" zoomScaleNormal="70" zoomScaleSheetLayoutView="85" zoomScalePageLayoutView="40" workbookViewId="0">
      <selection activeCell="E31" sqref="E3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19日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44126557592</v>
      </c>
      <c r="H6" s="17">
        <f>SUM(H10,H38,H47)</f>
        <v>1611770</v>
      </c>
      <c r="I6" s="17">
        <f>SUM(I10,I38,I47)</f>
        <v>0</v>
      </c>
      <c r="J6" s="18">
        <f>SUM(J10,J38,J47)</f>
        <v>44128169362</v>
      </c>
      <c r="K6" s="19">
        <f>J6-G6</f>
        <v>1611770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5522621518</v>
      </c>
      <c r="H7" s="21">
        <f>SUM(H19,H47,H41)</f>
        <v>0</v>
      </c>
      <c r="I7" s="21">
        <f>SUM(I19,I47,I41)</f>
        <v>0</v>
      </c>
      <c r="J7" s="22">
        <f>G7+H7-I7</f>
        <v>5522621518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1611770</v>
      </c>
      <c r="I8" s="24">
        <f>SUM(I36,I45)</f>
        <v>0</v>
      </c>
      <c r="J8" s="25">
        <f>G8+H8-I8</f>
        <v>38605547844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26936539437</v>
      </c>
      <c r="H10" s="27">
        <f>SUM(H19,H36)</f>
        <v>30</v>
      </c>
      <c r="I10" s="27">
        <f>SUM(I19,I36)</f>
        <v>0</v>
      </c>
      <c r="J10" s="28">
        <f>SUM(J19,J36)</f>
        <v>26936539467</v>
      </c>
      <c r="K10" s="29">
        <f>J10-G10</f>
        <v>30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20920020</v>
      </c>
      <c r="H12" s="183"/>
      <c r="I12" s="184"/>
      <c r="J12" s="39">
        <f t="shared" si="0"/>
        <v>20920020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45489222</v>
      </c>
      <c r="H13" s="183"/>
      <c r="I13" s="38"/>
      <c r="J13" s="40">
        <f>G13+H13-I13</f>
        <v>45489222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1611321584</v>
      </c>
      <c r="H16" s="184"/>
      <c r="I16" s="184"/>
      <c r="J16" s="40">
        <f t="shared" si="0"/>
        <v>1611321584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1678842686</v>
      </c>
      <c r="H19" s="54">
        <f>SUM(H11:H18)</f>
        <v>0</v>
      </c>
      <c r="I19" s="54">
        <f>SUM(I11:I18)</f>
        <v>0</v>
      </c>
      <c r="J19" s="54">
        <f>SUM(J11:J18)</f>
        <v>1678842686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>
        <v>30</v>
      </c>
      <c r="I23" s="32"/>
      <c r="J23" s="40">
        <f t="shared" si="1"/>
        <v>144497</v>
      </c>
      <c r="K23" s="61">
        <v>93.51</v>
      </c>
      <c r="L23"/>
      <c r="M23" s="6">
        <f t="shared" si="2"/>
        <v>1545.2571917441985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30</v>
      </c>
      <c r="I28" s="306">
        <f>SUM(I20:I27)</f>
        <v>0</v>
      </c>
      <c r="J28" s="307">
        <f>SUM(J20:J27)</f>
        <v>16081517657</v>
      </c>
      <c r="K28" s="67">
        <f>SUM(K20:K27)</f>
        <v>10619092.02</v>
      </c>
      <c r="M28" s="6">
        <f t="shared" si="2"/>
        <v>1514.3966759787058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30</v>
      </c>
      <c r="I36" s="78">
        <f>I28+I35</f>
        <v>0</v>
      </c>
      <c r="J36" s="78">
        <f>J28+J35</f>
        <v>25257696781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1611740</v>
      </c>
      <c r="I38" s="82">
        <f>SUM(I41,I45)</f>
        <v>0</v>
      </c>
      <c r="J38" s="83">
        <f>SUM(J41,J45)</f>
        <v>16301086391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>
        <v>1611740</v>
      </c>
      <c r="I44" s="117"/>
      <c r="J44" s="118">
        <f t="shared" si="4"/>
        <v>8017239024</v>
      </c>
      <c r="K44" s="77">
        <v>889505125</v>
      </c>
      <c r="L44"/>
      <c r="M44" s="73">
        <f>J44/K44</f>
        <v>9.0131453981223544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1611740</v>
      </c>
      <c r="I45" s="120">
        <f>SUM(I42:I44)</f>
        <v>0</v>
      </c>
      <c r="J45" s="121">
        <f>SUM(J42:J44)</f>
        <v>13347851063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655</v>
      </c>
      <c r="C54"/>
      <c r="D54"/>
      <c r="E54" s="144">
        <v>30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6501-5DB4-4B5E-BFE6-F5064E703D80}">
  <sheetPr>
    <outlinePr summaryBelow="0"/>
    <pageSetUpPr fitToPage="1"/>
  </sheetPr>
  <dimension ref="A1:P106"/>
  <sheetViews>
    <sheetView showGridLines="0" view="pageBreakPreview" topLeftCell="A12" zoomScale="85" zoomScaleNormal="70" zoomScaleSheetLayoutView="85" zoomScalePageLayoutView="40" workbookViewId="0">
      <selection activeCell="H25" sqref="H2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16日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44117286792</v>
      </c>
      <c r="H6" s="17">
        <f>SUM(H10,H38,H47)</f>
        <v>10882540</v>
      </c>
      <c r="I6" s="17">
        <f>SUM(I10,I38,I47)</f>
        <v>0</v>
      </c>
      <c r="J6" s="18">
        <f>SUM(J10,J38,J47)</f>
        <v>44128169332</v>
      </c>
      <c r="K6" s="19">
        <f>J6-G6</f>
        <v>10882540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5513350718</v>
      </c>
      <c r="H7" s="21">
        <f>SUM(H19,H47,H41)</f>
        <v>9270800</v>
      </c>
      <c r="I7" s="21">
        <f>SUM(I19,I47,I41)</f>
        <v>0</v>
      </c>
      <c r="J7" s="22">
        <f>G7+H7-I7</f>
        <v>5522621518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1611740</v>
      </c>
      <c r="I8" s="24">
        <f>SUM(I36,I45)</f>
        <v>0</v>
      </c>
      <c r="J8" s="25">
        <f>G8+H8-I8</f>
        <v>38605547814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26927268637</v>
      </c>
      <c r="H10" s="27">
        <f>SUM(H19,H36)</f>
        <v>9270800</v>
      </c>
      <c r="I10" s="27">
        <f>SUM(I19,I36)</f>
        <v>0</v>
      </c>
      <c r="J10" s="28">
        <f>SUM(J19,J36)</f>
        <v>26936539437</v>
      </c>
      <c r="K10" s="29">
        <f>J10-G10</f>
        <v>9270800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11649220</v>
      </c>
      <c r="H12" s="183">
        <v>9270800</v>
      </c>
      <c r="I12" s="184"/>
      <c r="J12" s="39">
        <f t="shared" si="0"/>
        <v>20920020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45489222</v>
      </c>
      <c r="H13" s="183"/>
      <c r="I13" s="38"/>
      <c r="J13" s="40">
        <f>G13+H13-I13</f>
        <v>45489222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1611321584</v>
      </c>
      <c r="H16" s="184"/>
      <c r="I16" s="184"/>
      <c r="J16" s="40">
        <f t="shared" si="0"/>
        <v>1611321584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1669571886</v>
      </c>
      <c r="H19" s="54">
        <f>SUM(H11:H18)</f>
        <v>9270800</v>
      </c>
      <c r="I19" s="54">
        <f>SUM(I11:I18)</f>
        <v>0</v>
      </c>
      <c r="J19" s="54">
        <f>SUM(J11:J18)</f>
        <v>1678842686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1611740</v>
      </c>
      <c r="I38" s="82">
        <f>SUM(I41,I45)</f>
        <v>0</v>
      </c>
      <c r="J38" s="83">
        <f>SUM(J41,J45)</f>
        <v>16301086391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>
        <v>1611740</v>
      </c>
      <c r="I44" s="117"/>
      <c r="J44" s="118">
        <f t="shared" si="4"/>
        <v>8017239024</v>
      </c>
      <c r="K44" s="77">
        <v>889505125</v>
      </c>
      <c r="L44"/>
      <c r="M44" s="73">
        <f>J44/K44</f>
        <v>9.0131453981223544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1611740</v>
      </c>
      <c r="I45" s="120">
        <f>SUM(I42:I44)</f>
        <v>0</v>
      </c>
      <c r="J45" s="121">
        <f>SUM(J42:J44)</f>
        <v>13347851063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158</v>
      </c>
      <c r="C54"/>
      <c r="D54"/>
      <c r="E54" s="144">
        <v>9270800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653</v>
      </c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 t="s">
        <v>654</v>
      </c>
      <c r="C57"/>
      <c r="D57"/>
      <c r="E57" s="144">
        <v>1611740</v>
      </c>
      <c r="G57" s="175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D8A4-22B2-46D7-AD08-93E72C6FE01E}">
  <sheetPr>
    <outlinePr summaryBelow="0"/>
    <pageSetUpPr fitToPage="1"/>
  </sheetPr>
  <dimension ref="A1:P106"/>
  <sheetViews>
    <sheetView showGridLines="0" view="pageBreakPreview" topLeftCell="A25" zoomScale="85" zoomScaleNormal="70" zoomScaleSheetLayoutView="85" zoomScalePageLayoutView="40" workbookViewId="0">
      <selection activeCell="H14" sqref="H1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15日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44358224414</v>
      </c>
      <c r="H6" s="17">
        <f>SUM(H10,H38,H47)</f>
        <v>267544081</v>
      </c>
      <c r="I6" s="17">
        <f>SUM(I10,I38,I47)</f>
        <v>508481703</v>
      </c>
      <c r="J6" s="18">
        <f>SUM(J10,J38,J47)</f>
        <v>44117286792</v>
      </c>
      <c r="K6" s="19">
        <f>J6-G6</f>
        <v>-240937622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5754288340</v>
      </c>
      <c r="H7" s="21">
        <f>SUM(H19,H47,H41)</f>
        <v>267544081</v>
      </c>
      <c r="I7" s="21">
        <f>SUM(I19,I47,I41)</f>
        <v>508481703</v>
      </c>
      <c r="J7" s="22">
        <f>G7+H7-I7</f>
        <v>5513350718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27168206259</v>
      </c>
      <c r="H10" s="27">
        <f>SUM(H19,H36)</f>
        <v>267544081</v>
      </c>
      <c r="I10" s="27">
        <f>SUM(I19,I36)</f>
        <v>508481703</v>
      </c>
      <c r="J10" s="28">
        <f>SUM(J19,J36)</f>
        <v>26927268637</v>
      </c>
      <c r="K10" s="29">
        <f>J10-G10</f>
        <v>-240937622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256317701</v>
      </c>
      <c r="H12" s="183">
        <v>11437800</v>
      </c>
      <c r="I12" s="184">
        <v>256106281</v>
      </c>
      <c r="J12" s="39">
        <f t="shared" si="0"/>
        <v>11649220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41758363</v>
      </c>
      <c r="H13" s="183">
        <v>256106281</v>
      </c>
      <c r="I13" s="38">
        <v>252375422</v>
      </c>
      <c r="J13" s="40">
        <f>G13+H13-I13</f>
        <v>45489222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1611321584</v>
      </c>
      <c r="H16" s="184"/>
      <c r="I16" s="184"/>
      <c r="J16" s="40">
        <f t="shared" si="0"/>
        <v>1611321584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1910509508</v>
      </c>
      <c r="H19" s="54">
        <f>SUM(H11:H18)</f>
        <v>267544081</v>
      </c>
      <c r="I19" s="54">
        <f>SUM(I11:I18)</f>
        <v>508481703</v>
      </c>
      <c r="J19" s="54">
        <f>SUM(J11:J18)</f>
        <v>1669571886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145</v>
      </c>
      <c r="C54"/>
      <c r="D54"/>
      <c r="E54" s="144">
        <v>11437800</v>
      </c>
      <c r="G54" t="s">
        <v>101</v>
      </c>
      <c r="H54"/>
      <c r="I54" s="154"/>
      <c r="J54" s="310">
        <v>256106281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/>
      <c r="E56" s="144"/>
      <c r="G56" s="153" t="s">
        <v>103</v>
      </c>
      <c r="J56" s="309"/>
      <c r="K56"/>
      <c r="L56" s="6"/>
      <c r="M56"/>
      <c r="O56"/>
      <c r="P56"/>
    </row>
    <row r="57" spans="1:16" s="7" customFormat="1">
      <c r="A57"/>
      <c r="B57" s="147" t="s">
        <v>101</v>
      </c>
      <c r="C57"/>
      <c r="D57"/>
      <c r="E57" s="144">
        <v>256106281</v>
      </c>
      <c r="G57" s="175" t="s">
        <v>649</v>
      </c>
      <c r="J57" s="146">
        <v>157442527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 t="s">
        <v>650</v>
      </c>
      <c r="J58" s="146">
        <v>79773925</v>
      </c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t="s">
        <v>651</v>
      </c>
      <c r="J59" s="146">
        <v>14525520</v>
      </c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 t="s">
        <v>652</v>
      </c>
      <c r="H60"/>
      <c r="I60" s="154"/>
      <c r="J60" s="146">
        <v>101980</v>
      </c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 t="s">
        <v>156</v>
      </c>
      <c r="H61"/>
      <c r="I61" s="154"/>
      <c r="J61" s="152">
        <v>531470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>
        <v>252375422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A2CC-0207-4D99-9DC4-BACEE38F0818}">
  <sheetPr>
    <outlinePr summaryBelow="0"/>
    <pageSetUpPr fitToPage="1"/>
  </sheetPr>
  <dimension ref="A1:P106"/>
  <sheetViews>
    <sheetView showGridLines="0" view="pageBreakPreview" topLeftCell="A23" zoomScale="85" zoomScaleNormal="70" zoomScaleSheetLayoutView="85" zoomScalePageLayoutView="40" workbookViewId="0">
      <selection activeCell="C42" sqref="C4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14日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44357331106</v>
      </c>
      <c r="H6" s="17">
        <f>SUM(H10,H38,H47)</f>
        <v>218328466</v>
      </c>
      <c r="I6" s="17">
        <f>SUM(I10,I38,I47)</f>
        <v>217435158</v>
      </c>
      <c r="J6" s="18">
        <f>SUM(J10,J38,J47)</f>
        <v>44358224414</v>
      </c>
      <c r="K6" s="19">
        <f>J6-G6</f>
        <v>893308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5753395032</v>
      </c>
      <c r="H7" s="21">
        <f>SUM(H19,H47,H41)</f>
        <v>218328466</v>
      </c>
      <c r="I7" s="21">
        <f>SUM(I19,I47,I41)</f>
        <v>217435158</v>
      </c>
      <c r="J7" s="22">
        <f>G7+H7-I7</f>
        <v>5754288340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27167312951</v>
      </c>
      <c r="H10" s="27">
        <f>SUM(H19,H36)</f>
        <v>218328466</v>
      </c>
      <c r="I10" s="27">
        <f>SUM(I19,I36)</f>
        <v>217435158</v>
      </c>
      <c r="J10" s="28">
        <f>SUM(J19,J36)</f>
        <v>27168206259</v>
      </c>
      <c r="K10" s="29">
        <f>J10-G10</f>
        <v>893308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37989235</v>
      </c>
      <c r="H12" s="183">
        <v>218328466</v>
      </c>
      <c r="I12" s="184"/>
      <c r="J12" s="39">
        <f t="shared" si="0"/>
        <v>256317701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41758363</v>
      </c>
      <c r="H13" s="183"/>
      <c r="I13" s="38"/>
      <c r="J13" s="40">
        <f>G13+H13-I13</f>
        <v>41758363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>
        <v>217435158</v>
      </c>
      <c r="J16" s="40">
        <f t="shared" si="0"/>
        <v>1611321584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1909616200</v>
      </c>
      <c r="H19" s="54">
        <f>SUM(H11:H18)</f>
        <v>218328466</v>
      </c>
      <c r="I19" s="54">
        <f>SUM(I11:I18)</f>
        <v>217435158</v>
      </c>
      <c r="J19" s="54">
        <f>SUM(J11:J18)</f>
        <v>1910509508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425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55">
        <v>211420</v>
      </c>
      <c r="G54" t="s">
        <v>648</v>
      </c>
      <c r="H54"/>
      <c r="I54" s="154"/>
      <c r="J54" s="310">
        <v>217435158</v>
      </c>
      <c r="K54"/>
      <c r="L54" s="6"/>
      <c r="M54"/>
      <c r="O54"/>
      <c r="P54"/>
    </row>
    <row r="55" spans="1:16" s="7" customFormat="1">
      <c r="A55"/>
      <c r="B55" s="147" t="s">
        <v>648</v>
      </c>
      <c r="C55"/>
      <c r="D55"/>
      <c r="E55" s="155">
        <v>218117046</v>
      </c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>
        <v>218328466</v>
      </c>
      <c r="G56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55"/>
      <c r="G57" s="175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50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BFDD-757B-4A2F-8810-6501C658897A}">
  <sheetPr>
    <outlinePr summaryBelow="0"/>
    <pageSetUpPr fitToPage="1"/>
  </sheetPr>
  <dimension ref="A1:P106"/>
  <sheetViews>
    <sheetView showGridLines="0" view="pageBreakPreview" topLeftCell="A22" zoomScale="85" zoomScaleNormal="70" zoomScaleSheetLayoutView="85" zoomScalePageLayoutView="40" workbookViewId="0">
      <selection activeCell="I14" sqref="I1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10日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44412498490</v>
      </c>
      <c r="H6" s="17">
        <f>SUM(H10,H38,H47)</f>
        <v>3940200</v>
      </c>
      <c r="I6" s="17">
        <f>SUM(I10,I38,I47)</f>
        <v>59107584</v>
      </c>
      <c r="J6" s="18">
        <f>SUM(J10,J38,J47)</f>
        <v>44357331106</v>
      </c>
      <c r="K6" s="19">
        <f>J6-G6</f>
        <v>-55167384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5808562416</v>
      </c>
      <c r="H7" s="21">
        <f>SUM(H19,H47,H41)</f>
        <v>3940200</v>
      </c>
      <c r="I7" s="21">
        <f>SUM(I19,I47,I41)</f>
        <v>59107584</v>
      </c>
      <c r="J7" s="22">
        <f>G7+H7-I7</f>
        <v>5753395032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27222480335</v>
      </c>
      <c r="H10" s="27">
        <f>SUM(H19,H36)</f>
        <v>3940200</v>
      </c>
      <c r="I10" s="27">
        <f>SUM(I19,I36)</f>
        <v>59107584</v>
      </c>
      <c r="J10" s="28">
        <f>SUM(J19,J36)</f>
        <v>27167312951</v>
      </c>
      <c r="K10" s="29">
        <f>J10-G10</f>
        <v>-55167384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34049035</v>
      </c>
      <c r="H12" s="183">
        <v>3940200</v>
      </c>
      <c r="I12" s="184"/>
      <c r="J12" s="39">
        <f t="shared" si="0"/>
        <v>37989235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100865947</v>
      </c>
      <c r="H13" s="183"/>
      <c r="I13" s="38">
        <v>59107584</v>
      </c>
      <c r="J13" s="40">
        <f>G13+H13-I13</f>
        <v>41758363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1964783584</v>
      </c>
      <c r="H19" s="54">
        <f>SUM(H11:H18)</f>
        <v>3940200</v>
      </c>
      <c r="I19" s="54">
        <f>SUM(I11:I18)</f>
        <v>59107584</v>
      </c>
      <c r="J19" s="54">
        <f>SUM(J11:J18)</f>
        <v>1909616200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113</v>
      </c>
      <c r="C54"/>
      <c r="D54"/>
      <c r="E54" s="144">
        <v>3940200</v>
      </c>
      <c r="G54" t="s">
        <v>645</v>
      </c>
      <c r="H54"/>
      <c r="I54" s="154"/>
      <c r="J54" s="309">
        <v>35036560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 t="s">
        <v>136</v>
      </c>
      <c r="H55"/>
      <c r="I55" s="154"/>
      <c r="J55" s="309">
        <v>12893210</v>
      </c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t="s">
        <v>413</v>
      </c>
      <c r="J56" s="309">
        <v>276160</v>
      </c>
      <c r="K56"/>
      <c r="L56" s="6"/>
      <c r="M56"/>
      <c r="O56"/>
      <c r="P56"/>
    </row>
    <row r="57" spans="1:16" s="7" customFormat="1">
      <c r="A57"/>
      <c r="B57" s="147"/>
      <c r="C57"/>
      <c r="D57"/>
      <c r="E57" s="155"/>
      <c r="G57" s="175" t="s">
        <v>646</v>
      </c>
      <c r="J57" s="146">
        <v>10701654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 t="s">
        <v>647</v>
      </c>
      <c r="J58" s="146">
        <v>200000</v>
      </c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50">
        <v>59107584</v>
      </c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DE25-C4DA-4DBA-8521-BC7BD3B9D311}">
  <sheetPr>
    <outlinePr summaryBelow="0"/>
    <pageSetUpPr fitToPage="1"/>
  </sheetPr>
  <dimension ref="A1:P106"/>
  <sheetViews>
    <sheetView showGridLines="0" view="pageBreakPreview" topLeftCell="A3" zoomScale="85" zoomScaleNormal="70" zoomScaleSheetLayoutView="85" zoomScalePageLayoutView="40" workbookViewId="0">
      <selection activeCell="G42" sqref="G4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08日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44414783190</v>
      </c>
      <c r="H6" s="17">
        <f>SUM(H10,H38,H47)</f>
        <v>0</v>
      </c>
      <c r="I6" s="17">
        <f>SUM(I10,I38,I47)</f>
        <v>2284700</v>
      </c>
      <c r="J6" s="18">
        <f>SUM(J10,J38,J47)</f>
        <v>44412498490</v>
      </c>
      <c r="K6" s="19">
        <f>J6-G6</f>
        <v>-2284700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5810847116</v>
      </c>
      <c r="H7" s="21">
        <f>SUM(H19,H47,H41)</f>
        <v>0</v>
      </c>
      <c r="I7" s="21">
        <f>SUM(I19,I47,I41)</f>
        <v>2284700</v>
      </c>
      <c r="J7" s="22">
        <f>G7+H7-I7</f>
        <v>5808562416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27224765035</v>
      </c>
      <c r="H10" s="27">
        <f>SUM(H19,H36)</f>
        <v>0</v>
      </c>
      <c r="I10" s="27">
        <f>SUM(I19,I36)</f>
        <v>2284700</v>
      </c>
      <c r="J10" s="28">
        <f>SUM(J19,J36)</f>
        <v>27222480335</v>
      </c>
      <c r="K10" s="29">
        <f>J10-G10</f>
        <v>-2284700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34049035</v>
      </c>
      <c r="H12" s="183"/>
      <c r="I12" s="184"/>
      <c r="J12" s="39">
        <f t="shared" si="0"/>
        <v>34049035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103150647</v>
      </c>
      <c r="H13" s="183"/>
      <c r="I13" s="38">
        <v>2284700</v>
      </c>
      <c r="J13" s="40">
        <f>G13+H13-I13</f>
        <v>100865947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1967068284</v>
      </c>
      <c r="H19" s="54">
        <f>SUM(H11:H18)</f>
        <v>0</v>
      </c>
      <c r="I19" s="54">
        <f>SUM(I11:I18)</f>
        <v>2284700</v>
      </c>
      <c r="J19" s="54">
        <f>SUM(J11:J18)</f>
        <v>1964783584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/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/>
      <c r="C54"/>
      <c r="D54"/>
      <c r="E54" s="144"/>
      <c r="G54" t="s">
        <v>644</v>
      </c>
      <c r="H54"/>
      <c r="I54" s="154"/>
      <c r="J54" s="310">
        <v>2284700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55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DA66-091D-4A2D-ACB1-9CDDFA51EC6F}">
  <sheetPr>
    <outlinePr summaryBelow="0"/>
    <pageSetUpPr fitToPage="1"/>
  </sheetPr>
  <dimension ref="A1:P106"/>
  <sheetViews>
    <sheetView showGridLines="0" view="pageBreakPreview" topLeftCell="A10" zoomScale="85" zoomScaleNormal="70" zoomScaleSheetLayoutView="85" zoomScalePageLayoutView="40" workbookViewId="0">
      <selection activeCell="K31" sqref="K3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07日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44414748330</v>
      </c>
      <c r="H6" s="17">
        <f>SUM(H10,H38,H47)</f>
        <v>34860</v>
      </c>
      <c r="I6" s="17">
        <f>SUM(I10,I38,I47)</f>
        <v>0</v>
      </c>
      <c r="J6" s="18">
        <f>SUM(J10,J38,J47)</f>
        <v>44414783190</v>
      </c>
      <c r="K6" s="19">
        <f>J6-G6</f>
        <v>34860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5810812256</v>
      </c>
      <c r="H7" s="21">
        <f>SUM(H19,H47,H41)</f>
        <v>34860</v>
      </c>
      <c r="I7" s="21">
        <f>SUM(I19,I47,I41)</f>
        <v>0</v>
      </c>
      <c r="J7" s="22">
        <f>G7+H7-I7</f>
        <v>5810847116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27224730175</v>
      </c>
      <c r="H10" s="27">
        <f>SUM(H19,H36)</f>
        <v>34860</v>
      </c>
      <c r="I10" s="27">
        <f>SUM(I19,I36)</f>
        <v>0</v>
      </c>
      <c r="J10" s="28">
        <f>SUM(J19,J36)</f>
        <v>27224765035</v>
      </c>
      <c r="K10" s="29">
        <f>J10-G10</f>
        <v>34860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34049035</v>
      </c>
      <c r="H12" s="183"/>
      <c r="I12" s="184"/>
      <c r="J12" s="39">
        <f t="shared" si="0"/>
        <v>34049035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103115787</v>
      </c>
      <c r="H13" s="183">
        <v>34860</v>
      </c>
      <c r="I13" s="38"/>
      <c r="J13" s="40">
        <f>G13+H13-I13</f>
        <v>103150647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1967033424</v>
      </c>
      <c r="H19" s="54">
        <f>SUM(H11:H18)</f>
        <v>34860</v>
      </c>
      <c r="I19" s="54">
        <f>SUM(I11:I18)</f>
        <v>0</v>
      </c>
      <c r="J19" s="54">
        <f>SUM(J11:J18)</f>
        <v>1967068284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102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643</v>
      </c>
      <c r="C54"/>
      <c r="D54"/>
      <c r="E54" s="144">
        <v>34860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55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BDC0-FD64-4841-BCCC-2D2EABB1281D}">
  <sheetPr>
    <outlinePr summaryBelow="0"/>
    <pageSetUpPr fitToPage="1"/>
  </sheetPr>
  <dimension ref="A1:P106"/>
  <sheetViews>
    <sheetView showGridLines="0" view="pageBreakPreview" topLeftCell="B10" zoomScale="85" zoomScaleNormal="70" zoomScaleSheetLayoutView="85" zoomScalePageLayoutView="40" workbookViewId="0">
      <selection activeCell="H14" sqref="H1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06日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44414911950</v>
      </c>
      <c r="H6" s="17">
        <f>SUM(H10,H38,H47)</f>
        <v>105710</v>
      </c>
      <c r="I6" s="17">
        <f>SUM(I10,I38,I47)</f>
        <v>269330</v>
      </c>
      <c r="J6" s="18">
        <f>SUM(J10,J38,J47)</f>
        <v>44414748330</v>
      </c>
      <c r="K6" s="19">
        <f>J6-G6</f>
        <v>-163620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5810975876</v>
      </c>
      <c r="H7" s="21">
        <f>SUM(H19,H47,H41)</f>
        <v>105710</v>
      </c>
      <c r="I7" s="21">
        <f>SUM(I19,I47,I41)</f>
        <v>269330</v>
      </c>
      <c r="J7" s="22">
        <f>G7+H7-I7</f>
        <v>5810812256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38603936074</v>
      </c>
      <c r="H8" s="24">
        <f>SUM(H36,H45)</f>
        <v>0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27224893795</v>
      </c>
      <c r="H10" s="27">
        <f>SUM(H19,H36)</f>
        <v>105710</v>
      </c>
      <c r="I10" s="27">
        <f>SUM(I19,I36)</f>
        <v>269330</v>
      </c>
      <c r="J10" s="28">
        <f>SUM(J19,J36)</f>
        <v>27224730175</v>
      </c>
      <c r="K10" s="29">
        <f>J10-G10</f>
        <v>-163620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33943325</v>
      </c>
      <c r="H12" s="183">
        <v>105710</v>
      </c>
      <c r="I12" s="184"/>
      <c r="J12" s="39">
        <f t="shared" si="0"/>
        <v>34049035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103385117</v>
      </c>
      <c r="H13" s="183"/>
      <c r="I13" s="38">
        <v>269330</v>
      </c>
      <c r="J13" s="40">
        <f>G13+H13-I13</f>
        <v>103115787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1967197044</v>
      </c>
      <c r="H19" s="54">
        <f>SUM(H11:H18)</f>
        <v>105710</v>
      </c>
      <c r="I19" s="54">
        <f>SUM(I11:I18)</f>
        <v>269330</v>
      </c>
      <c r="J19" s="54">
        <f>SUM(J11:J18)</f>
        <v>1967033424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204283</v>
      </c>
      <c r="H21" s="32"/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16081517627</v>
      </c>
      <c r="H28" s="306">
        <f>SUM(H20:H27)</f>
        <v>0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25257696751</v>
      </c>
      <c r="H36" s="78">
        <f>H28+H35</f>
        <v>0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44">
        <v>105710</v>
      </c>
      <c r="G54" t="s">
        <v>642</v>
      </c>
      <c r="H54"/>
      <c r="I54" s="154"/>
      <c r="J54" s="310">
        <v>269330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55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15A6-A497-4AC7-89F9-E907D38D4E0B}">
  <sheetPr>
    <outlinePr summaryBelow="0"/>
    <pageSetUpPr fitToPage="1"/>
  </sheetPr>
  <dimension ref="A1:P106"/>
  <sheetViews>
    <sheetView showGridLines="0" view="pageBreakPreview" topLeftCell="A19" zoomScale="85" zoomScaleNormal="70" zoomScaleSheetLayoutView="85" zoomScalePageLayoutView="40" workbookViewId="0">
      <selection activeCell="D25" sqref="D25:F2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03日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44384703307</v>
      </c>
      <c r="H6" s="17">
        <f>SUM(H10,H38,H47)</f>
        <v>30208643</v>
      </c>
      <c r="I6" s="17">
        <f>SUM(I10,I38,I47)</f>
        <v>0</v>
      </c>
      <c r="J6" s="18">
        <f>SUM(J10,J38,J47)</f>
        <v>44414911950</v>
      </c>
      <c r="K6" s="19">
        <f>J6-G6</f>
        <v>30208643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5780971176</v>
      </c>
      <c r="H7" s="21">
        <f>SUM(H19,H47,H41)</f>
        <v>30004700</v>
      </c>
      <c r="I7" s="21">
        <f>SUM(I19,I47,I41)</f>
        <v>0</v>
      </c>
      <c r="J7" s="22">
        <f>G7+H7-I7</f>
        <v>5810975876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38603732131</v>
      </c>
      <c r="H8" s="24">
        <f>SUM(H36,H45)</f>
        <v>203943</v>
      </c>
      <c r="I8" s="24">
        <f>SUM(I36,I45)</f>
        <v>0</v>
      </c>
      <c r="J8" s="25">
        <f>G8+H8-I8</f>
        <v>38603936074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27194685152</v>
      </c>
      <c r="H10" s="27">
        <f>SUM(H19,H36)</f>
        <v>30208643</v>
      </c>
      <c r="I10" s="27">
        <f>SUM(I19,I36)</f>
        <v>0</v>
      </c>
      <c r="J10" s="28">
        <f>SUM(J19,J36)</f>
        <v>27224893795</v>
      </c>
      <c r="K10" s="29">
        <f>J10-G10</f>
        <v>30208643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3938625</v>
      </c>
      <c r="H12" s="183">
        <v>30004700</v>
      </c>
      <c r="I12" s="184"/>
      <c r="J12" s="39">
        <f t="shared" si="0"/>
        <v>33943325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103385117</v>
      </c>
      <c r="H13" s="183"/>
      <c r="I13" s="38"/>
      <c r="J13" s="40">
        <f>G13+H13-I13</f>
        <v>103385117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1937192344</v>
      </c>
      <c r="H19" s="54">
        <f>SUM(H11:H18)</f>
        <v>30004700</v>
      </c>
      <c r="I19" s="54">
        <f>SUM(I11:I18)</f>
        <v>0</v>
      </c>
      <c r="J19" s="54">
        <f>SUM(J11:J18)</f>
        <v>1967197044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340</v>
      </c>
      <c r="H21" s="32">
        <v>203943</v>
      </c>
      <c r="I21" s="32"/>
      <c r="J21" s="40">
        <f t="shared" si="1"/>
        <v>204283</v>
      </c>
      <c r="K21" s="58">
        <v>131.44999999999999</v>
      </c>
      <c r="L21"/>
      <c r="M21" s="6">
        <f t="shared" si="2"/>
        <v>1554.0737923164702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16081313684</v>
      </c>
      <c r="H28" s="306">
        <f>SUM(H20:H27)</f>
        <v>203943</v>
      </c>
      <c r="I28" s="306">
        <f>SUM(I20:I27)</f>
        <v>0</v>
      </c>
      <c r="J28" s="307">
        <f>SUM(J20:J27)</f>
        <v>16081517627</v>
      </c>
      <c r="K28" s="67">
        <f>SUM(K20:K27)</f>
        <v>10619092</v>
      </c>
      <c r="M28" s="6">
        <f t="shared" si="2"/>
        <v>1514.3966760058204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8020952</v>
      </c>
      <c r="H30" s="71"/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9176179124</v>
      </c>
      <c r="H35" s="308">
        <f>SUM(H29:H34)</f>
        <v>0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25257492808</v>
      </c>
      <c r="H36" s="78">
        <f>H28+H35</f>
        <v>203943</v>
      </c>
      <c r="I36" s="78">
        <f>I28+I35</f>
        <v>0</v>
      </c>
      <c r="J36" s="78">
        <f>J28+J35</f>
        <v>25257696751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158</v>
      </c>
      <c r="C54"/>
      <c r="D54"/>
      <c r="E54" s="144">
        <v>30004700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 t="s">
        <v>640</v>
      </c>
      <c r="C57"/>
      <c r="D57"/>
      <c r="E57" s="155">
        <v>4009</v>
      </c>
      <c r="G57" s="175"/>
      <c r="J57" s="150"/>
      <c r="K57"/>
      <c r="L57" s="6"/>
      <c r="M57"/>
      <c r="O57"/>
      <c r="P57"/>
    </row>
    <row r="58" spans="1:16" s="7" customFormat="1">
      <c r="A58"/>
      <c r="B58" s="147" t="s">
        <v>641</v>
      </c>
      <c r="C58"/>
      <c r="D58" s="176"/>
      <c r="E58" s="155">
        <v>199934</v>
      </c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>
        <v>203943</v>
      </c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EC53-2F03-47A3-BAB5-F9EDA65BC18A}">
  <sheetPr>
    <outlinePr summaryBelow="0"/>
    <pageSetUpPr fitToPage="1"/>
  </sheetPr>
  <dimension ref="A1:P106"/>
  <sheetViews>
    <sheetView showGridLines="0" view="pageBreakPreview" topLeftCell="A16" zoomScale="85" zoomScaleNormal="70" zoomScaleSheetLayoutView="85" zoomScalePageLayoutView="40" workbookViewId="0">
      <selection activeCell="I21" sqref="I2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02日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44376682355</v>
      </c>
      <c r="H6" s="17">
        <f>SUM(H10,H38,H47)</f>
        <v>8020952</v>
      </c>
      <c r="I6" s="17">
        <f>SUM(I10,I38,I47)</f>
        <v>0</v>
      </c>
      <c r="J6" s="18">
        <f>SUM(J10,J38,J47)</f>
        <v>44384703307</v>
      </c>
      <c r="K6" s="19">
        <f>J6-G6</f>
        <v>8020952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5780971176</v>
      </c>
      <c r="H7" s="21">
        <f>SUM(H19,H47,H41)</f>
        <v>0</v>
      </c>
      <c r="I7" s="21">
        <f>SUM(I19,I47,I41)</f>
        <v>0</v>
      </c>
      <c r="J7" s="22">
        <f>G7+H7-I7</f>
        <v>5780971176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38595711179</v>
      </c>
      <c r="H8" s="24">
        <f>SUM(H36,H45)</f>
        <v>8020952</v>
      </c>
      <c r="I8" s="24">
        <f>SUM(I36,I45)</f>
        <v>0</v>
      </c>
      <c r="J8" s="25">
        <f>G8+H8-I8</f>
        <v>38603732131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27186664200</v>
      </c>
      <c r="H10" s="27">
        <f>SUM(H19,H36)</f>
        <v>8020952</v>
      </c>
      <c r="I10" s="27">
        <f>SUM(I19,I36)</f>
        <v>0</v>
      </c>
      <c r="J10" s="28">
        <f>SUM(J19,J36)</f>
        <v>27194685152</v>
      </c>
      <c r="K10" s="29">
        <f>J10-G10</f>
        <v>8020952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3938625</v>
      </c>
      <c r="H12" s="183"/>
      <c r="I12" s="184"/>
      <c r="J12" s="39">
        <f t="shared" si="0"/>
        <v>3938625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103385117</v>
      </c>
      <c r="H13" s="183"/>
      <c r="I13" s="38"/>
      <c r="J13" s="40">
        <f>G13+H13-I13</f>
        <v>103385117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1937192344</v>
      </c>
      <c r="H19" s="54">
        <f>SUM(H11:H18)</f>
        <v>0</v>
      </c>
      <c r="I19" s="54">
        <f>SUM(I11:I18)</f>
        <v>0</v>
      </c>
      <c r="J19" s="54">
        <f>SUM(J11:J18)</f>
        <v>1937192344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340</v>
      </c>
      <c r="H21" s="32"/>
      <c r="I21" s="32"/>
      <c r="J21" s="40">
        <f t="shared" si="1"/>
        <v>340</v>
      </c>
      <c r="K21" s="58">
        <v>0.22</v>
      </c>
      <c r="L21"/>
      <c r="M21" s="6">
        <f t="shared" si="2"/>
        <v>1545.4545454545455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16081313684</v>
      </c>
      <c r="H28" s="306">
        <f>SUM(H20:H27)</f>
        <v>0</v>
      </c>
      <c r="I28" s="306">
        <f>SUM(I20:I27)</f>
        <v>0</v>
      </c>
      <c r="J28" s="307">
        <f>SUM(J20:J27)</f>
        <v>16081313684</v>
      </c>
      <c r="K28" s="67">
        <f>SUM(K20:K27)</f>
        <v>10618960.77</v>
      </c>
      <c r="M28" s="6">
        <f t="shared" si="2"/>
        <v>1514.3961854941481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>
        <v>8020952</v>
      </c>
      <c r="I30" s="71"/>
      <c r="J30" s="40">
        <f t="shared" si="3"/>
        <v>8020952</v>
      </c>
      <c r="K30" s="72">
        <v>838731</v>
      </c>
      <c r="L30"/>
      <c r="M30" s="73">
        <f t="shared" si="2"/>
        <v>9.5631996432706075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9168158172</v>
      </c>
      <c r="H35" s="308">
        <f>SUM(H29:H34)</f>
        <v>8020952</v>
      </c>
      <c r="I35" s="308">
        <f>SUM(I29:I34)</f>
        <v>0</v>
      </c>
      <c r="J35" s="307">
        <f>SUM(J29:J34)</f>
        <v>9176179124</v>
      </c>
      <c r="K35" s="77">
        <f>SUM(K29:K34)</f>
        <v>972483571</v>
      </c>
      <c r="M35" s="73">
        <f t="shared" si="2"/>
        <v>9.4358191723117546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25249471856</v>
      </c>
      <c r="H36" s="78">
        <f>H28+H35</f>
        <v>8020952</v>
      </c>
      <c r="I36" s="78">
        <f>I28+I35</f>
        <v>0</v>
      </c>
      <c r="J36" s="78">
        <f>J28+J35</f>
        <v>25257492808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197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639</v>
      </c>
      <c r="C54"/>
      <c r="D54"/>
      <c r="E54" s="144">
        <v>8020952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0E39-17F5-4E4F-AE08-8E9EBBBB4C50}">
  <sheetPr>
    <outlinePr summaryBelow="0"/>
    <pageSetUpPr fitToPage="1"/>
  </sheetPr>
  <dimension ref="A1:P106"/>
  <sheetViews>
    <sheetView showGridLines="0" view="pageBreakPreview" topLeftCell="A14" zoomScale="85" zoomScaleNormal="70" zoomScaleSheetLayoutView="85" zoomScalePageLayoutView="40" workbookViewId="0">
      <selection activeCell="M60" sqref="M6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07月 01日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44373382355</v>
      </c>
      <c r="H6" s="17">
        <f>SUM(H10,H38,H47)</f>
        <v>3300000</v>
      </c>
      <c r="I6" s="17">
        <f>SUM(I10,I38,I47)</f>
        <v>0</v>
      </c>
      <c r="J6" s="18">
        <f>SUM(J10,J38,J47)</f>
        <v>44376682355</v>
      </c>
      <c r="K6" s="19">
        <f>J6-G6</f>
        <v>3300000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5777671176</v>
      </c>
      <c r="H7" s="21">
        <f>SUM(H19,H47,H41)</f>
        <v>3300000</v>
      </c>
      <c r="I7" s="21">
        <f>SUM(I19,I47,I41)</f>
        <v>0</v>
      </c>
      <c r="J7" s="22">
        <f>G7+H7-I7</f>
        <v>5780971176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38595711179</v>
      </c>
      <c r="H8" s="24">
        <f>SUM(H36,H45)</f>
        <v>0</v>
      </c>
      <c r="I8" s="24">
        <f>SUM(I36,I45)</f>
        <v>0</v>
      </c>
      <c r="J8" s="25">
        <f>G8+H8-I8</f>
        <v>38595711179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27183364200</v>
      </c>
      <c r="H10" s="27">
        <f>SUM(H19,H36)</f>
        <v>3300000</v>
      </c>
      <c r="I10" s="27">
        <f>SUM(I19,I36)</f>
        <v>0</v>
      </c>
      <c r="J10" s="28">
        <f>SUM(J19,J36)</f>
        <v>27186664200</v>
      </c>
      <c r="K10" s="29">
        <f>J10-G10</f>
        <v>3300000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1102190</v>
      </c>
      <c r="H11" s="181"/>
      <c r="I11" s="182"/>
      <c r="J11" s="34">
        <f t="shared" ref="J11:J16" si="0">G11+H11-I11</f>
        <v>1102190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638625</v>
      </c>
      <c r="H12" s="183">
        <v>3300000</v>
      </c>
      <c r="I12" s="184"/>
      <c r="J12" s="39">
        <f t="shared" si="0"/>
        <v>3938625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103385117</v>
      </c>
      <c r="H13" s="183"/>
      <c r="I13" s="38"/>
      <c r="J13" s="40">
        <f>G13+H13-I13</f>
        <v>103385117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1828756742</v>
      </c>
      <c r="H16" s="184"/>
      <c r="I16" s="184"/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1933892344</v>
      </c>
      <c r="H19" s="54">
        <f>SUM(H11:H18)</f>
        <v>3300000</v>
      </c>
      <c r="I19" s="54">
        <f>SUM(I11:I18)</f>
        <v>0</v>
      </c>
      <c r="J19" s="54">
        <f>SUM(J11:J18)</f>
        <v>1937192344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340</v>
      </c>
      <c r="H21" s="32"/>
      <c r="I21" s="32"/>
      <c r="J21" s="40">
        <f t="shared" si="1"/>
        <v>340</v>
      </c>
      <c r="K21" s="58">
        <v>0.22</v>
      </c>
      <c r="L21"/>
      <c r="M21" s="6">
        <f t="shared" si="2"/>
        <v>1545.4545454545455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144467</v>
      </c>
      <c r="H23" s="45"/>
      <c r="I23" s="32"/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16081313684</v>
      </c>
      <c r="H28" s="306">
        <f>SUM(H20:H27)</f>
        <v>0</v>
      </c>
      <c r="I28" s="306">
        <f>SUM(I20:I27)</f>
        <v>0</v>
      </c>
      <c r="J28" s="307">
        <f>SUM(J20:J27)</f>
        <v>16081313684</v>
      </c>
      <c r="K28" s="67">
        <f>SUM(K20:K27)</f>
        <v>10618960.77</v>
      </c>
      <c r="M28" s="6">
        <f t="shared" si="2"/>
        <v>1514.3961854941481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34154821</v>
      </c>
      <c r="H31" s="71"/>
      <c r="I31" s="71"/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9168158172</v>
      </c>
      <c r="H35" s="308">
        <f>SUM(H29:H34)</f>
        <v>0</v>
      </c>
      <c r="I35" s="308">
        <f>SUM(I29:I34)</f>
        <v>0</v>
      </c>
      <c r="J35" s="307">
        <f>SUM(J29:J34)</f>
        <v>9168158172</v>
      </c>
      <c r="K35" s="77">
        <f>SUM(K29:K34)</f>
        <v>971644840</v>
      </c>
      <c r="M35" s="73">
        <f t="shared" si="2"/>
        <v>9.4357092165487142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25249471856</v>
      </c>
      <c r="H36" s="78">
        <f>H28+H35</f>
        <v>0</v>
      </c>
      <c r="I36" s="78">
        <f>I28+I35</f>
        <v>0</v>
      </c>
      <c r="J36" s="78">
        <f>J28+J35</f>
        <v>25249471856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16299474651</v>
      </c>
      <c r="H38" s="82">
        <f>SUM(H41,H45)</f>
        <v>0</v>
      </c>
      <c r="I38" s="82">
        <f>SUM(I41,I45)</f>
        <v>0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8015627284</v>
      </c>
      <c r="H44" s="116"/>
      <c r="I44" s="117"/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13346239323</v>
      </c>
      <c r="H45" s="120">
        <f>SUM(H42:H44)</f>
        <v>0</v>
      </c>
      <c r="I45" s="120">
        <f>SUM(I42:I44)</f>
        <v>0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638</v>
      </c>
      <c r="C54"/>
      <c r="D54"/>
      <c r="E54" s="144">
        <v>3300000</v>
      </c>
      <c r="G54"/>
      <c r="H54"/>
      <c r="I54" s="154"/>
      <c r="J54" s="31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 s="153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003F-73DA-4DF3-98EF-4BB754F448A0}">
  <sheetPr>
    <outlinePr summaryBelow="0"/>
    <pageSetUpPr fitToPage="1"/>
  </sheetPr>
  <dimension ref="A1:P106"/>
  <sheetViews>
    <sheetView showGridLines="0" view="pageBreakPreview" topLeftCell="A6" zoomScale="85" zoomScaleNormal="70" zoomScaleSheetLayoutView="85" zoomScalePageLayoutView="40" workbookViewId="0">
      <selection activeCell="K44" sqref="K4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30日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44797088230</v>
      </c>
      <c r="H6" s="17">
        <f>SUM(H10,H38,H47)</f>
        <v>764366634</v>
      </c>
      <c r="I6" s="17">
        <f>SUM(I10,I38,I47)</f>
        <v>1188072509</v>
      </c>
      <c r="J6" s="18">
        <f>SUM(J10,J38,J47)</f>
        <v>44373382355</v>
      </c>
      <c r="K6" s="19">
        <f>J6-G6</f>
        <v>-423705875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6024737814</v>
      </c>
      <c r="H7" s="21">
        <f>SUM(H19,H47,H41)</f>
        <v>602405292</v>
      </c>
      <c r="I7" s="21">
        <f>SUM(I19,I47,I41)</f>
        <v>849471930</v>
      </c>
      <c r="J7" s="22">
        <f>G7+H7-I7</f>
        <v>5777671176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38772350416</v>
      </c>
      <c r="H8" s="24">
        <f>SUM(H36,H45)</f>
        <v>161961342</v>
      </c>
      <c r="I8" s="24">
        <f>SUM(I36,I45)</f>
        <v>338600579</v>
      </c>
      <c r="J8" s="25">
        <f>G8+H8-I8</f>
        <v>38595711179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27593233199</v>
      </c>
      <c r="H10" s="27">
        <f>SUM(H19,H36)</f>
        <v>764366634</v>
      </c>
      <c r="I10" s="27">
        <f>SUM(I19,I36)</f>
        <v>1174235633</v>
      </c>
      <c r="J10" s="28">
        <f>SUM(J19,J36)</f>
        <v>27183364200</v>
      </c>
      <c r="K10" s="29">
        <f>J10-G10</f>
        <v>-409868999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>
        <v>20000</v>
      </c>
      <c r="J11" s="34">
        <f t="shared" ref="J11:J16" si="0">G11+H11-I11</f>
        <v>1102190</v>
      </c>
      <c r="K11" s="35">
        <f>J11-G11</f>
        <v>-20000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28223499</v>
      </c>
      <c r="H12" s="183">
        <v>287410209</v>
      </c>
      <c r="I12" s="184">
        <v>314995083</v>
      </c>
      <c r="J12" s="39">
        <f t="shared" si="0"/>
        <v>638625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36075297</v>
      </c>
      <c r="H13" s="183">
        <v>314995083</v>
      </c>
      <c r="I13" s="38">
        <v>247685263</v>
      </c>
      <c r="J13" s="40">
        <f>G13+H13-I13</f>
        <v>103385117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>
        <v>286771584</v>
      </c>
      <c r="J16" s="40">
        <f t="shared" si="0"/>
        <v>1828756742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2180958982</v>
      </c>
      <c r="H19" s="54">
        <f>SUM(H11:H18)</f>
        <v>602405292</v>
      </c>
      <c r="I19" s="54">
        <f>SUM(I11:I18)</f>
        <v>849471930</v>
      </c>
      <c r="J19" s="54">
        <f>SUM(J11:J18)</f>
        <v>1933892344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161961682</v>
      </c>
      <c r="H21" s="32"/>
      <c r="I21" s="32">
        <v>161961342</v>
      </c>
      <c r="J21" s="40">
        <f t="shared" si="1"/>
        <v>340</v>
      </c>
      <c r="K21" s="58">
        <v>0.22</v>
      </c>
      <c r="L21"/>
      <c r="M21" s="6">
        <f t="shared" si="2"/>
        <v>1545.4545454545455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>
        <v>161961342</v>
      </c>
      <c r="I23" s="32">
        <v>161957881</v>
      </c>
      <c r="J23" s="40">
        <f t="shared" si="1"/>
        <v>144467</v>
      </c>
      <c r="K23" s="61">
        <v>93.49</v>
      </c>
      <c r="L23"/>
      <c r="M23" s="6">
        <f t="shared" si="2"/>
        <v>1545.2668734624024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16081168192</v>
      </c>
      <c r="H27" s="32"/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16243271565</v>
      </c>
      <c r="H28" s="306">
        <f>SUM(H20:H27)</f>
        <v>161961342</v>
      </c>
      <c r="I28" s="306">
        <f>SUM(I20:I27)</f>
        <v>323919223</v>
      </c>
      <c r="J28" s="307">
        <f>SUM(J20:J27)</f>
        <v>16081313684</v>
      </c>
      <c r="K28" s="67">
        <f>SUM(K20:K27)</f>
        <v>10618960.77</v>
      </c>
      <c r="M28" s="6">
        <f t="shared" si="2"/>
        <v>1514.3961854941481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>
        <v>844480</v>
      </c>
      <c r="J31" s="40">
        <f t="shared" si="3"/>
        <v>34154821</v>
      </c>
      <c r="K31" s="72">
        <v>3608690</v>
      </c>
      <c r="L31"/>
      <c r="M31" s="73">
        <f t="shared" si="2"/>
        <v>9.4646037758854327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88503728</v>
      </c>
      <c r="H32" s="71"/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9169002652</v>
      </c>
      <c r="H35" s="308">
        <f>SUM(H29:H34)</f>
        <v>0</v>
      </c>
      <c r="I35" s="308">
        <f>SUM(I29:I34)</f>
        <v>844480</v>
      </c>
      <c r="J35" s="307">
        <f>SUM(J29:J34)</f>
        <v>9168158172</v>
      </c>
      <c r="K35" s="77">
        <f>SUM(K29:K34)</f>
        <v>971644840</v>
      </c>
      <c r="M35" s="73">
        <f t="shared" si="2"/>
        <v>9.4357092165487142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25412274217</v>
      </c>
      <c r="H36" s="78">
        <f>H28+H35</f>
        <v>161961342</v>
      </c>
      <c r="I36" s="78">
        <f>I28+I35</f>
        <v>324763703</v>
      </c>
      <c r="J36" s="78">
        <f>J28+J35</f>
        <v>25249471856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13836876</v>
      </c>
      <c r="J38" s="83">
        <f>SUM(J41,J45)</f>
        <v>16299474651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>
        <v>13836876</v>
      </c>
      <c r="J44" s="118">
        <f t="shared" si="4"/>
        <v>8015627284</v>
      </c>
      <c r="K44" s="77">
        <v>889329623</v>
      </c>
      <c r="L44"/>
      <c r="M44" s="73">
        <f>J44/K44</f>
        <v>9.0131117604748905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13836876</v>
      </c>
      <c r="J45" s="121">
        <f>SUM(J42:J44)</f>
        <v>13346239323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97</v>
      </c>
      <c r="J53" s="150"/>
      <c r="K53"/>
      <c r="L53" s="6"/>
      <c r="M53"/>
      <c r="O53"/>
      <c r="P53"/>
    </row>
    <row r="54" spans="1:16" s="7" customFormat="1">
      <c r="A54"/>
      <c r="B54" s="147" t="s">
        <v>625</v>
      </c>
      <c r="C54"/>
      <c r="D54"/>
      <c r="E54" s="144">
        <v>287410209</v>
      </c>
      <c r="G54" t="s">
        <v>626</v>
      </c>
      <c r="H54"/>
      <c r="I54" s="154"/>
      <c r="J54" s="310">
        <v>20000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/>
      <c r="E56" s="144"/>
      <c r="G56" s="153" t="s">
        <v>100</v>
      </c>
      <c r="J56" s="309"/>
      <c r="K56"/>
      <c r="L56" s="6"/>
      <c r="M56"/>
      <c r="O56"/>
      <c r="P56"/>
    </row>
    <row r="57" spans="1:16" s="7" customFormat="1">
      <c r="A57"/>
      <c r="B57" s="147" t="s">
        <v>101</v>
      </c>
      <c r="C57"/>
      <c r="D57"/>
      <c r="E57" s="144">
        <v>314995083</v>
      </c>
      <c r="G57" s="175" t="s">
        <v>146</v>
      </c>
      <c r="J57" s="150">
        <v>314995083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 t="s">
        <v>599</v>
      </c>
      <c r="C59"/>
      <c r="D59"/>
      <c r="E59" s="144"/>
      <c r="G59" s="153" t="s">
        <v>103</v>
      </c>
      <c r="J59" s="146"/>
      <c r="K59"/>
      <c r="L59" s="6"/>
      <c r="M59"/>
      <c r="O59"/>
      <c r="P59"/>
    </row>
    <row r="60" spans="1:16" s="7" customFormat="1">
      <c r="A60"/>
      <c r="B60" s="147" t="s">
        <v>629</v>
      </c>
      <c r="E60" s="186">
        <v>161961342</v>
      </c>
      <c r="F60"/>
      <c r="G60" s="158" t="s">
        <v>627</v>
      </c>
      <c r="H60"/>
      <c r="I60" s="154"/>
      <c r="J60" s="146">
        <v>16000</v>
      </c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 t="s">
        <v>580</v>
      </c>
      <c r="H61"/>
      <c r="I61" s="154"/>
      <c r="J61" s="152">
        <v>244995083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t="s">
        <v>628</v>
      </c>
      <c r="H62"/>
      <c r="I62" s="154"/>
      <c r="J62" s="152">
        <v>2674180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>
        <v>247685263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 t="s">
        <v>425</v>
      </c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t="s">
        <v>635</v>
      </c>
      <c r="H66"/>
      <c r="I66" s="154"/>
      <c r="J66" s="148">
        <v>286771584</v>
      </c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 t="s">
        <v>630</v>
      </c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t="s">
        <v>629</v>
      </c>
      <c r="H69"/>
      <c r="I69" s="154"/>
      <c r="J69" s="148">
        <v>161961342</v>
      </c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 t="s">
        <v>631</v>
      </c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t="s">
        <v>632</v>
      </c>
      <c r="H72"/>
      <c r="I72" s="154"/>
      <c r="J72" s="148">
        <v>161957881</v>
      </c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 t="s">
        <v>633</v>
      </c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t="s">
        <v>634</v>
      </c>
      <c r="H75"/>
      <c r="I75" s="154"/>
      <c r="J75" s="148">
        <v>844480</v>
      </c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 t="s">
        <v>636</v>
      </c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t="s">
        <v>637</v>
      </c>
      <c r="H78"/>
      <c r="I78" s="154"/>
      <c r="J78" s="148">
        <v>13836876</v>
      </c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0611-EF87-45CC-B02C-18E752AB4EE0}">
  <sheetPr>
    <outlinePr summaryBelow="0"/>
    <pageSetUpPr fitToPage="1"/>
  </sheetPr>
  <dimension ref="A1:P106"/>
  <sheetViews>
    <sheetView showGridLines="0" view="pageBreakPreview" topLeftCell="A17" zoomScale="85" zoomScaleNormal="70" zoomScaleSheetLayoutView="85" zoomScalePageLayoutView="40" workbookViewId="0">
      <selection activeCell="K31" sqref="K3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44785756208</v>
      </c>
      <c r="H6" s="17">
        <f>SUM(H10,H38,H47)</f>
        <v>2968974297</v>
      </c>
      <c r="I6" s="17">
        <f>SUM(I10,I38,I47)</f>
        <v>2957642275</v>
      </c>
      <c r="J6" s="18">
        <f>SUM(J10,J38,J47)</f>
        <v>44797088230</v>
      </c>
      <c r="K6" s="19">
        <f>J6-G6</f>
        <v>11332022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6024737814</v>
      </c>
      <c r="H7" s="21">
        <f>SUM(H19,H47,H41)</f>
        <v>0</v>
      </c>
      <c r="I7" s="21">
        <f>SUM(I19,I47,I41)</f>
        <v>0</v>
      </c>
      <c r="J7" s="22">
        <f>G7+H7-I7</f>
        <v>6024737814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38761018394</v>
      </c>
      <c r="H8" s="24">
        <f>SUM(H36,H45)</f>
        <v>2968974297</v>
      </c>
      <c r="I8" s="24">
        <f>SUM(I36,I45)</f>
        <v>2957642275</v>
      </c>
      <c r="J8" s="25">
        <f>G8+H8-I8</f>
        <v>38772350416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27581901177</v>
      </c>
      <c r="H10" s="27">
        <f>SUM(H19,H36)</f>
        <v>2968974297</v>
      </c>
      <c r="I10" s="27">
        <f>SUM(I19,I36)</f>
        <v>2957642275</v>
      </c>
      <c r="J10" s="28">
        <f>SUM(J19,J36)</f>
        <v>27593233199</v>
      </c>
      <c r="K10" s="29">
        <f>J10-G10</f>
        <v>11332022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28223499</v>
      </c>
      <c r="H12" s="183"/>
      <c r="I12" s="184"/>
      <c r="J12" s="39">
        <f t="shared" si="0"/>
        <v>28223499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36075297</v>
      </c>
      <c r="H13" s="183"/>
      <c r="I13" s="38"/>
      <c r="J13" s="40">
        <f>G13+H13-I13</f>
        <v>36075297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2180958982</v>
      </c>
      <c r="H19" s="54">
        <f>SUM(H11:H18)</f>
        <v>0</v>
      </c>
      <c r="I19" s="54">
        <f>SUM(I11:I18)</f>
        <v>0</v>
      </c>
      <c r="J19" s="54">
        <f>SUM(J11:J18)</f>
        <v>2180958982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3119603957</v>
      </c>
      <c r="H21" s="32"/>
      <c r="I21" s="32">
        <v>2957642275</v>
      </c>
      <c r="J21" s="40">
        <f t="shared" si="1"/>
        <v>161961682</v>
      </c>
      <c r="K21" s="58">
        <v>104809.22</v>
      </c>
      <c r="L21"/>
      <c r="M21" s="6">
        <f t="shared" si="2"/>
        <v>1545.2999459398704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>
        <v>2957642275</v>
      </c>
      <c r="I27" s="45"/>
      <c r="J27" s="34">
        <f t="shared" si="1"/>
        <v>16081168192</v>
      </c>
      <c r="K27" s="63">
        <v>10618866.609999999</v>
      </c>
      <c r="L27"/>
      <c r="M27" s="6">
        <f t="shared" si="2"/>
        <v>1514.3959127291459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16243271565</v>
      </c>
      <c r="H28" s="306">
        <f>SUM(H20:H27)</f>
        <v>2957642275</v>
      </c>
      <c r="I28" s="306">
        <f>SUM(I20:I27)</f>
        <v>2957642275</v>
      </c>
      <c r="J28" s="307">
        <f>SUM(J20:J27)</f>
        <v>16243271565</v>
      </c>
      <c r="K28" s="67">
        <f>SUM(K20:K27)</f>
        <v>10723769.77</v>
      </c>
      <c r="M28" s="6">
        <f t="shared" si="2"/>
        <v>1514.6979013332548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77171706</v>
      </c>
      <c r="H32" s="71">
        <v>11332022</v>
      </c>
      <c r="I32" s="71"/>
      <c r="J32" s="40">
        <f>G32+H32-I32</f>
        <v>88503728</v>
      </c>
      <c r="K32" s="72">
        <v>9357950</v>
      </c>
      <c r="L32"/>
      <c r="M32" s="73">
        <f t="shared" si="2"/>
        <v>9.457597871328657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9157670630</v>
      </c>
      <c r="H35" s="308">
        <f>SUM(H29:H34)</f>
        <v>11332022</v>
      </c>
      <c r="I35" s="308">
        <f>SUM(I29:I34)</f>
        <v>0</v>
      </c>
      <c r="J35" s="307">
        <f>SUM(J29:J34)</f>
        <v>9169002652</v>
      </c>
      <c r="K35" s="77">
        <f>SUM(K29:K34)</f>
        <v>971734065</v>
      </c>
      <c r="M35" s="73">
        <f t="shared" si="2"/>
        <v>9.4357118704076708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25400942195</v>
      </c>
      <c r="H36" s="78">
        <f>H28+H35</f>
        <v>2968974297</v>
      </c>
      <c r="I36" s="78">
        <f>I28+I35</f>
        <v>2957642275</v>
      </c>
      <c r="J36" s="78">
        <f>J28+J35</f>
        <v>25412274217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548</v>
      </c>
      <c r="C53"/>
      <c r="D53"/>
      <c r="E53" s="155"/>
      <c r="G53" s="145" t="s">
        <v>108</v>
      </c>
      <c r="J53" s="150"/>
      <c r="K53"/>
      <c r="L53" s="6"/>
      <c r="M53"/>
      <c r="O53"/>
      <c r="P53"/>
    </row>
    <row r="54" spans="1:16" s="7" customFormat="1">
      <c r="A54"/>
      <c r="B54" s="147" t="s">
        <v>622</v>
      </c>
      <c r="C54"/>
      <c r="D54"/>
      <c r="E54" s="144">
        <v>2957642275</v>
      </c>
      <c r="G54" t="s">
        <v>622</v>
      </c>
      <c r="H54"/>
      <c r="I54" s="154"/>
      <c r="J54" s="310">
        <v>2957642275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 t="s">
        <v>539</v>
      </c>
      <c r="C56"/>
      <c r="D56"/>
      <c r="E56" s="144"/>
      <c r="G56"/>
      <c r="J56" s="309"/>
      <c r="K56"/>
      <c r="L56" s="6"/>
      <c r="M56"/>
      <c r="O56"/>
      <c r="P56"/>
    </row>
    <row r="57" spans="1:16" s="7" customFormat="1">
      <c r="A57"/>
      <c r="B57" s="147" t="s">
        <v>623</v>
      </c>
      <c r="C57"/>
      <c r="D57"/>
      <c r="E57" s="155">
        <v>2748138</v>
      </c>
      <c r="G57" s="175"/>
      <c r="J57" s="146"/>
      <c r="K57"/>
      <c r="L57" s="6"/>
      <c r="M57"/>
      <c r="O57"/>
      <c r="P57"/>
    </row>
    <row r="58" spans="1:16" s="7" customFormat="1">
      <c r="A58"/>
      <c r="B58" s="147" t="s">
        <v>624</v>
      </c>
      <c r="C58"/>
      <c r="D58" s="176"/>
      <c r="E58" s="155">
        <v>8583884</v>
      </c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/>
      <c r="E59" s="144">
        <v>11332022</v>
      </c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07C0-D116-45EC-ABFC-F753A580DF4B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K22" sqref="K2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26日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41666360091</v>
      </c>
      <c r="H6" s="17">
        <f>SUM(H10,H38,H47)</f>
        <v>3119596117</v>
      </c>
      <c r="I6" s="17">
        <f>SUM(I10,I38,I47)</f>
        <v>200000</v>
      </c>
      <c r="J6" s="18">
        <f>SUM(J10,J38,J47)</f>
        <v>44785756208</v>
      </c>
      <c r="K6" s="19">
        <f>J6-G6</f>
        <v>3119396117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6024937814</v>
      </c>
      <c r="H7" s="21">
        <f>SUM(H19,H47,H41)</f>
        <v>0</v>
      </c>
      <c r="I7" s="21">
        <f>SUM(I19,I47,I41)</f>
        <v>200000</v>
      </c>
      <c r="J7" s="22">
        <f>G7+H7-I7</f>
        <v>6024737814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35641422277</v>
      </c>
      <c r="H8" s="24">
        <f>SUM(H36,H45)</f>
        <v>3119596117</v>
      </c>
      <c r="I8" s="24">
        <f>SUM(I36,I45)</f>
        <v>0</v>
      </c>
      <c r="J8" s="25">
        <f>G8+H8-I8</f>
        <v>38761018394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24462505060</v>
      </c>
      <c r="H10" s="27">
        <f>SUM(H19,H36)</f>
        <v>3119596117</v>
      </c>
      <c r="I10" s="27">
        <f>SUM(I19,I36)</f>
        <v>200000</v>
      </c>
      <c r="J10" s="28">
        <f>SUM(J19,J36)</f>
        <v>27581901177</v>
      </c>
      <c r="K10" s="29">
        <f>J10-G10</f>
        <v>3119396117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28223499</v>
      </c>
      <c r="H12" s="183"/>
      <c r="I12" s="184"/>
      <c r="J12" s="39">
        <f t="shared" si="0"/>
        <v>28223499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36275297</v>
      </c>
      <c r="H13" s="183"/>
      <c r="I13" s="38">
        <v>200000</v>
      </c>
      <c r="J13" s="40">
        <f>G13+H13-I13</f>
        <v>36075297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2181158982</v>
      </c>
      <c r="H19" s="54">
        <f>SUM(H11:H18)</f>
        <v>0</v>
      </c>
      <c r="I19" s="54">
        <f>SUM(I11:I18)</f>
        <v>200000</v>
      </c>
      <c r="J19" s="54">
        <f>SUM(J11:J18)</f>
        <v>2180958982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7840</v>
      </c>
      <c r="H21" s="32">
        <v>3119596117</v>
      </c>
      <c r="I21" s="32"/>
      <c r="J21" s="40">
        <f t="shared" si="1"/>
        <v>3119603957</v>
      </c>
      <c r="K21" s="58">
        <v>2018769.22</v>
      </c>
      <c r="L21"/>
      <c r="M21" s="6">
        <f t="shared" si="2"/>
        <v>1545.2999412186402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13123675448</v>
      </c>
      <c r="H28" s="306">
        <f>SUM(H20:H27)</f>
        <v>3119596117</v>
      </c>
      <c r="I28" s="306">
        <f>SUM(I20:I27)</f>
        <v>0</v>
      </c>
      <c r="J28" s="307">
        <f>SUM(J20:J27)</f>
        <v>16243271565</v>
      </c>
      <c r="K28" s="67">
        <f>SUM(K20:K27)</f>
        <v>10723769.77</v>
      </c>
      <c r="M28" s="6">
        <f t="shared" si="2"/>
        <v>1514.6979013332548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77171706</v>
      </c>
      <c r="H32" s="71"/>
      <c r="I32" s="71"/>
      <c r="J32" s="40">
        <f>G32+H32-I32</f>
        <v>77171706</v>
      </c>
      <c r="K32" s="72">
        <v>8170667</v>
      </c>
      <c r="L32"/>
      <c r="M32" s="73">
        <f t="shared" si="2"/>
        <v>9.4449701597189062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9157670630</v>
      </c>
      <c r="H35" s="308">
        <f>SUM(H29:H34)</f>
        <v>0</v>
      </c>
      <c r="I35" s="308">
        <f>SUM(I29:I34)</f>
        <v>0</v>
      </c>
      <c r="J35" s="307">
        <f>SUM(J29:J34)</f>
        <v>9157670630</v>
      </c>
      <c r="K35" s="77">
        <f>SUM(K29:K34)</f>
        <v>970546782</v>
      </c>
      <c r="M35" s="73">
        <f t="shared" si="2"/>
        <v>9.43557878902946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22281346078</v>
      </c>
      <c r="H36" s="78">
        <f>H28+H35</f>
        <v>3119596117</v>
      </c>
      <c r="I36" s="78">
        <f>I28+I35</f>
        <v>0</v>
      </c>
      <c r="J36" s="78">
        <f>J28+J35</f>
        <v>25400942195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139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620</v>
      </c>
      <c r="C54"/>
      <c r="D54"/>
      <c r="E54" s="144">
        <v>3119596117</v>
      </c>
      <c r="G54" t="s">
        <v>621</v>
      </c>
      <c r="H54"/>
      <c r="I54" s="154"/>
      <c r="J54" s="310">
        <v>200000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/>
      <c r="J56" s="309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F19B-F572-4274-A04E-D6F9C9F1067F}">
  <sheetPr>
    <outlinePr summaryBelow="0"/>
    <pageSetUpPr fitToPage="1"/>
  </sheetPr>
  <dimension ref="A1:P106"/>
  <sheetViews>
    <sheetView showGridLines="0" view="pageBreakPreview" topLeftCell="A7" zoomScale="85" zoomScaleNormal="70" zoomScaleSheetLayoutView="85" zoomScalePageLayoutView="40" workbookViewId="0">
      <selection activeCell="J11" sqref="J11:J1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25日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41640167272</v>
      </c>
      <c r="H6" s="17">
        <f>SUM(H10,H38,H47)</f>
        <v>27974039</v>
      </c>
      <c r="I6" s="17">
        <f>SUM(I10,I38,I47)</f>
        <v>1781220</v>
      </c>
      <c r="J6" s="18">
        <f>SUM(J10,J38,J47)</f>
        <v>41666360091</v>
      </c>
      <c r="K6" s="19">
        <f>J6-G6</f>
        <v>26192819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6008408434</v>
      </c>
      <c r="H7" s="21">
        <f>SUM(H19,H47,H41)</f>
        <v>18310600</v>
      </c>
      <c r="I7" s="21">
        <f>SUM(I19,I47,I41)</f>
        <v>1781220</v>
      </c>
      <c r="J7" s="22">
        <f>G7+H7-I7</f>
        <v>6024937814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35631758838</v>
      </c>
      <c r="H8" s="24">
        <f>SUM(H36,H45)</f>
        <v>9663439</v>
      </c>
      <c r="I8" s="24">
        <f>SUM(I36,I45)</f>
        <v>0</v>
      </c>
      <c r="J8" s="25">
        <f>G8+H8-I8</f>
        <v>35641422277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24436312241</v>
      </c>
      <c r="H10" s="27">
        <f>SUM(H19,H36)</f>
        <v>27974039</v>
      </c>
      <c r="I10" s="27">
        <f>SUM(I19,I36)</f>
        <v>1781220</v>
      </c>
      <c r="J10" s="28">
        <f>SUM(J19,J36)</f>
        <v>24462505060</v>
      </c>
      <c r="K10" s="29">
        <f>J10-G10</f>
        <v>26192819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9912899</v>
      </c>
      <c r="H12" s="183">
        <v>18310600</v>
      </c>
      <c r="I12" s="184"/>
      <c r="J12" s="39">
        <f t="shared" si="0"/>
        <v>28223499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38056517</v>
      </c>
      <c r="H13" s="183"/>
      <c r="I13" s="38">
        <v>1781220</v>
      </c>
      <c r="J13" s="40">
        <f>G13+H13-I13</f>
        <v>36275297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2164629602</v>
      </c>
      <c r="H19" s="54">
        <f>SUM(H11:H18)</f>
        <v>18310600</v>
      </c>
      <c r="I19" s="54">
        <f>SUM(I11:I18)</f>
        <v>1781220</v>
      </c>
      <c r="J19" s="54">
        <f>SUM(J11:J18)</f>
        <v>2181158982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7840</v>
      </c>
      <c r="H21" s="32"/>
      <c r="I21" s="32"/>
      <c r="J21" s="40">
        <f t="shared" si="1"/>
        <v>7840</v>
      </c>
      <c r="K21" s="58">
        <v>5.15</v>
      </c>
      <c r="L21"/>
      <c r="M21" s="6">
        <f t="shared" si="2"/>
        <v>1522.3300970873786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13123675448</v>
      </c>
      <c r="H28" s="306">
        <f>SUM(H20:H27)</f>
        <v>0</v>
      </c>
      <c r="I28" s="306">
        <f>SUM(I20:I27)</f>
        <v>0</v>
      </c>
      <c r="J28" s="307">
        <f>SUM(J20:J27)</f>
        <v>13123675448</v>
      </c>
      <c r="K28" s="67">
        <f>SUM(K20:K27)</f>
        <v>8705005.6999999993</v>
      </c>
      <c r="M28" s="6">
        <f t="shared" si="2"/>
        <v>1507.6010171940497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>
        <v>9663439</v>
      </c>
      <c r="I32" s="71"/>
      <c r="J32" s="40">
        <f>G32+H32-I32</f>
        <v>77171706</v>
      </c>
      <c r="K32" s="72">
        <v>8170667</v>
      </c>
      <c r="L32"/>
      <c r="M32" s="73">
        <f t="shared" si="2"/>
        <v>9.4449701597189062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9663439</v>
      </c>
      <c r="I35" s="308">
        <f>SUM(I29:I34)</f>
        <v>0</v>
      </c>
      <c r="J35" s="307">
        <f>SUM(J29:J34)</f>
        <v>9157670630</v>
      </c>
      <c r="K35" s="77">
        <f>SUM(K29:K34)</f>
        <v>970546782</v>
      </c>
      <c r="M35" s="73">
        <f t="shared" si="2"/>
        <v>9.43557878902946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22271682639</v>
      </c>
      <c r="H36" s="78">
        <f>H28+H35</f>
        <v>9663439</v>
      </c>
      <c r="I36" s="78">
        <f>I28+I35</f>
        <v>0</v>
      </c>
      <c r="J36" s="78">
        <f>J28+J35</f>
        <v>22281346078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79</v>
      </c>
      <c r="C53"/>
      <c r="D53"/>
      <c r="E53" s="155"/>
      <c r="G53" s="145" t="s">
        <v>605</v>
      </c>
      <c r="J53" s="150"/>
      <c r="K53"/>
      <c r="L53" s="6"/>
      <c r="M53"/>
      <c r="O53"/>
      <c r="P53"/>
    </row>
    <row r="54" spans="1:16" s="7" customFormat="1">
      <c r="A54"/>
      <c r="B54" s="147" t="s">
        <v>616</v>
      </c>
      <c r="C54"/>
      <c r="D54"/>
      <c r="E54" s="155">
        <v>3768600</v>
      </c>
      <c r="G54" t="s">
        <v>606</v>
      </c>
      <c r="H54"/>
      <c r="I54" s="154"/>
      <c r="J54" s="309">
        <v>3100</v>
      </c>
      <c r="K54"/>
      <c r="L54" s="6"/>
      <c r="M54"/>
      <c r="O54"/>
      <c r="P54"/>
    </row>
    <row r="55" spans="1:16" s="7" customFormat="1">
      <c r="A55"/>
      <c r="B55" s="147" t="s">
        <v>617</v>
      </c>
      <c r="C55"/>
      <c r="D55"/>
      <c r="E55" s="155">
        <v>14542000</v>
      </c>
      <c r="G55" t="s">
        <v>607</v>
      </c>
      <c r="H55"/>
      <c r="I55" s="154"/>
      <c r="J55" s="309">
        <v>1323300</v>
      </c>
      <c r="K55"/>
      <c r="L55" s="6"/>
      <c r="M55"/>
      <c r="O55"/>
      <c r="P55"/>
    </row>
    <row r="56" spans="1:16" s="7" customFormat="1">
      <c r="A56"/>
      <c r="B56" s="142"/>
      <c r="C56"/>
      <c r="D56"/>
      <c r="E56" s="144">
        <v>18310600</v>
      </c>
      <c r="G56" t="s">
        <v>608</v>
      </c>
      <c r="J56" s="309">
        <v>37250</v>
      </c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 t="s">
        <v>609</v>
      </c>
      <c r="J57" s="146">
        <v>25150</v>
      </c>
      <c r="K57"/>
      <c r="L57" s="6"/>
      <c r="M57"/>
      <c r="O57"/>
      <c r="P57"/>
    </row>
    <row r="58" spans="1:16" s="7" customFormat="1">
      <c r="A58"/>
      <c r="B58" s="142" t="s">
        <v>618</v>
      </c>
      <c r="C58"/>
      <c r="D58" s="176"/>
      <c r="E58" s="155"/>
      <c r="G58" s="180" t="s">
        <v>610</v>
      </c>
      <c r="J58" s="146">
        <v>102810</v>
      </c>
      <c r="K58"/>
      <c r="L58" s="6"/>
      <c r="M58"/>
      <c r="O58"/>
      <c r="P58"/>
    </row>
    <row r="59" spans="1:16" s="7" customFormat="1">
      <c r="A59"/>
      <c r="B59" s="147" t="s">
        <v>619</v>
      </c>
      <c r="C59"/>
      <c r="D59"/>
      <c r="E59" s="144">
        <v>9663439</v>
      </c>
      <c r="G59" t="s">
        <v>611</v>
      </c>
      <c r="J59" s="146">
        <v>130000</v>
      </c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 t="s">
        <v>612</v>
      </c>
      <c r="H60"/>
      <c r="I60" s="154"/>
      <c r="J60" s="146">
        <v>38930</v>
      </c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180" t="s">
        <v>613</v>
      </c>
      <c r="H61"/>
      <c r="I61" s="154"/>
      <c r="J61" s="152">
        <v>28400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t="s">
        <v>613</v>
      </c>
      <c r="H62"/>
      <c r="I62" s="154"/>
      <c r="J62" s="152">
        <v>28400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t="s">
        <v>614</v>
      </c>
      <c r="H63"/>
      <c r="I63" s="154"/>
      <c r="J63" s="152">
        <v>28900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t="s">
        <v>613</v>
      </c>
      <c r="H64"/>
      <c r="I64" s="154"/>
      <c r="J64" s="152">
        <v>33900</v>
      </c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t="s">
        <v>615</v>
      </c>
      <c r="H65"/>
      <c r="I65" s="154"/>
      <c r="J65" s="152">
        <v>1080</v>
      </c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>
        <f>+SUM(J54:J65)</f>
        <v>1781220</v>
      </c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041A-57EA-4458-9C42-98447ED2EB88}">
  <sheetPr>
    <outlinePr summaryBelow="0"/>
    <pageSetUpPr fitToPage="1"/>
  </sheetPr>
  <dimension ref="A1:P106"/>
  <sheetViews>
    <sheetView showGridLines="0" view="pageBreakPreview" topLeftCell="A3" zoomScale="85" zoomScaleNormal="70" zoomScaleSheetLayoutView="85" zoomScalePageLayoutView="40" workbookViewId="0">
      <selection activeCell="E49" sqref="E49:F4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24日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41640379902</v>
      </c>
      <c r="H6" s="17">
        <f>SUM(H10,H38,H47)</f>
        <v>0</v>
      </c>
      <c r="I6" s="17">
        <f>SUM(I10,I38,I47)</f>
        <v>212630</v>
      </c>
      <c r="J6" s="18">
        <f>SUM(J10,J38,J47)</f>
        <v>41640167272</v>
      </c>
      <c r="K6" s="19">
        <f>J6-G6</f>
        <v>-212630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6008621064</v>
      </c>
      <c r="H7" s="21">
        <f>SUM(H19,H47,H41)</f>
        <v>0</v>
      </c>
      <c r="I7" s="21">
        <f>SUM(I19,I47,I41)</f>
        <v>212630</v>
      </c>
      <c r="J7" s="22">
        <f>G7+H7-I7</f>
        <v>6008408434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35631758838</v>
      </c>
      <c r="H8" s="24">
        <f>SUM(H36,H45)</f>
        <v>0</v>
      </c>
      <c r="I8" s="24">
        <f>SUM(I36,I45)</f>
        <v>0</v>
      </c>
      <c r="J8" s="25">
        <f>G8+H8-I8</f>
        <v>35631758838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24436524871</v>
      </c>
      <c r="H10" s="27">
        <f>SUM(H19,H36)</f>
        <v>0</v>
      </c>
      <c r="I10" s="27">
        <f>SUM(I19,I36)</f>
        <v>212630</v>
      </c>
      <c r="J10" s="28">
        <f>SUM(J19,J36)</f>
        <v>24436312241</v>
      </c>
      <c r="K10" s="29">
        <f>J10-G10</f>
        <v>-212630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9912899</v>
      </c>
      <c r="H12" s="183"/>
      <c r="I12" s="184"/>
      <c r="J12" s="39">
        <f t="shared" si="0"/>
        <v>9912899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38269147</v>
      </c>
      <c r="H13" s="183"/>
      <c r="I13" s="38">
        <v>212630</v>
      </c>
      <c r="J13" s="40">
        <f>G13+H13-I13</f>
        <v>38056517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2164842232</v>
      </c>
      <c r="H19" s="54">
        <f>SUM(H11:H18)</f>
        <v>0</v>
      </c>
      <c r="I19" s="54">
        <f>SUM(I11:I18)</f>
        <v>212630</v>
      </c>
      <c r="J19" s="54">
        <f>SUM(J11:J18)</f>
        <v>2164629602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7840</v>
      </c>
      <c r="H21" s="32"/>
      <c r="I21" s="32"/>
      <c r="J21" s="40">
        <f t="shared" si="1"/>
        <v>7840</v>
      </c>
      <c r="K21" s="58">
        <v>5.15</v>
      </c>
      <c r="L21"/>
      <c r="M21" s="6">
        <f t="shared" si="2"/>
        <v>1522.3300970873786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13123675448</v>
      </c>
      <c r="H28" s="306">
        <f>SUM(H20:H27)</f>
        <v>0</v>
      </c>
      <c r="I28" s="306">
        <f>SUM(I20:I27)</f>
        <v>0</v>
      </c>
      <c r="J28" s="307">
        <f>SUM(J20:J27)</f>
        <v>13123675448</v>
      </c>
      <c r="K28" s="67">
        <f>SUM(K20:K27)</f>
        <v>8705005.6999999993</v>
      </c>
      <c r="M28" s="6">
        <f t="shared" si="2"/>
        <v>1507.6010171940497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22271682639</v>
      </c>
      <c r="H36" s="78">
        <f>H28+H35</f>
        <v>0</v>
      </c>
      <c r="I36" s="78">
        <f>I28+I35</f>
        <v>0</v>
      </c>
      <c r="J36" s="78">
        <f>J28+J35</f>
        <v>22271682639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/>
      <c r="C53"/>
      <c r="D53"/>
      <c r="E53" s="155"/>
      <c r="G53" s="145" t="s">
        <v>77</v>
      </c>
      <c r="J53" s="150"/>
      <c r="K53"/>
      <c r="L53" s="6"/>
      <c r="M53"/>
      <c r="O53"/>
      <c r="P53"/>
    </row>
    <row r="54" spans="1:16" s="7" customFormat="1">
      <c r="A54"/>
      <c r="B54" s="147"/>
      <c r="C54"/>
      <c r="D54"/>
      <c r="E54" s="144"/>
      <c r="G54" t="s">
        <v>604</v>
      </c>
      <c r="H54"/>
      <c r="I54" s="154"/>
      <c r="J54" s="310">
        <v>212630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309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310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31E7-7F8C-44C5-8D7B-EB0297BBEC14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H13" sqref="H1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23日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41630534902</v>
      </c>
      <c r="H6" s="17">
        <f>SUM(H10,H38,H47)</f>
        <v>9845000</v>
      </c>
      <c r="I6" s="17">
        <f>SUM(I10,I38,I47)</f>
        <v>0</v>
      </c>
      <c r="J6" s="18">
        <f>SUM(J10,J38,J47)</f>
        <v>41640379902</v>
      </c>
      <c r="K6" s="19">
        <f>J6-G6</f>
        <v>9845000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5998776064</v>
      </c>
      <c r="H7" s="21">
        <f>SUM(H19,H47,H41)</f>
        <v>9845000</v>
      </c>
      <c r="I7" s="21">
        <f>SUM(I19,I47,I41)</f>
        <v>0</v>
      </c>
      <c r="J7" s="22">
        <f>G7+H7-I7</f>
        <v>6008621064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35631758838</v>
      </c>
      <c r="H8" s="24">
        <f>SUM(H36,H45)</f>
        <v>0</v>
      </c>
      <c r="I8" s="24">
        <f>SUM(I36,I45)</f>
        <v>0</v>
      </c>
      <c r="J8" s="25">
        <f>G8+H8-I8</f>
        <v>35631758838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24426679871</v>
      </c>
      <c r="H10" s="27">
        <f>SUM(H19,H36)</f>
        <v>9845000</v>
      </c>
      <c r="I10" s="27">
        <f>SUM(I19,I36)</f>
        <v>0</v>
      </c>
      <c r="J10" s="28">
        <f>SUM(J19,J36)</f>
        <v>24436524871</v>
      </c>
      <c r="K10" s="29">
        <f>J10-G10</f>
        <v>9845000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67899</v>
      </c>
      <c r="H12" s="183">
        <v>9845000</v>
      </c>
      <c r="I12" s="184"/>
      <c r="J12" s="39">
        <f t="shared" si="0"/>
        <v>9912899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38269147</v>
      </c>
      <c r="H13" s="183"/>
      <c r="I13" s="38"/>
      <c r="J13" s="40">
        <f>G13+H13-I13</f>
        <v>38269147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2154997232</v>
      </c>
      <c r="H19" s="54">
        <f>SUM(H11:H18)</f>
        <v>9845000</v>
      </c>
      <c r="I19" s="54">
        <f>SUM(I11:I18)</f>
        <v>0</v>
      </c>
      <c r="J19" s="54">
        <f>SUM(J11:J18)</f>
        <v>2164842232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7840</v>
      </c>
      <c r="H21" s="32"/>
      <c r="I21" s="32"/>
      <c r="J21" s="40">
        <f t="shared" si="1"/>
        <v>7840</v>
      </c>
      <c r="K21" s="58">
        <v>5.15</v>
      </c>
      <c r="L21"/>
      <c r="M21" s="6">
        <f t="shared" si="2"/>
        <v>1522.3300970873786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13123675448</v>
      </c>
      <c r="H28" s="306">
        <f>SUM(H20:H27)</f>
        <v>0</v>
      </c>
      <c r="I28" s="306">
        <f>SUM(I20:I27)</f>
        <v>0</v>
      </c>
      <c r="J28" s="307">
        <f>SUM(J20:J27)</f>
        <v>13123675448</v>
      </c>
      <c r="K28" s="67">
        <f>SUM(K20:K27)</f>
        <v>8705005.6999999993</v>
      </c>
      <c r="M28" s="6">
        <f t="shared" si="2"/>
        <v>1507.6010171940497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22271682639</v>
      </c>
      <c r="H36" s="78">
        <f>H28+H35</f>
        <v>0</v>
      </c>
      <c r="I36" s="78">
        <f>I28+I35</f>
        <v>0</v>
      </c>
      <c r="J36" s="78">
        <f>J28+J35</f>
        <v>22271682639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603</v>
      </c>
      <c r="C54"/>
      <c r="D54"/>
      <c r="E54" s="144">
        <v>9845000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146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2D93-BC66-430A-8077-A56FD710B1E8}">
  <sheetPr>
    <outlinePr summaryBelow="0"/>
    <pageSetUpPr fitToPage="1"/>
  </sheetPr>
  <dimension ref="A1:P106"/>
  <sheetViews>
    <sheetView showGridLines="0" view="pageBreakPreview" topLeftCell="A19" zoomScale="85" zoomScaleNormal="70" zoomScaleSheetLayoutView="85" zoomScalePageLayoutView="40" workbookViewId="0">
      <selection activeCell="J22" sqref="J2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22日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41631595662</v>
      </c>
      <c r="H6" s="17">
        <f>SUM(H10,H38,H47)</f>
        <v>39710</v>
      </c>
      <c r="I6" s="17">
        <f>SUM(I10,I38,I47)</f>
        <v>1100470</v>
      </c>
      <c r="J6" s="18">
        <f>SUM(J10,J38,J47)</f>
        <v>41630534902</v>
      </c>
      <c r="K6" s="19">
        <f>J6-G6</f>
        <v>-1060760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5999836824</v>
      </c>
      <c r="H7" s="21">
        <f>SUM(H19,H47,H41)</f>
        <v>39710</v>
      </c>
      <c r="I7" s="21">
        <f>SUM(I19,I47,I41)</f>
        <v>1100470</v>
      </c>
      <c r="J7" s="22">
        <f>G7+H7-I7</f>
        <v>5998776064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35631758838</v>
      </c>
      <c r="H8" s="24">
        <f>SUM(H36,H45)</f>
        <v>0</v>
      </c>
      <c r="I8" s="24">
        <f>SUM(I36,I45)</f>
        <v>0</v>
      </c>
      <c r="J8" s="25">
        <f>G8+H8-I8</f>
        <v>35631758838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24427740631</v>
      </c>
      <c r="H10" s="27">
        <f>SUM(H19,H36)</f>
        <v>39710</v>
      </c>
      <c r="I10" s="27">
        <f>SUM(I19,I36)</f>
        <v>1100470</v>
      </c>
      <c r="J10" s="28">
        <f>SUM(J19,J36)</f>
        <v>24426679871</v>
      </c>
      <c r="K10" s="29">
        <f>J10-G10</f>
        <v>-1060760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28189</v>
      </c>
      <c r="H12" s="183">
        <v>39710</v>
      </c>
      <c r="I12" s="184"/>
      <c r="J12" s="39">
        <f t="shared" si="0"/>
        <v>67899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39369617</v>
      </c>
      <c r="H13" s="183"/>
      <c r="I13" s="38">
        <v>1100470</v>
      </c>
      <c r="J13" s="40">
        <f>G13+H13-I13</f>
        <v>38269147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2156057992</v>
      </c>
      <c r="H19" s="54">
        <f>SUM(H11:H18)</f>
        <v>39710</v>
      </c>
      <c r="I19" s="54">
        <f>SUM(I11:I18)</f>
        <v>1100470</v>
      </c>
      <c r="J19" s="54">
        <f>SUM(J11:J18)</f>
        <v>2154997232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7840</v>
      </c>
      <c r="H21" s="32"/>
      <c r="I21" s="32"/>
      <c r="J21" s="40">
        <f t="shared" si="1"/>
        <v>7840</v>
      </c>
      <c r="K21" s="58">
        <v>5.15</v>
      </c>
      <c r="L21"/>
      <c r="M21" s="6">
        <f t="shared" si="2"/>
        <v>1522.3300970873786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685</v>
      </c>
      <c r="H22" s="45"/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141006</v>
      </c>
      <c r="H23" s="45"/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13123675448</v>
      </c>
      <c r="H28" s="306">
        <f>SUM(H20:H27)</f>
        <v>0</v>
      </c>
      <c r="I28" s="306">
        <f>SUM(I20:I27)</f>
        <v>0</v>
      </c>
      <c r="J28" s="307">
        <f>SUM(J20:J27)</f>
        <v>13123675448</v>
      </c>
      <c r="K28" s="67">
        <f>SUM(K20:K27)</f>
        <v>8705005.6999999993</v>
      </c>
      <c r="M28" s="6">
        <f t="shared" si="2"/>
        <v>1507.6010171940497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22271682639</v>
      </c>
      <c r="H36" s="78">
        <f>H28+H35</f>
        <v>0</v>
      </c>
      <c r="I36" s="78">
        <f>I28+I35</f>
        <v>0</v>
      </c>
      <c r="J36" s="78">
        <f>J28+J35</f>
        <v>22271682639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601</v>
      </c>
      <c r="C54"/>
      <c r="D54"/>
      <c r="E54" s="144">
        <v>39710</v>
      </c>
      <c r="G54" t="s">
        <v>602</v>
      </c>
      <c r="H54"/>
      <c r="I54" s="154"/>
      <c r="J54" s="150">
        <v>1100470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146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/>
      <c r="E60" s="186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830A-F56A-446E-9407-0DE3CF3FD6F8}">
  <sheetPr>
    <outlinePr summaryBelow="0"/>
    <pageSetUpPr fitToPage="1"/>
  </sheetPr>
  <dimension ref="A1:P106"/>
  <sheetViews>
    <sheetView showGridLines="0" view="pageBreakPreview" topLeftCell="A23" zoomScale="85" zoomScaleNormal="70" zoomScaleSheetLayoutView="85" zoomScalePageLayoutView="40" workbookViewId="0">
      <selection activeCell="E61" sqref="E6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41631587984</v>
      </c>
      <c r="H6" s="17">
        <f>SUM(H10,H38,H47)</f>
        <v>7678</v>
      </c>
      <c r="I6" s="17">
        <f>SUM(I10,I38,I47)</f>
        <v>0</v>
      </c>
      <c r="J6" s="18">
        <f>SUM(J10,J38,J47)</f>
        <v>41631595662</v>
      </c>
      <c r="K6" s="19">
        <f>J6-G6</f>
        <v>7678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5999836824</v>
      </c>
      <c r="H7" s="21">
        <f>SUM(H19,H47,H41)</f>
        <v>0</v>
      </c>
      <c r="I7" s="21">
        <f>SUM(I19,I47,I41)</f>
        <v>0</v>
      </c>
      <c r="J7" s="22">
        <f>G7+H7-I7</f>
        <v>5999836824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35631751160</v>
      </c>
      <c r="H8" s="24">
        <f>SUM(H36,H45)</f>
        <v>7678</v>
      </c>
      <c r="I8" s="24">
        <f>SUM(I36,I45)</f>
        <v>0</v>
      </c>
      <c r="J8" s="25">
        <f>G8+H8-I8</f>
        <v>35631758838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24427732953</v>
      </c>
      <c r="H10" s="27">
        <f>SUM(H19,H36)</f>
        <v>7678</v>
      </c>
      <c r="I10" s="27">
        <f>SUM(I19,I36)</f>
        <v>0</v>
      </c>
      <c r="J10" s="28">
        <f>SUM(J19,J36)</f>
        <v>24427740631</v>
      </c>
      <c r="K10" s="29">
        <f>J10-G10</f>
        <v>7678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28189</v>
      </c>
      <c r="H12" s="183"/>
      <c r="I12" s="184"/>
      <c r="J12" s="39">
        <f t="shared" si="0"/>
        <v>28189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39369617</v>
      </c>
      <c r="H13" s="183"/>
      <c r="I13" s="38"/>
      <c r="J13" s="40">
        <f>G13+H13-I13</f>
        <v>39369617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1266</v>
      </c>
      <c r="H17" s="300"/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2156057992</v>
      </c>
      <c r="H19" s="54">
        <f>SUM(H11:H18)</f>
        <v>0</v>
      </c>
      <c r="I19" s="54">
        <f>SUM(I11:I18)</f>
        <v>0</v>
      </c>
      <c r="J19" s="54">
        <f>SUM(J11:J18)</f>
        <v>2156057992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893</v>
      </c>
      <c r="H21" s="32">
        <v>6947</v>
      </c>
      <c r="I21" s="32"/>
      <c r="J21" s="40">
        <f t="shared" si="1"/>
        <v>7840</v>
      </c>
      <c r="K21" s="58">
        <v>5.15</v>
      </c>
      <c r="L21"/>
      <c r="M21" s="6">
        <f t="shared" si="2"/>
        <v>1522.3300970873786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>
        <v>685</v>
      </c>
      <c r="I22" s="32"/>
      <c r="J22" s="40">
        <f t="shared" si="1"/>
        <v>685</v>
      </c>
      <c r="K22" s="60">
        <v>0.45</v>
      </c>
      <c r="L22"/>
      <c r="M22" s="6">
        <f t="shared" si="2"/>
        <v>1522.2222222222222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>
        <v>46</v>
      </c>
      <c r="I23" s="32"/>
      <c r="J23" s="40">
        <f t="shared" si="1"/>
        <v>141006</v>
      </c>
      <c r="K23" s="61">
        <v>93.49</v>
      </c>
      <c r="L23"/>
      <c r="M23" s="6">
        <f t="shared" si="2"/>
        <v>1508.2468713231362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7678</v>
      </c>
      <c r="I28" s="306">
        <f>SUM(I20:I27)</f>
        <v>0</v>
      </c>
      <c r="J28" s="307">
        <f>SUM(J20:J27)</f>
        <v>13123675448</v>
      </c>
      <c r="K28" s="67">
        <f>SUM(K20:K27)</f>
        <v>8705005.6999999993</v>
      </c>
      <c r="M28" s="6">
        <f t="shared" si="2"/>
        <v>1507.6010171940497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22271674961</v>
      </c>
      <c r="H36" s="78">
        <f>H28+H35</f>
        <v>7678</v>
      </c>
      <c r="I36" s="78">
        <f>I28+I35</f>
        <v>0</v>
      </c>
      <c r="J36" s="78">
        <f>J28+J35</f>
        <v>22271682639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139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596</v>
      </c>
      <c r="C54"/>
      <c r="D54"/>
      <c r="E54" s="144">
        <v>6947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598</v>
      </c>
      <c r="C56"/>
      <c r="D56"/>
      <c r="E56" s="155"/>
      <c r="G56" s="153"/>
      <c r="J56" s="146"/>
      <c r="K56"/>
      <c r="L56" s="6"/>
      <c r="M56"/>
      <c r="O56"/>
      <c r="P56"/>
    </row>
    <row r="57" spans="1:16" s="7" customFormat="1">
      <c r="A57"/>
      <c r="B57" s="147" t="s">
        <v>597</v>
      </c>
      <c r="C57"/>
      <c r="D57"/>
      <c r="E57" s="144">
        <v>685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 t="s">
        <v>599</v>
      </c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 t="s">
        <v>600</v>
      </c>
      <c r="E60" s="186">
        <v>46</v>
      </c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437A-C854-497C-BEBE-F157148C0EE3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E61" sqref="E6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20日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41631541271</v>
      </c>
      <c r="H6" s="17">
        <f>SUM(H10,H38,H47)</f>
        <v>46713</v>
      </c>
      <c r="I6" s="17">
        <f>SUM(I10,I38,I47)</f>
        <v>0</v>
      </c>
      <c r="J6" s="18">
        <f>SUM(J10,J38,J47)</f>
        <v>41631587984</v>
      </c>
      <c r="K6" s="19">
        <f>J6-G6</f>
        <v>46713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5999790111</v>
      </c>
      <c r="H7" s="21">
        <f>SUM(H19,H47,H41)</f>
        <v>46713</v>
      </c>
      <c r="I7" s="21">
        <f>SUM(I19,I47,I41)</f>
        <v>0</v>
      </c>
      <c r="J7" s="22">
        <f>G7+H7-I7</f>
        <v>5999836824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35631751160</v>
      </c>
      <c r="H8" s="24">
        <f>SUM(H36,H45)</f>
        <v>0</v>
      </c>
      <c r="I8" s="24">
        <f>SUM(I36,I45)</f>
        <v>0</v>
      </c>
      <c r="J8" s="25">
        <f>G8+H8-I8</f>
        <v>35631751160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24427686240</v>
      </c>
      <c r="H10" s="27">
        <f>SUM(H19,H36)</f>
        <v>46713</v>
      </c>
      <c r="I10" s="27">
        <f>SUM(I19,I36)</f>
        <v>0</v>
      </c>
      <c r="J10" s="28">
        <f>SUM(J19,J36)</f>
        <v>24427732953</v>
      </c>
      <c r="K10" s="29">
        <f>J10-G10</f>
        <v>46713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1599</v>
      </c>
      <c r="H12" s="183">
        <v>26590</v>
      </c>
      <c r="I12" s="184"/>
      <c r="J12" s="39">
        <f t="shared" si="0"/>
        <v>28189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39350760</v>
      </c>
      <c r="H13" s="183">
        <v>18857</v>
      </c>
      <c r="I13" s="38"/>
      <c r="J13" s="40">
        <f>G13+H13-I13</f>
        <v>39369617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>
        <v>1266</v>
      </c>
      <c r="I17" s="184"/>
      <c r="J17" s="51">
        <f>G17+H17-I17</f>
        <v>1266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2156011279</v>
      </c>
      <c r="H19" s="54">
        <f>SUM(H11:H18)</f>
        <v>46713</v>
      </c>
      <c r="I19" s="54">
        <f>SUM(I11:I18)</f>
        <v>0</v>
      </c>
      <c r="J19" s="54">
        <f>SUM(J11:J18)</f>
        <v>2156057992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893</v>
      </c>
      <c r="H21" s="32"/>
      <c r="I21" s="32"/>
      <c r="J21" s="40">
        <f t="shared" si="1"/>
        <v>893</v>
      </c>
      <c r="K21" s="58">
        <v>0.59</v>
      </c>
      <c r="L21"/>
      <c r="M21" s="6">
        <f t="shared" si="2"/>
        <v>1513.5593220338983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13123525917</v>
      </c>
      <c r="H27" s="32"/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22271674961</v>
      </c>
      <c r="H36" s="78">
        <f>H28+H35</f>
        <v>0</v>
      </c>
      <c r="I36" s="78">
        <f>I28+I35</f>
        <v>0</v>
      </c>
      <c r="J36" s="78">
        <f>J28+J35</f>
        <v>22271674961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593</v>
      </c>
      <c r="C54"/>
      <c r="D54"/>
      <c r="E54" s="144">
        <v>26590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/>
      <c r="E56" s="155"/>
      <c r="G56" s="153"/>
      <c r="J56" s="146"/>
      <c r="K56"/>
      <c r="L56" s="6"/>
      <c r="M56"/>
      <c r="O56"/>
      <c r="P56"/>
    </row>
    <row r="57" spans="1:16" s="7" customFormat="1">
      <c r="A57"/>
      <c r="B57" s="147" t="s">
        <v>594</v>
      </c>
      <c r="C57"/>
      <c r="D57"/>
      <c r="E57" s="144">
        <v>18857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 t="s">
        <v>457</v>
      </c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 t="s">
        <v>595</v>
      </c>
      <c r="E60" s="186">
        <v>1266</v>
      </c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52AE-4A25-4788-8EF1-E53449A044CC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L27" sqref="L2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41631539672</v>
      </c>
      <c r="H6" s="17">
        <f>SUM(H10,H38,H47)</f>
        <v>18268251</v>
      </c>
      <c r="I6" s="17">
        <f>SUM(I10,I38,I47)</f>
        <v>18266652</v>
      </c>
      <c r="J6" s="18">
        <f>SUM(J10,J38,J47)</f>
        <v>41631541271</v>
      </c>
      <c r="K6" s="19">
        <f>J6-G6</f>
        <v>1599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5999788512</v>
      </c>
      <c r="H7" s="21">
        <f>SUM(H19,H47,H41)</f>
        <v>1599</v>
      </c>
      <c r="I7" s="21">
        <f>SUM(I19,I47,I41)</f>
        <v>0</v>
      </c>
      <c r="J7" s="22">
        <f>G7+H7-I7</f>
        <v>5999790111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35631751160</v>
      </c>
      <c r="H8" s="24">
        <f>SUM(H36,H45)</f>
        <v>18266652</v>
      </c>
      <c r="I8" s="24">
        <f>SUM(I36,I45)</f>
        <v>18266652</v>
      </c>
      <c r="J8" s="25">
        <f>G8+H8-I8</f>
        <v>35631751160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24427684641</v>
      </c>
      <c r="H10" s="27">
        <f>SUM(H19,H36)</f>
        <v>18268251</v>
      </c>
      <c r="I10" s="27">
        <f>SUM(I19,I36)</f>
        <v>18266652</v>
      </c>
      <c r="J10" s="28">
        <f>SUM(J19,J36)</f>
        <v>24427686240</v>
      </c>
      <c r="K10" s="29">
        <f>J10-G10</f>
        <v>1599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1599</v>
      </c>
      <c r="I12" s="184"/>
      <c r="J12" s="39">
        <f t="shared" si="0"/>
        <v>1599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39350760</v>
      </c>
      <c r="H13" s="183"/>
      <c r="I13" s="38"/>
      <c r="J13" s="40">
        <f>G13+H13-I13</f>
        <v>39350760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2115528326</v>
      </c>
      <c r="H16" s="184"/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2156009680</v>
      </c>
      <c r="H19" s="54">
        <f>SUM(H11:H18)</f>
        <v>1599</v>
      </c>
      <c r="I19" s="54">
        <f>SUM(I11:I18)</f>
        <v>0</v>
      </c>
      <c r="J19" s="54">
        <f>SUM(J11:J18)</f>
        <v>2156011279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>
        <v>1820562</v>
      </c>
      <c r="I21" s="32">
        <v>16446090</v>
      </c>
      <c r="J21" s="40">
        <f t="shared" si="1"/>
        <v>893</v>
      </c>
      <c r="K21" s="58">
        <v>0.59</v>
      </c>
      <c r="L21"/>
      <c r="M21" s="6">
        <f t="shared" si="2"/>
        <v>1513.5593220338983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>
        <v>1820562</v>
      </c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>
        <v>16446090</v>
      </c>
      <c r="I27" s="45"/>
      <c r="J27" s="34">
        <f t="shared" si="1"/>
        <v>13123525917</v>
      </c>
      <c r="K27" s="63">
        <v>8704906.6099999994</v>
      </c>
      <c r="L27"/>
      <c r="M27" s="6">
        <f t="shared" si="2"/>
        <v>1507.6010007877617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18266652</v>
      </c>
      <c r="I28" s="306">
        <f>SUM(I20:I27)</f>
        <v>18266652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34999301</v>
      </c>
      <c r="H31" s="71"/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67508267</v>
      </c>
      <c r="H32" s="71"/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9148007191</v>
      </c>
      <c r="H35" s="308">
        <f>SUM(H29:H34)</f>
        <v>0</v>
      </c>
      <c r="I35" s="308">
        <f>SUM(I29:I34)</f>
        <v>0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22271674961</v>
      </c>
      <c r="H36" s="78">
        <f>H28+H35</f>
        <v>18266652</v>
      </c>
      <c r="I36" s="78">
        <f>I28+I35</f>
        <v>18266652</v>
      </c>
      <c r="J36" s="78">
        <f>J28+J35</f>
        <v>22271674961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 t="s">
        <v>592</v>
      </c>
      <c r="J53" s="150"/>
      <c r="K53"/>
      <c r="L53" s="6"/>
      <c r="M53"/>
      <c r="O53"/>
      <c r="P53"/>
    </row>
    <row r="54" spans="1:16" s="7" customFormat="1">
      <c r="A54"/>
      <c r="B54" s="147" t="s">
        <v>589</v>
      </c>
      <c r="C54"/>
      <c r="D54"/>
      <c r="E54" s="144">
        <v>1599</v>
      </c>
      <c r="G54" t="s">
        <v>590</v>
      </c>
      <c r="H54"/>
      <c r="I54" s="154"/>
      <c r="J54" s="150">
        <v>1820562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/>
      <c r="E56" s="155"/>
      <c r="G56" s="153" t="s">
        <v>108</v>
      </c>
      <c r="J56" s="146"/>
      <c r="K56"/>
      <c r="L56" s="6"/>
      <c r="M56"/>
      <c r="O56"/>
      <c r="P56"/>
    </row>
    <row r="57" spans="1:16" s="7" customFormat="1">
      <c r="A57"/>
      <c r="B57" s="147" t="s">
        <v>590</v>
      </c>
      <c r="C57"/>
      <c r="D57"/>
      <c r="E57" s="144">
        <v>1820562</v>
      </c>
      <c r="G57" s="175" t="s">
        <v>591</v>
      </c>
      <c r="J57" s="150">
        <v>16446090</v>
      </c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 t="s">
        <v>474</v>
      </c>
      <c r="C59"/>
      <c r="D59"/>
      <c r="E59" s="144"/>
      <c r="G59"/>
      <c r="J59" s="150"/>
      <c r="K59"/>
      <c r="L59" s="6"/>
      <c r="M59"/>
      <c r="O59"/>
      <c r="P59"/>
    </row>
    <row r="60" spans="1:16" s="7" customFormat="1">
      <c r="A60"/>
      <c r="B60" s="147" t="s">
        <v>591</v>
      </c>
      <c r="E60" s="186">
        <v>16446090</v>
      </c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/>
      <c r="C61"/>
      <c r="D61"/>
      <c r="E61" s="155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F4C6-F23E-41B2-BE06-15FF365F2090}">
  <sheetPr>
    <outlinePr summaryBelow="0"/>
    <pageSetUpPr fitToPage="1"/>
  </sheetPr>
  <dimension ref="A1:P106"/>
  <sheetViews>
    <sheetView showGridLines="0" view="pageBreakPreview" topLeftCell="A32" zoomScale="85" zoomScaleNormal="70" zoomScaleSheetLayoutView="85" zoomScalePageLayoutView="40" workbookViewId="0">
      <selection activeCell="H16" sqref="H1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18日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41657670976</v>
      </c>
      <c r="H6" s="17">
        <f>SUM(H10,H38,H47)</f>
        <v>33099098</v>
      </c>
      <c r="I6" s="17">
        <f>SUM(I10,I38,I47)</f>
        <v>59230402</v>
      </c>
      <c r="J6" s="18">
        <f>SUM(J10,J38,J47)</f>
        <v>41631539672</v>
      </c>
      <c r="K6" s="19">
        <f>J6-G6</f>
        <v>-26131304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6031232883</v>
      </c>
      <c r="H7" s="21">
        <f>SUM(H19,H47,H41)</f>
        <v>24838453</v>
      </c>
      <c r="I7" s="21">
        <f>SUM(I19,I47,I41)</f>
        <v>56282824</v>
      </c>
      <c r="J7" s="22">
        <f>G7+H7-I7</f>
        <v>5999788512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35626438093</v>
      </c>
      <c r="H8" s="24">
        <f>SUM(H36,H45)</f>
        <v>8260645</v>
      </c>
      <c r="I8" s="24">
        <f>SUM(I36,I45)</f>
        <v>2947578</v>
      </c>
      <c r="J8" s="25">
        <f>G8+H8-I8</f>
        <v>35631751160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24453815945</v>
      </c>
      <c r="H10" s="27">
        <f>SUM(H19,H36)</f>
        <v>33099098</v>
      </c>
      <c r="I10" s="27">
        <f>SUM(I19,I36)</f>
        <v>59230402</v>
      </c>
      <c r="J10" s="28">
        <f>SUM(J19,J36)</f>
        <v>24427684641</v>
      </c>
      <c r="K10" s="29">
        <f>J10-G10</f>
        <v>-26131304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24838453</v>
      </c>
      <c r="H12" s="183"/>
      <c r="I12" s="184">
        <v>24838453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70795131</v>
      </c>
      <c r="H13" s="183"/>
      <c r="I13" s="38">
        <v>31444371</v>
      </c>
      <c r="J13" s="40">
        <f>G13+H13-I13</f>
        <v>39350760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2090689873</v>
      </c>
      <c r="H16" s="184">
        <v>24838453</v>
      </c>
      <c r="I16" s="184"/>
      <c r="J16" s="40">
        <f t="shared" si="0"/>
        <v>2115528326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2187454051</v>
      </c>
      <c r="H19" s="54">
        <f>SUM(H11:H18)</f>
        <v>24838453</v>
      </c>
      <c r="I19" s="54">
        <f>SUM(I11:I18)</f>
        <v>56282824</v>
      </c>
      <c r="J19" s="54">
        <f>SUM(J11:J18)</f>
        <v>2156009680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/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>
        <v>2947578</v>
      </c>
      <c r="J30" s="40">
        <f t="shared" si="3"/>
        <v>0</v>
      </c>
      <c r="K30" s="72"/>
      <c r="L30"/>
      <c r="M30" s="73" t="e">
        <f t="shared" si="2"/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>
        <v>2947578</v>
      </c>
      <c r="I31" s="71"/>
      <c r="J31" s="40">
        <f t="shared" si="3"/>
        <v>34999301</v>
      </c>
      <c r="K31" s="72">
        <v>3697915</v>
      </c>
      <c r="L31"/>
      <c r="M31" s="73">
        <f t="shared" si="2"/>
        <v>9.4646039727792548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>
        <v>5313067</v>
      </c>
      <c r="I32" s="71"/>
      <c r="J32" s="40">
        <f>G32+H32-I32</f>
        <v>67508267</v>
      </c>
      <c r="K32" s="72">
        <v>7154447</v>
      </c>
      <c r="L32"/>
      <c r="M32" s="73">
        <f t="shared" si="2"/>
        <v>9.4358469634340718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8260645</v>
      </c>
      <c r="I35" s="308">
        <f>SUM(I29:I34)</f>
        <v>2947578</v>
      </c>
      <c r="J35" s="307">
        <f>SUM(J29:J34)</f>
        <v>9148007191</v>
      </c>
      <c r="K35" s="77">
        <f>SUM(K29:K34)</f>
        <v>969530562</v>
      </c>
      <c r="M35" s="73">
        <f t="shared" si="2"/>
        <v>9.4355016226914987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22266361894</v>
      </c>
      <c r="H36" s="78">
        <f>H28+H35</f>
        <v>8260645</v>
      </c>
      <c r="I36" s="78">
        <f>I28+I35</f>
        <v>2947578</v>
      </c>
      <c r="J36" s="78">
        <f>J28+J35</f>
        <v>22271674961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395</v>
      </c>
      <c r="C53"/>
      <c r="D53"/>
      <c r="E53" s="155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101</v>
      </c>
      <c r="C54"/>
      <c r="D54"/>
      <c r="E54" s="144">
        <v>24838453</v>
      </c>
      <c r="G54" t="s">
        <v>101</v>
      </c>
      <c r="H54"/>
      <c r="I54" s="154"/>
      <c r="J54" s="150">
        <v>24838453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586</v>
      </c>
      <c r="C56"/>
      <c r="D56"/>
      <c r="E56" s="155"/>
      <c r="G56" s="153" t="s">
        <v>103</v>
      </c>
      <c r="J56" s="146"/>
      <c r="K56"/>
      <c r="L56" s="6"/>
      <c r="M56"/>
      <c r="O56"/>
      <c r="P56"/>
    </row>
    <row r="57" spans="1:16" s="7" customFormat="1">
      <c r="A57"/>
      <c r="B57" s="147" t="s">
        <v>585</v>
      </c>
      <c r="C57"/>
      <c r="D57"/>
      <c r="E57" s="144">
        <v>2947578</v>
      </c>
      <c r="G57" s="175" t="s">
        <v>584</v>
      </c>
      <c r="J57" s="146">
        <v>20427201</v>
      </c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 t="s">
        <v>156</v>
      </c>
      <c r="J58" s="146">
        <v>11017170</v>
      </c>
      <c r="K58"/>
      <c r="L58" s="6"/>
      <c r="M58"/>
      <c r="O58"/>
      <c r="P58"/>
    </row>
    <row r="59" spans="1:16" s="7" customFormat="1">
      <c r="A59"/>
      <c r="B59" s="142" t="s">
        <v>124</v>
      </c>
      <c r="C59"/>
      <c r="D59"/>
      <c r="E59" s="144"/>
      <c r="G59"/>
      <c r="J59" s="150">
        <v>31444371</v>
      </c>
      <c r="K59"/>
      <c r="L59" s="6"/>
      <c r="M59"/>
      <c r="O59"/>
      <c r="P59"/>
    </row>
    <row r="60" spans="1:16" s="7" customFormat="1">
      <c r="A60"/>
      <c r="B60" s="147" t="s">
        <v>587</v>
      </c>
      <c r="E60" s="192">
        <v>526519</v>
      </c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7" t="s">
        <v>588</v>
      </c>
      <c r="C61"/>
      <c r="D61"/>
      <c r="E61" s="155">
        <v>4786548</v>
      </c>
      <c r="F61"/>
      <c r="G61" s="296" t="s">
        <v>110</v>
      </c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>
        <v>5313067</v>
      </c>
      <c r="F62"/>
      <c r="G62" t="s">
        <v>585</v>
      </c>
      <c r="H62"/>
      <c r="I62" s="154"/>
      <c r="J62" s="148">
        <v>2947578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A6AF-1516-4EB3-8BAD-0ADFC1F699AA}">
  <sheetPr>
    <outlinePr summaryBelow="0"/>
    <pageSetUpPr fitToPage="1"/>
  </sheetPr>
  <dimension ref="A1:P106"/>
  <sheetViews>
    <sheetView showGridLines="0" view="pageBreakPreview" topLeftCell="A3" zoomScale="85" zoomScaleNormal="70" zoomScaleSheetLayoutView="85" zoomScalePageLayoutView="40" workbookViewId="0">
      <selection activeCell="H45" sqref="H4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17日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41650952176</v>
      </c>
      <c r="H6" s="17">
        <f>SUM(H10,H38,H47)</f>
        <v>6718800</v>
      </c>
      <c r="I6" s="17">
        <f>SUM(I10,I38,I47)</f>
        <v>0</v>
      </c>
      <c r="J6" s="18">
        <f>SUM(J10,J38,J47)</f>
        <v>41657670976</v>
      </c>
      <c r="K6" s="19">
        <f>J6-G6</f>
        <v>6718800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6024514083</v>
      </c>
      <c r="H7" s="21">
        <f>SUM(H19,H47,H41)</f>
        <v>6718800</v>
      </c>
      <c r="I7" s="21">
        <f>SUM(I19,I47,I41)</f>
        <v>0</v>
      </c>
      <c r="J7" s="22">
        <f>G7+H7-I7</f>
        <v>6031232883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35626438093</v>
      </c>
      <c r="H8" s="24">
        <f>SUM(H36,H45)</f>
        <v>0</v>
      </c>
      <c r="I8" s="24">
        <f>SUM(I36,I45)</f>
        <v>0</v>
      </c>
      <c r="J8" s="25">
        <f>G8+H8-I8</f>
        <v>35626438093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24447097145</v>
      </c>
      <c r="H10" s="27">
        <f>SUM(H19,H36)</f>
        <v>6718800</v>
      </c>
      <c r="I10" s="27">
        <f>SUM(I19,I36)</f>
        <v>0</v>
      </c>
      <c r="J10" s="28">
        <f>SUM(J19,J36)</f>
        <v>24453815945</v>
      </c>
      <c r="K10" s="29">
        <f>J10-G10</f>
        <v>6718800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18119653</v>
      </c>
      <c r="H12" s="183">
        <v>6718800</v>
      </c>
      <c r="I12" s="184"/>
      <c r="J12" s="39">
        <f t="shared" si="0"/>
        <v>24838453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70795131</v>
      </c>
      <c r="H13" s="183"/>
      <c r="I13" s="38"/>
      <c r="J13" s="40">
        <f>G13+H13-I13</f>
        <v>70795131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2090689873</v>
      </c>
      <c r="H16" s="184"/>
      <c r="I16" s="184"/>
      <c r="J16" s="40">
        <f t="shared" si="0"/>
        <v>2090689873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2180735251</v>
      </c>
      <c r="H19" s="54">
        <f>SUM(H11:H18)</f>
        <v>6718800</v>
      </c>
      <c r="I19" s="54">
        <f>SUM(I11:I18)</f>
        <v>0</v>
      </c>
      <c r="J19" s="54">
        <f>SUM(J11:J18)</f>
        <v>2187454051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/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0</v>
      </c>
      <c r="I35" s="308">
        <f>SUM(I29:I34)</f>
        <v>0</v>
      </c>
      <c r="J35" s="307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22266361894</v>
      </c>
      <c r="H36" s="78">
        <f>H28+H35</f>
        <v>0</v>
      </c>
      <c r="I36" s="78">
        <f>I28+I35</f>
        <v>0</v>
      </c>
      <c r="J36" s="78">
        <f>J28+J35</f>
        <v>22266361894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16313311527</v>
      </c>
      <c r="H38" s="82">
        <f>SUM(H41,H45)</f>
        <v>0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8029464160</v>
      </c>
      <c r="H44" s="116"/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13360076199</v>
      </c>
      <c r="H45" s="120">
        <f>SUM(H42:H44)</f>
        <v>0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158</v>
      </c>
      <c r="C54"/>
      <c r="D54"/>
      <c r="E54" s="144">
        <v>6718800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146"/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ADF-27E1-405A-AC5E-6E1D3B2BBD9C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G12" sqref="G1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16日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41640482532</v>
      </c>
      <c r="H6" s="17">
        <f>SUM(H10,H38,H47)</f>
        <v>10469644</v>
      </c>
      <c r="I6" s="17">
        <f>SUM(I10,I38,I47)</f>
        <v>0</v>
      </c>
      <c r="J6" s="18">
        <f>SUM(J10,J38,J47)</f>
        <v>41650952176</v>
      </c>
      <c r="K6" s="19">
        <f>J6-G6</f>
        <v>10469644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6024514083</v>
      </c>
      <c r="H7" s="21">
        <f>SUM(H19,H47,H41)</f>
        <v>0</v>
      </c>
      <c r="I7" s="21">
        <f>SUM(I19,I47,I41)</f>
        <v>0</v>
      </c>
      <c r="J7" s="22">
        <f>G7+H7-I7</f>
        <v>6024514083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35615968449</v>
      </c>
      <c r="H8" s="24">
        <f>SUM(H36,H45)</f>
        <v>10469644</v>
      </c>
      <c r="I8" s="24">
        <f>SUM(I36,I45)</f>
        <v>0</v>
      </c>
      <c r="J8" s="25">
        <f>G8+H8-I8</f>
        <v>35626438093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24447097145</v>
      </c>
      <c r="H10" s="27">
        <f>SUM(H19,H36)</f>
        <v>0</v>
      </c>
      <c r="I10" s="27">
        <f>SUM(I19,I36)</f>
        <v>0</v>
      </c>
      <c r="J10" s="28">
        <f>SUM(J19,J36)</f>
        <v>24447097145</v>
      </c>
      <c r="K10" s="29">
        <f>J10-G10</f>
        <v>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1122190</v>
      </c>
      <c r="H11" s="181"/>
      <c r="I11" s="182"/>
      <c r="J11" s="34">
        <f t="shared" ref="J11:J16" si="0">G11+H11-I11</f>
        <v>1122190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18119653</v>
      </c>
      <c r="H12" s="183"/>
      <c r="I12" s="184"/>
      <c r="J12" s="39">
        <f t="shared" si="0"/>
        <v>18119653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70795131</v>
      </c>
      <c r="H13" s="183"/>
      <c r="I13" s="38"/>
      <c r="J13" s="40">
        <f>G13+H13-I13</f>
        <v>70795131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2090689873</v>
      </c>
      <c r="H16" s="184"/>
      <c r="I16" s="184"/>
      <c r="J16" s="40">
        <f t="shared" si="0"/>
        <v>2090689873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2180735251</v>
      </c>
      <c r="H19" s="54">
        <f>SUM(H11:H18)</f>
        <v>0</v>
      </c>
      <c r="I19" s="54">
        <f>SUM(I11:I18)</f>
        <v>0</v>
      </c>
      <c r="J19" s="54">
        <f>SUM(J11:J18)</f>
        <v>2180735251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/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0</v>
      </c>
      <c r="I35" s="308">
        <f>SUM(I29:I34)</f>
        <v>0</v>
      </c>
      <c r="J35" s="307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22266361894</v>
      </c>
      <c r="H36" s="78">
        <f>H28+H35</f>
        <v>0</v>
      </c>
      <c r="I36" s="78">
        <f>I28+I35</f>
        <v>0</v>
      </c>
      <c r="J36" s="78">
        <f>J28+J35</f>
        <v>22266361894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16302841883</v>
      </c>
      <c r="H38" s="82">
        <f>SUM(H41,H45)</f>
        <v>10469644</v>
      </c>
      <c r="I38" s="82">
        <f>SUM(I41,I45)</f>
        <v>0</v>
      </c>
      <c r="J38" s="83">
        <f>SUM(J41,J45)</f>
        <v>16313311527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8018994516</v>
      </c>
      <c r="H44" s="116">
        <v>10469644</v>
      </c>
      <c r="I44" s="117"/>
      <c r="J44" s="118">
        <f t="shared" si="4"/>
        <v>8029464160</v>
      </c>
      <c r="K44" s="77">
        <v>890777616</v>
      </c>
      <c r="L44"/>
      <c r="M44" s="73">
        <f>J44/K44</f>
        <v>9.0139940831202932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13349606555</v>
      </c>
      <c r="H45" s="120">
        <f>SUM(H42:H44)</f>
        <v>10469644</v>
      </c>
      <c r="I45" s="120">
        <f>SUM(I42:I44)</f>
        <v>0</v>
      </c>
      <c r="J45" s="121">
        <f>SUM(J42:J44)</f>
        <v>13360076199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431</v>
      </c>
      <c r="C53"/>
      <c r="D53"/>
      <c r="E53" s="155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582</v>
      </c>
      <c r="C54"/>
      <c r="D54"/>
      <c r="E54" s="144">
        <v>10469644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44"/>
      <c r="G56" s="153"/>
      <c r="J56" s="146"/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20A9-C36D-4314-875E-92D205E6DE29}">
  <sheetPr>
    <outlinePr summaryBelow="0"/>
    <pageSetUpPr fitToPage="1"/>
  </sheetPr>
  <dimension ref="A1:P106"/>
  <sheetViews>
    <sheetView showGridLines="0" view="pageBreakPreview" topLeftCell="A2" zoomScale="85" zoomScaleNormal="70" zoomScaleSheetLayoutView="85" zoomScalePageLayoutView="40" workbookViewId="0">
      <selection activeCell="G62" sqref="G6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15日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42295415476</v>
      </c>
      <c r="H6" s="17">
        <f>SUM(H10,H38,H47)</f>
        <v>725394529</v>
      </c>
      <c r="I6" s="17">
        <f>SUM(I10,I38,I47)</f>
        <v>1380327473</v>
      </c>
      <c r="J6" s="18">
        <f>SUM(J10,J38,J47)</f>
        <v>41640482532</v>
      </c>
      <c r="K6" s="19">
        <f>J6-G6</f>
        <v>-654932944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6685184664</v>
      </c>
      <c r="H7" s="21">
        <f>SUM(H19,H47,H41)</f>
        <v>719656892</v>
      </c>
      <c r="I7" s="21">
        <f>SUM(I19,I47,I41)</f>
        <v>1380327473</v>
      </c>
      <c r="J7" s="22">
        <f>G7+H7-I7</f>
        <v>6024514083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35610230812</v>
      </c>
      <c r="H8" s="24">
        <f>SUM(H36,H45)</f>
        <v>5737637</v>
      </c>
      <c r="I8" s="24">
        <f>SUM(I36,I45)</f>
        <v>0</v>
      </c>
      <c r="J8" s="25">
        <f>G8+H8-I8</f>
        <v>35615968449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25107767726</v>
      </c>
      <c r="H10" s="27">
        <f>SUM(H19,H36)</f>
        <v>719656892</v>
      </c>
      <c r="I10" s="27">
        <f>SUM(I19,I36)</f>
        <v>1380327473</v>
      </c>
      <c r="J10" s="28">
        <f>SUM(J19,J36)</f>
        <v>24447097145</v>
      </c>
      <c r="K10" s="29">
        <f>J10-G10</f>
        <v>-660670581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1172190</v>
      </c>
      <c r="H11" s="181"/>
      <c r="I11" s="182">
        <v>50000</v>
      </c>
      <c r="J11" s="34">
        <f t="shared" ref="J11:J16" si="0">G11+H11-I11</f>
        <v>1122190</v>
      </c>
      <c r="K11" s="35">
        <f>J11-G11</f>
        <v>-50000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703058345</v>
      </c>
      <c r="H12" s="183">
        <v>17359100</v>
      </c>
      <c r="I12" s="184">
        <v>702297792</v>
      </c>
      <c r="J12" s="39">
        <f t="shared" si="0"/>
        <v>18119653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46477020</v>
      </c>
      <c r="H13" s="183">
        <v>702297792</v>
      </c>
      <c r="I13" s="38">
        <v>677979681</v>
      </c>
      <c r="J13" s="40">
        <f>G13+H13-I13</f>
        <v>70795131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2090689873</v>
      </c>
      <c r="H16" s="184"/>
      <c r="I16" s="184"/>
      <c r="J16" s="40">
        <f t="shared" si="0"/>
        <v>2090689873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2841405832</v>
      </c>
      <c r="H19" s="54">
        <f>SUM(H11:H18)</f>
        <v>719656892</v>
      </c>
      <c r="I19" s="54">
        <f>SUM(I11:I18)</f>
        <v>1380327473</v>
      </c>
      <c r="J19" s="54">
        <f>SUM(J11:J18)</f>
        <v>2180735251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/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0</v>
      </c>
      <c r="I35" s="308">
        <f>SUM(I29:I34)</f>
        <v>0</v>
      </c>
      <c r="J35" s="307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22266361894</v>
      </c>
      <c r="H36" s="78">
        <f>H28+H35</f>
        <v>0</v>
      </c>
      <c r="I36" s="78">
        <f>I28+I35</f>
        <v>0</v>
      </c>
      <c r="J36" s="78">
        <f>J28+J35</f>
        <v>22266361894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5737637</v>
      </c>
      <c r="I38" s="82">
        <f>SUM(I41,I45)</f>
        <v>0</v>
      </c>
      <c r="J38" s="83">
        <f>SUM(J41,J45)</f>
        <v>16302841883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>
        <v>5737637</v>
      </c>
      <c r="I44" s="117"/>
      <c r="J44" s="118">
        <f t="shared" si="4"/>
        <v>8018994516</v>
      </c>
      <c r="K44" s="77">
        <v>889666236</v>
      </c>
      <c r="L44"/>
      <c r="M44" s="73">
        <f>J44/K44</f>
        <v>9.0134863969368393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5737637</v>
      </c>
      <c r="I45" s="120">
        <f>SUM(I42:I44)</f>
        <v>0</v>
      </c>
      <c r="J45" s="121">
        <f>SUM(J42:J44)</f>
        <v>13349606555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112</v>
      </c>
      <c r="C54"/>
      <c r="D54"/>
      <c r="E54" s="155">
        <v>5984000</v>
      </c>
      <c r="G54" t="s">
        <v>101</v>
      </c>
      <c r="H54"/>
      <c r="I54" s="154"/>
      <c r="J54" s="150">
        <v>702297792</v>
      </c>
      <c r="K54"/>
      <c r="L54" s="6"/>
      <c r="M54"/>
      <c r="O54"/>
      <c r="P54"/>
    </row>
    <row r="55" spans="1:16" s="7" customFormat="1">
      <c r="A55"/>
      <c r="B55" s="147" t="s">
        <v>578</v>
      </c>
      <c r="C55"/>
      <c r="D55"/>
      <c r="E55" s="155">
        <v>11375100</v>
      </c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44">
        <v>17359100</v>
      </c>
      <c r="G56" s="153" t="s">
        <v>103</v>
      </c>
      <c r="J56" s="146"/>
      <c r="K56"/>
      <c r="L56" s="6"/>
      <c r="M56"/>
      <c r="O56"/>
      <c r="P56"/>
    </row>
    <row r="57" spans="1:16" s="7" customFormat="1">
      <c r="A57"/>
      <c r="B57" s="147"/>
      <c r="E57" s="186"/>
      <c r="G57" s="175" t="s">
        <v>156</v>
      </c>
      <c r="J57" s="146">
        <v>725470</v>
      </c>
      <c r="K57"/>
      <c r="L57" s="6"/>
      <c r="M57"/>
      <c r="O57"/>
      <c r="P57"/>
    </row>
    <row r="58" spans="1:16" s="7" customFormat="1">
      <c r="A58"/>
      <c r="B58" s="142" t="s">
        <v>102</v>
      </c>
      <c r="C58"/>
      <c r="D58" s="176"/>
      <c r="E58" s="155"/>
      <c r="G58" s="180" t="s">
        <v>579</v>
      </c>
      <c r="J58" s="146">
        <v>158317730</v>
      </c>
      <c r="K58"/>
      <c r="L58" s="6"/>
      <c r="M58"/>
      <c r="O58"/>
      <c r="P58"/>
    </row>
    <row r="59" spans="1:16" s="7" customFormat="1">
      <c r="A59"/>
      <c r="B59" s="147" t="s">
        <v>101</v>
      </c>
      <c r="C59"/>
      <c r="D59"/>
      <c r="E59" s="144">
        <v>702297792</v>
      </c>
      <c r="G59" t="s">
        <v>580</v>
      </c>
      <c r="J59" s="146">
        <v>518936481</v>
      </c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50">
        <v>677979681</v>
      </c>
      <c r="K60"/>
      <c r="L60" s="6"/>
      <c r="M60"/>
      <c r="O60"/>
      <c r="P60"/>
    </row>
    <row r="61" spans="1:16" s="7" customFormat="1">
      <c r="A61" s="179"/>
      <c r="B61" s="142" t="s">
        <v>431</v>
      </c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t="s">
        <v>581</v>
      </c>
      <c r="C62"/>
      <c r="D62"/>
      <c r="E62" s="144">
        <v>5737637</v>
      </c>
      <c r="F62"/>
      <c r="G62" s="153" t="s">
        <v>97</v>
      </c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t="s">
        <v>583</v>
      </c>
      <c r="H63"/>
      <c r="I63" s="154"/>
      <c r="J63" s="148">
        <v>50000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701F-DD69-457E-AC3F-732073584B14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I22" sqref="I2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12日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42294654923</v>
      </c>
      <c r="H6" s="17">
        <f>SUM(H10,H38,H47)</f>
        <v>702202193</v>
      </c>
      <c r="I6" s="17">
        <f>SUM(I10,I38,I47)</f>
        <v>701441640</v>
      </c>
      <c r="J6" s="18">
        <f>SUM(J10,J38,J47)</f>
        <v>42295415476</v>
      </c>
      <c r="K6" s="19">
        <f>J6-G6</f>
        <v>760553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6684424111</v>
      </c>
      <c r="H7" s="21">
        <f>SUM(H19,H47,H41)</f>
        <v>702202193</v>
      </c>
      <c r="I7" s="21">
        <f>SUM(I19,I47,I41)</f>
        <v>701441640</v>
      </c>
      <c r="J7" s="22">
        <f>G7+H7-I7</f>
        <v>6685184664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35610230812</v>
      </c>
      <c r="H8" s="24">
        <f>SUM(H36,H45)</f>
        <v>0</v>
      </c>
      <c r="I8" s="24">
        <f>SUM(I36,I45)</f>
        <v>0</v>
      </c>
      <c r="J8" s="25">
        <f>G8+H8-I8</f>
        <v>35610230812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25107007173</v>
      </c>
      <c r="H10" s="27">
        <f>SUM(H19,H36)</f>
        <v>702202193</v>
      </c>
      <c r="I10" s="27">
        <f>SUM(I19,I36)</f>
        <v>701441640</v>
      </c>
      <c r="J10" s="28">
        <f>SUM(J19,J36)</f>
        <v>25107767726</v>
      </c>
      <c r="K10" s="29">
        <f>J10-G10</f>
        <v>760553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1172190</v>
      </c>
      <c r="H11" s="181"/>
      <c r="I11" s="182"/>
      <c r="J11" s="34">
        <f t="shared" ref="J11:J16" si="0">G11+H11-I11</f>
        <v>1172190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856152</v>
      </c>
      <c r="H12" s="183">
        <v>702202193</v>
      </c>
      <c r="I12" s="184"/>
      <c r="J12" s="39">
        <f t="shared" si="0"/>
        <v>703058345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46477020</v>
      </c>
      <c r="H13" s="183"/>
      <c r="I13" s="38"/>
      <c r="J13" s="40">
        <f>G13+H13-I13</f>
        <v>46477020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>
        <v>701441640</v>
      </c>
      <c r="J16" s="40">
        <f t="shared" si="0"/>
        <v>2090689873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2840645279</v>
      </c>
      <c r="H19" s="54">
        <f>SUM(H11:H18)</f>
        <v>702202193</v>
      </c>
      <c r="I19" s="54">
        <f>SUM(I11:I18)</f>
        <v>701441640</v>
      </c>
      <c r="J19" s="54">
        <f>SUM(J11:J18)</f>
        <v>2841405832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14626421</v>
      </c>
      <c r="H21" s="32"/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13123667770</v>
      </c>
      <c r="H28" s="306">
        <f>SUM(H20:H27)</f>
        <v>0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0</v>
      </c>
      <c r="I35" s="308">
        <f>SUM(I29:I34)</f>
        <v>0</v>
      </c>
      <c r="J35" s="307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22266361894</v>
      </c>
      <c r="H36" s="78">
        <f>H28+H35</f>
        <v>0</v>
      </c>
      <c r="I36" s="78">
        <f>I28+I35</f>
        <v>0</v>
      </c>
      <c r="J36" s="78">
        <f>J28+J35</f>
        <v>22266361894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425</v>
      </c>
      <c r="J53" s="150"/>
      <c r="K53"/>
      <c r="L53" s="6"/>
      <c r="M53"/>
      <c r="O53"/>
      <c r="P53"/>
    </row>
    <row r="54" spans="1:16" s="7" customFormat="1">
      <c r="A54"/>
      <c r="B54" s="147" t="s">
        <v>577</v>
      </c>
      <c r="C54"/>
      <c r="D54"/>
      <c r="E54" s="144">
        <v>702202193</v>
      </c>
      <c r="G54" t="s">
        <v>577</v>
      </c>
      <c r="H54"/>
      <c r="I54" s="154"/>
      <c r="J54" s="150">
        <v>701441640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/>
      <c r="J56" s="146"/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50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6D27-738F-476E-AA3C-5AFE9FC7A03B}">
  <sheetPr>
    <outlinePr summaryBelow="0"/>
    <pageSetUpPr fitToPage="1"/>
  </sheetPr>
  <dimension ref="A1:P106"/>
  <sheetViews>
    <sheetView showGridLines="0" view="pageBreakPreview" topLeftCell="A19" zoomScale="85" zoomScaleNormal="70" zoomScaleSheetLayoutView="85" zoomScalePageLayoutView="40" workbookViewId="0">
      <selection activeCell="C21" sqref="C2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42291669593</v>
      </c>
      <c r="H6" s="17">
        <f>SUM(H10,H38,H47)</f>
        <v>10662764</v>
      </c>
      <c r="I6" s="17">
        <f>SUM(I10,I38,I47)</f>
        <v>7677434</v>
      </c>
      <c r="J6" s="18">
        <f>SUM(J10,J38,J47)</f>
        <v>42294654923</v>
      </c>
      <c r="K6" s="19">
        <f>J6-G6</f>
        <v>2985330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6691101545</v>
      </c>
      <c r="H7" s="21">
        <f>SUM(H19,H47,H41)</f>
        <v>1000000</v>
      </c>
      <c r="I7" s="21">
        <f>SUM(I19,I47,I41)</f>
        <v>7677434</v>
      </c>
      <c r="J7" s="22">
        <f>G7+H7-I7</f>
        <v>6684424111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35600568048</v>
      </c>
      <c r="H8" s="24">
        <f>SUM(H36,H45)</f>
        <v>9662764</v>
      </c>
      <c r="I8" s="24">
        <f>SUM(I36,I45)</f>
        <v>0</v>
      </c>
      <c r="J8" s="25">
        <f>G8+H8-I8</f>
        <v>35610230812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25104021843</v>
      </c>
      <c r="H10" s="27">
        <f>SUM(H19,H36)</f>
        <v>10662764</v>
      </c>
      <c r="I10" s="27">
        <f>SUM(I19,I36)</f>
        <v>7677434</v>
      </c>
      <c r="J10" s="28">
        <f>SUM(J19,J36)</f>
        <v>25107007173</v>
      </c>
      <c r="K10" s="29">
        <f>J10-G10</f>
        <v>2985330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>
        <v>1000000</v>
      </c>
      <c r="I11" s="182"/>
      <c r="J11" s="34">
        <f t="shared" ref="J11:J16" si="0">G11+H11-I11</f>
        <v>1172190</v>
      </c>
      <c r="K11" s="35">
        <f>J11-G11</f>
        <v>1000000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856152</v>
      </c>
      <c r="H12" s="183"/>
      <c r="I12" s="184"/>
      <c r="J12" s="39">
        <f t="shared" si="0"/>
        <v>856152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54154454</v>
      </c>
      <c r="H13" s="183"/>
      <c r="I13" s="38">
        <v>7677434</v>
      </c>
      <c r="J13" s="40">
        <f>G13+H13-I13</f>
        <v>46477020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2847322713</v>
      </c>
      <c r="H19" s="54">
        <f>SUM(H11:H18)</f>
        <v>1000000</v>
      </c>
      <c r="I19" s="54">
        <f>SUM(I11:I18)</f>
        <v>7677434</v>
      </c>
      <c r="J19" s="54">
        <f>SUM(J11:J18)</f>
        <v>2840645279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4963657</v>
      </c>
      <c r="H21" s="32">
        <v>9662764</v>
      </c>
      <c r="I21" s="32"/>
      <c r="J21" s="40">
        <f t="shared" si="1"/>
        <v>14626421</v>
      </c>
      <c r="K21" s="58">
        <v>9643.2099999999991</v>
      </c>
      <c r="L21"/>
      <c r="M21" s="6">
        <f t="shared" si="2"/>
        <v>1516.7585275027716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54" t="s">
        <v>37</v>
      </c>
      <c r="D28" s="354"/>
      <c r="E28" s="354"/>
      <c r="F28" s="354"/>
      <c r="G28" s="305">
        <f>SUM(G20:G27)</f>
        <v>13114005006</v>
      </c>
      <c r="H28" s="306">
        <f>SUM(H20:H27)</f>
        <v>9662764</v>
      </c>
      <c r="I28" s="306">
        <f>SUM(I20:I27)</f>
        <v>0</v>
      </c>
      <c r="J28" s="307">
        <f>SUM(J20:J27)</f>
        <v>13123667770</v>
      </c>
      <c r="K28" s="67">
        <f>SUM(K20:K27)</f>
        <v>8705000.6600000001</v>
      </c>
      <c r="M28" s="6">
        <f t="shared" si="2"/>
        <v>1507.601008039441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37" t="s">
        <v>42</v>
      </c>
      <c r="D35" s="337"/>
      <c r="E35" s="337"/>
      <c r="F35" s="337"/>
      <c r="G35" s="305">
        <f>SUM(G29:G34)</f>
        <v>9142694124</v>
      </c>
      <c r="H35" s="308">
        <f>SUM(H29:H34)</f>
        <v>0</v>
      </c>
      <c r="I35" s="308">
        <f>SUM(I29:I34)</f>
        <v>0</v>
      </c>
      <c r="J35" s="307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22256699130</v>
      </c>
      <c r="H36" s="78">
        <f>H28+H35</f>
        <v>9662764</v>
      </c>
      <c r="I36" s="78">
        <f>I28+I35</f>
        <v>0</v>
      </c>
      <c r="J36" s="78">
        <f>J28+J35</f>
        <v>22266361894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572</v>
      </c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573</v>
      </c>
      <c r="C54"/>
      <c r="D54"/>
      <c r="E54" s="144">
        <v>1000000</v>
      </c>
      <c r="G54" t="s">
        <v>571</v>
      </c>
      <c r="H54"/>
      <c r="I54" s="154"/>
      <c r="J54" s="146">
        <v>1000000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 t="s">
        <v>574</v>
      </c>
      <c r="H55"/>
      <c r="I55" s="154"/>
      <c r="J55" s="146">
        <v>6292434</v>
      </c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/>
      <c r="E56" s="155"/>
      <c r="G56" t="s">
        <v>575</v>
      </c>
      <c r="J56" s="146">
        <v>385000</v>
      </c>
      <c r="K56"/>
      <c r="L56" s="6"/>
      <c r="M56"/>
      <c r="O56"/>
      <c r="P56"/>
    </row>
    <row r="57" spans="1:16" s="7" customFormat="1">
      <c r="A57"/>
      <c r="B57" s="147" t="s">
        <v>576</v>
      </c>
      <c r="E57" s="186">
        <v>9662764</v>
      </c>
      <c r="G57" s="175"/>
      <c r="J57" s="150">
        <v>7677434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50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D1F9-8B57-4FE3-BC1F-7F30DE5AA909}">
  <sheetPr>
    <outlinePr summaryBelow="0"/>
    <pageSetUpPr fitToPage="1"/>
  </sheetPr>
  <dimension ref="A1:P106"/>
  <sheetViews>
    <sheetView showGridLines="0" view="pageBreakPreview" topLeftCell="A21" zoomScale="85" zoomScaleNormal="70" zoomScaleSheetLayoutView="85" zoomScalePageLayoutView="40" workbookViewId="0">
      <selection activeCell="J60" sqref="J6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10日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42326280503</v>
      </c>
      <c r="H6" s="17">
        <f>SUM(H10,H38,H47)</f>
        <v>0</v>
      </c>
      <c r="I6" s="17">
        <f>SUM(I10,I38,I47)</f>
        <v>34610910</v>
      </c>
      <c r="J6" s="18">
        <f>SUM(J10,J38,J47)</f>
        <v>42291669593</v>
      </c>
      <c r="K6" s="19">
        <f>J6-G6</f>
        <v>-34610910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6725712455</v>
      </c>
      <c r="H7" s="21">
        <f>SUM(H19,H47,H41)</f>
        <v>0</v>
      </c>
      <c r="I7" s="21">
        <f>SUM(I19,I47,I41)</f>
        <v>34610910</v>
      </c>
      <c r="J7" s="22">
        <f>G7+H7-I7</f>
        <v>6691101545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35600568048</v>
      </c>
      <c r="H8" s="24">
        <f>SUM(H36,H45)</f>
        <v>0</v>
      </c>
      <c r="I8" s="24">
        <f>SUM(I36,I45)</f>
        <v>0</v>
      </c>
      <c r="J8" s="25">
        <f>G8+H8-I8</f>
        <v>35600568048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25138632753</v>
      </c>
      <c r="H10" s="27">
        <f>SUM(H19,H36)</f>
        <v>0</v>
      </c>
      <c r="I10" s="27">
        <f>SUM(I19,I36)</f>
        <v>34610910</v>
      </c>
      <c r="J10" s="28">
        <f>SUM(J19,J36)</f>
        <v>25104021843</v>
      </c>
      <c r="K10" s="29">
        <f>J10-G10</f>
        <v>-34610910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856152</v>
      </c>
      <c r="H12" s="183"/>
      <c r="I12" s="184"/>
      <c r="J12" s="39">
        <f t="shared" si="0"/>
        <v>856152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88765364</v>
      </c>
      <c r="H13" s="183"/>
      <c r="I13" s="38">
        <v>34610910</v>
      </c>
      <c r="J13" s="40">
        <f>G13+H13-I13</f>
        <v>54154454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2881933623</v>
      </c>
      <c r="H19" s="54">
        <f>SUM(H11:H18)</f>
        <v>0</v>
      </c>
      <c r="I19" s="54">
        <f>SUM(I11:I18)</f>
        <v>34610910</v>
      </c>
      <c r="J19" s="54">
        <f>SUM(J11:J18)</f>
        <v>2847322713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4963657</v>
      </c>
      <c r="H21" s="301"/>
      <c r="I21" s="32"/>
      <c r="J21" s="40">
        <f t="shared" si="1"/>
        <v>4963657</v>
      </c>
      <c r="K21" s="58">
        <v>3296.15</v>
      </c>
      <c r="L21"/>
      <c r="M21" s="6">
        <f t="shared" si="2"/>
        <v>1505.8953627717185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13114005006</v>
      </c>
      <c r="H28" s="65">
        <f>SUM(H20:H27)</f>
        <v>0</v>
      </c>
      <c r="I28" s="65">
        <f>SUM(I20:I27)</f>
        <v>0</v>
      </c>
      <c r="J28" s="66">
        <f>SUM(J20:J27)</f>
        <v>13114005006</v>
      </c>
      <c r="K28" s="67">
        <f>SUM(K20:K27)</f>
        <v>8698653.5999999996</v>
      </c>
      <c r="M28" s="6">
        <f t="shared" si="2"/>
        <v>1507.5902098228169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9142694124</v>
      </c>
      <c r="H35" s="76">
        <f>SUM(H29:H34)</f>
        <v>0</v>
      </c>
      <c r="I35" s="76">
        <f>SUM(I29:I34)</f>
        <v>0</v>
      </c>
      <c r="J35" s="66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22256699130</v>
      </c>
      <c r="H36" s="78">
        <f>H28+H35</f>
        <v>0</v>
      </c>
      <c r="I36" s="78">
        <f>I28+I35</f>
        <v>0</v>
      </c>
      <c r="J36" s="78">
        <f>J28+J35</f>
        <v>22256699130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/>
      <c r="C54"/>
      <c r="D54"/>
      <c r="E54" s="144"/>
      <c r="G54" t="s">
        <v>413</v>
      </c>
      <c r="H54"/>
      <c r="I54" s="154"/>
      <c r="J54" s="146">
        <v>365270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 t="s">
        <v>159</v>
      </c>
      <c r="H55"/>
      <c r="I55" s="154"/>
      <c r="J55" s="146">
        <v>330000</v>
      </c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t="s">
        <v>569</v>
      </c>
      <c r="J56" s="146">
        <v>66000</v>
      </c>
      <c r="K56"/>
      <c r="L56" s="6"/>
      <c r="M56"/>
      <c r="O56"/>
      <c r="P56"/>
    </row>
    <row r="57" spans="1:16" s="7" customFormat="1">
      <c r="A57"/>
      <c r="B57" s="147"/>
      <c r="E57" s="192"/>
      <c r="G57" s="175" t="s">
        <v>570</v>
      </c>
      <c r="J57" s="146">
        <v>33849640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50">
        <v>34610910</v>
      </c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4763-3F4B-482A-8261-92FB29600344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F3" sqref="F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42350911333</v>
      </c>
      <c r="H6" s="17">
        <f>SUM(H10,H38,H47)</f>
        <v>171710</v>
      </c>
      <c r="I6" s="17">
        <f>SUM(I10,I38,I47)</f>
        <v>24802540</v>
      </c>
      <c r="J6" s="18">
        <f>SUM(J10,J38,J47)</f>
        <v>42326280503</v>
      </c>
      <c r="K6" s="19">
        <f>J6-G6</f>
        <v>-24630830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6750343285</v>
      </c>
      <c r="H7" s="21">
        <f>SUM(H19,H47,H41)</f>
        <v>171710</v>
      </c>
      <c r="I7" s="21">
        <f>SUM(I19,I47,I41)</f>
        <v>24802540</v>
      </c>
      <c r="J7" s="22">
        <f>G7+H7-I7</f>
        <v>6725712455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35600568048</v>
      </c>
      <c r="H8" s="24">
        <f>SUM(H36,H45)</f>
        <v>0</v>
      </c>
      <c r="I8" s="24">
        <f>SUM(I36,I45)</f>
        <v>0</v>
      </c>
      <c r="J8" s="25">
        <f>G8+H8-I8</f>
        <v>35600568048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25163263583</v>
      </c>
      <c r="H10" s="27">
        <f>SUM(H19,H36)</f>
        <v>171710</v>
      </c>
      <c r="I10" s="27">
        <f>SUM(I19,I36)</f>
        <v>24802540</v>
      </c>
      <c r="J10" s="28">
        <f>SUM(J19,J36)</f>
        <v>25138632753</v>
      </c>
      <c r="K10" s="29">
        <f>J10-G10</f>
        <v>-24630830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684442</v>
      </c>
      <c r="H12" s="183">
        <v>171710</v>
      </c>
      <c r="I12" s="184"/>
      <c r="J12" s="39">
        <f t="shared" si="0"/>
        <v>856152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113567904</v>
      </c>
      <c r="H13" s="183"/>
      <c r="I13" s="38">
        <v>24802540</v>
      </c>
      <c r="J13" s="40">
        <f>G13+H13-I13</f>
        <v>88765364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2906564453</v>
      </c>
      <c r="H19" s="54">
        <f>SUM(H11:H18)</f>
        <v>171710</v>
      </c>
      <c r="I19" s="54">
        <f>SUM(I11:I18)</f>
        <v>24802540</v>
      </c>
      <c r="J19" s="54">
        <f>SUM(J11:J18)</f>
        <v>2881933623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4963657</v>
      </c>
      <c r="H21" s="301"/>
      <c r="I21" s="32"/>
      <c r="J21" s="40">
        <f t="shared" si="1"/>
        <v>4963657</v>
      </c>
      <c r="K21" s="58">
        <v>3296.15</v>
      </c>
      <c r="L21"/>
      <c r="M21" s="6">
        <f t="shared" si="2"/>
        <v>1505.8953627717185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13114005006</v>
      </c>
      <c r="H28" s="65">
        <f>SUM(H20:H27)</f>
        <v>0</v>
      </c>
      <c r="I28" s="65">
        <f>SUM(I20:I27)</f>
        <v>0</v>
      </c>
      <c r="J28" s="66">
        <f>SUM(J20:J27)</f>
        <v>13114005006</v>
      </c>
      <c r="K28" s="67">
        <f>SUM(K20:K27)</f>
        <v>8698653.5999999996</v>
      </c>
      <c r="M28" s="6">
        <f t="shared" si="2"/>
        <v>1507.5902098228169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9142694124</v>
      </c>
      <c r="H35" s="76">
        <f>SUM(H29:H34)</f>
        <v>0</v>
      </c>
      <c r="I35" s="76">
        <f>SUM(I29:I34)</f>
        <v>0</v>
      </c>
      <c r="J35" s="66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22256699130</v>
      </c>
      <c r="H36" s="78">
        <f>H28+H35</f>
        <v>0</v>
      </c>
      <c r="I36" s="78">
        <f>I28+I35</f>
        <v>0</v>
      </c>
      <c r="J36" s="78">
        <f>J28+J35</f>
        <v>22256699130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44">
        <v>171710</v>
      </c>
      <c r="G54" t="s">
        <v>568</v>
      </c>
      <c r="H54"/>
      <c r="I54" s="154"/>
      <c r="J54" s="150">
        <v>24802540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150"/>
      <c r="K56"/>
      <c r="L56" s="6"/>
      <c r="M56"/>
      <c r="O56"/>
      <c r="P56"/>
    </row>
    <row r="57" spans="1:16" s="7" customFormat="1">
      <c r="A57"/>
      <c r="B57" s="147"/>
      <c r="E57" s="192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3AD4-E556-4173-AD43-CA91FA24AC91}">
  <sheetPr>
    <outlinePr summaryBelow="0"/>
    <pageSetUpPr fitToPage="1"/>
  </sheetPr>
  <dimension ref="A1:P106"/>
  <sheetViews>
    <sheetView showGridLines="0" view="pageBreakPreview" topLeftCell="A13" zoomScale="85" zoomScaleNormal="70" zoomScaleSheetLayoutView="85" zoomScalePageLayoutView="40" workbookViewId="0">
      <selection activeCell="I14" sqref="I1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08日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42350354623</v>
      </c>
      <c r="H6" s="17">
        <f>SUM(H10,H38,H47)</f>
        <v>666710</v>
      </c>
      <c r="I6" s="17">
        <f>SUM(I10,I38,I47)</f>
        <v>110000</v>
      </c>
      <c r="J6" s="18">
        <f>SUM(J10,J38,J47)</f>
        <v>42350911333</v>
      </c>
      <c r="K6" s="19">
        <f>J6-G6</f>
        <v>556710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6749786575</v>
      </c>
      <c r="H7" s="21">
        <f>SUM(H19,H47,H41)</f>
        <v>666710</v>
      </c>
      <c r="I7" s="21">
        <f>SUM(I19,I47,I41)</f>
        <v>110000</v>
      </c>
      <c r="J7" s="22">
        <f>G7+H7-I7</f>
        <v>6750343285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35600568048</v>
      </c>
      <c r="H8" s="24">
        <f>SUM(H36,H45)</f>
        <v>0</v>
      </c>
      <c r="I8" s="24">
        <f>SUM(I36,I45)</f>
        <v>0</v>
      </c>
      <c r="J8" s="25">
        <f>G8+H8-I8</f>
        <v>35600568048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25162706873</v>
      </c>
      <c r="H10" s="27">
        <f>SUM(H19,H36)</f>
        <v>666710</v>
      </c>
      <c r="I10" s="27">
        <f>SUM(I19,I36)</f>
        <v>110000</v>
      </c>
      <c r="J10" s="28">
        <f>SUM(J19,J36)</f>
        <v>25163263583</v>
      </c>
      <c r="K10" s="29">
        <f>J10-G10</f>
        <v>556710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17732</v>
      </c>
      <c r="H12" s="183">
        <v>666710</v>
      </c>
      <c r="I12" s="184"/>
      <c r="J12" s="39">
        <f t="shared" si="0"/>
        <v>684442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113677904</v>
      </c>
      <c r="H13" s="183"/>
      <c r="I13" s="38">
        <v>110000</v>
      </c>
      <c r="J13" s="40">
        <f>G13+H13-I13</f>
        <v>113567904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2906007743</v>
      </c>
      <c r="H19" s="54">
        <f>SUM(H11:H18)</f>
        <v>666710</v>
      </c>
      <c r="I19" s="54">
        <f>SUM(I11:I18)</f>
        <v>110000</v>
      </c>
      <c r="J19" s="54">
        <f>SUM(J11:J18)</f>
        <v>2906564453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4963657</v>
      </c>
      <c r="H21" s="301"/>
      <c r="I21" s="32"/>
      <c r="J21" s="40">
        <f t="shared" si="1"/>
        <v>4963657</v>
      </c>
      <c r="K21" s="58">
        <v>3296.15</v>
      </c>
      <c r="L21"/>
      <c r="M21" s="6">
        <f t="shared" si="2"/>
        <v>1505.8953627717185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13114005006</v>
      </c>
      <c r="H28" s="65">
        <f>SUM(H20:H27)</f>
        <v>0</v>
      </c>
      <c r="I28" s="65">
        <f>SUM(I20:I27)</f>
        <v>0</v>
      </c>
      <c r="J28" s="66">
        <f>SUM(J20:J27)</f>
        <v>13114005006</v>
      </c>
      <c r="K28" s="67">
        <f>SUM(K20:K27)</f>
        <v>8698653.5999999996</v>
      </c>
      <c r="M28" s="6">
        <f t="shared" si="2"/>
        <v>1507.5902098228169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9142694124</v>
      </c>
      <c r="H35" s="76">
        <f>SUM(H29:H34)</f>
        <v>0</v>
      </c>
      <c r="I35" s="76">
        <f>SUM(I29:I34)</f>
        <v>0</v>
      </c>
      <c r="J35" s="66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22256699130</v>
      </c>
      <c r="H36" s="78">
        <f>H28+H35</f>
        <v>0</v>
      </c>
      <c r="I36" s="78">
        <f>I28+I35</f>
        <v>0</v>
      </c>
      <c r="J36" s="78">
        <f>J28+J35</f>
        <v>22256699130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/>
      <c r="E54" s="144">
        <v>666710</v>
      </c>
      <c r="G54" t="s">
        <v>567</v>
      </c>
      <c r="H54"/>
      <c r="I54" s="154"/>
      <c r="J54" s="150">
        <v>110000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150"/>
      <c r="K56"/>
      <c r="L56" s="6"/>
      <c r="M56"/>
      <c r="O56"/>
      <c r="P56"/>
    </row>
    <row r="57" spans="1:16" s="7" customFormat="1">
      <c r="A57"/>
      <c r="B57" s="147"/>
      <c r="E57" s="192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5A0D-8B21-42CF-9C62-841D0DB79C6D}">
  <sheetPr>
    <outlinePr summaryBelow="0"/>
    <pageSetUpPr fitToPage="1"/>
  </sheetPr>
  <dimension ref="A1:P106"/>
  <sheetViews>
    <sheetView showGridLines="0" view="pageBreakPreview" topLeftCell="A42" zoomScale="85" zoomScaleNormal="70" zoomScaleSheetLayoutView="85" zoomScalePageLayoutView="40" workbookViewId="0">
      <selection activeCell="J34" activeCellId="1" sqref="J40 J3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05日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42350491621</v>
      </c>
      <c r="H6" s="17">
        <f>SUM(H10,H38,H47)</f>
        <v>17732</v>
      </c>
      <c r="I6" s="17">
        <f>SUM(I10,I38,I47)</f>
        <v>154730</v>
      </c>
      <c r="J6" s="18">
        <f>SUM(J10,J38,J47)</f>
        <v>42350354623</v>
      </c>
      <c r="K6" s="19">
        <f>J6-G6</f>
        <v>-136998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6749923573</v>
      </c>
      <c r="H7" s="21">
        <f>SUM(H19,H47,H41)</f>
        <v>17732</v>
      </c>
      <c r="I7" s="21">
        <f>SUM(I19,I47,I41)</f>
        <v>154730</v>
      </c>
      <c r="J7" s="22">
        <f>G7+H7-I7</f>
        <v>6749786575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35600568048</v>
      </c>
      <c r="H8" s="24">
        <f>SUM(H36,H45)</f>
        <v>0</v>
      </c>
      <c r="I8" s="24">
        <f>SUM(I36,I45)</f>
        <v>0</v>
      </c>
      <c r="J8" s="25">
        <f>G8+H8-I8</f>
        <v>35600568048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25162843871</v>
      </c>
      <c r="H10" s="27">
        <f>SUM(H19,H36)</f>
        <v>17732</v>
      </c>
      <c r="I10" s="27">
        <f>SUM(I19,I36)</f>
        <v>154730</v>
      </c>
      <c r="J10" s="28">
        <f>SUM(J19,J36)</f>
        <v>25162706873</v>
      </c>
      <c r="K10" s="29">
        <f>J10-G10</f>
        <v>-136998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17732</v>
      </c>
      <c r="I12" s="184"/>
      <c r="J12" s="39">
        <f t="shared" si="0"/>
        <v>17732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113832634</v>
      </c>
      <c r="H13" s="183"/>
      <c r="I13" s="38">
        <v>154730</v>
      </c>
      <c r="J13" s="40">
        <f>G13+H13-I13</f>
        <v>113677904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2792131513</v>
      </c>
      <c r="H16" s="184"/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2906144741</v>
      </c>
      <c r="H19" s="54">
        <f>SUM(H11:H18)</f>
        <v>17732</v>
      </c>
      <c r="I19" s="54">
        <f>SUM(I11:I18)</f>
        <v>154730</v>
      </c>
      <c r="J19" s="54">
        <f>SUM(J11:J18)</f>
        <v>2906007743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4963657</v>
      </c>
      <c r="H21" s="301"/>
      <c r="I21" s="32"/>
      <c r="J21" s="40">
        <f t="shared" si="1"/>
        <v>4963657</v>
      </c>
      <c r="K21" s="58">
        <v>3296.15</v>
      </c>
      <c r="L21"/>
      <c r="M21" s="6">
        <f t="shared" si="2"/>
        <v>1505.8953627717185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13114005006</v>
      </c>
      <c r="H28" s="65">
        <f>SUM(H20:H27)</f>
        <v>0</v>
      </c>
      <c r="I28" s="65">
        <f>SUM(I20:I27)</f>
        <v>0</v>
      </c>
      <c r="J28" s="66">
        <f>SUM(J20:J27)</f>
        <v>13114005006</v>
      </c>
      <c r="K28" s="67">
        <f>SUM(K20:K27)</f>
        <v>8698653.5999999996</v>
      </c>
      <c r="M28" s="6">
        <f t="shared" si="2"/>
        <v>1507.5902098228169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62195200</v>
      </c>
      <c r="H32" s="71"/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9142694124</v>
      </c>
      <c r="H35" s="76">
        <f>SUM(H29:H34)</f>
        <v>0</v>
      </c>
      <c r="I35" s="76">
        <f>SUM(I29:I34)</f>
        <v>0</v>
      </c>
      <c r="J35" s="66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22256699130</v>
      </c>
      <c r="H36" s="78">
        <f>H28+H35</f>
        <v>0</v>
      </c>
      <c r="I36" s="78">
        <f>I28+I35</f>
        <v>0</v>
      </c>
      <c r="J36" s="78">
        <f>J28+J35</f>
        <v>22256699130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398</v>
      </c>
      <c r="C54"/>
      <c r="D54"/>
      <c r="E54" s="144">
        <v>17732</v>
      </c>
      <c r="G54" t="s">
        <v>413</v>
      </c>
      <c r="H54"/>
      <c r="I54" s="154"/>
      <c r="J54" s="150">
        <v>154730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/>
      <c r="E56" s="155"/>
      <c r="G56" s="153"/>
      <c r="J56" s="150"/>
      <c r="K56"/>
      <c r="L56" s="6"/>
      <c r="M56"/>
      <c r="O56"/>
      <c r="P56"/>
    </row>
    <row r="57" spans="1:16" s="7" customFormat="1">
      <c r="A57"/>
      <c r="B57" s="147"/>
      <c r="E57" s="192"/>
      <c r="G57" s="175"/>
      <c r="J57" s="150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296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5C8D-FF6A-418D-B21E-1ADD34F7786D}">
  <sheetPr>
    <outlinePr summaryBelow="0"/>
    <pageSetUpPr fitToPage="1"/>
  </sheetPr>
  <dimension ref="A1:P106"/>
  <sheetViews>
    <sheetView showGridLines="0" view="pageBreakPreview" topLeftCell="A16" zoomScale="85" zoomScaleNormal="70" zoomScaleSheetLayoutView="85" zoomScalePageLayoutView="40" workbookViewId="0">
      <selection activeCell="L15" sqref="L1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04日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42349833248</v>
      </c>
      <c r="H6" s="17">
        <f>SUM(H10,H38,H47)</f>
        <v>326091118</v>
      </c>
      <c r="I6" s="17">
        <f>SUM(I10,I38,I47)</f>
        <v>325432745</v>
      </c>
      <c r="J6" s="18">
        <f>SUM(J10,J38,J47)</f>
        <v>42350491621</v>
      </c>
      <c r="K6" s="19">
        <f>J6-G6</f>
        <v>658373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6749923573</v>
      </c>
      <c r="H7" s="21">
        <f>SUM(H19,H47,H41)</f>
        <v>325432745</v>
      </c>
      <c r="I7" s="21">
        <f>SUM(I19,I47,I41)</f>
        <v>325432745</v>
      </c>
      <c r="J7" s="22">
        <f>G7+H7-I7</f>
        <v>6749923573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35599909675</v>
      </c>
      <c r="H8" s="24">
        <f>SUM(H36,H45)</f>
        <v>658373</v>
      </c>
      <c r="I8" s="24">
        <f>SUM(I36,I45)</f>
        <v>0</v>
      </c>
      <c r="J8" s="25">
        <f>G8+H8-I8</f>
        <v>35600568048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25162185498</v>
      </c>
      <c r="H10" s="27">
        <f>SUM(H19,H36)</f>
        <v>326091118</v>
      </c>
      <c r="I10" s="27">
        <f>SUM(I19,I36)</f>
        <v>325432745</v>
      </c>
      <c r="J10" s="28">
        <f>SUM(J19,J36)</f>
        <v>25162843871</v>
      </c>
      <c r="K10" s="29">
        <f>J10-G10</f>
        <v>658373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325432745</v>
      </c>
      <c r="H12" s="183"/>
      <c r="I12" s="184">
        <v>325432745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113832634</v>
      </c>
      <c r="H13" s="183"/>
      <c r="I13" s="38"/>
      <c r="J13" s="40">
        <f>G13+H13-I13</f>
        <v>113832634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2466698768</v>
      </c>
      <c r="H16" s="184">
        <v>325432745</v>
      </c>
      <c r="I16" s="184"/>
      <c r="J16" s="40">
        <f t="shared" si="0"/>
        <v>2792131513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2906144741</v>
      </c>
      <c r="H19" s="54">
        <f>SUM(H11:H18)</f>
        <v>325432745</v>
      </c>
      <c r="I19" s="54">
        <f>SUM(I11:I18)</f>
        <v>325432745</v>
      </c>
      <c r="J19" s="54">
        <f>SUM(J11:J18)</f>
        <v>2906144741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4915127</v>
      </c>
      <c r="H21" s="301">
        <v>48530</v>
      </c>
      <c r="I21" s="32"/>
      <c r="J21" s="40">
        <f t="shared" si="1"/>
        <v>4963657</v>
      </c>
      <c r="K21" s="58">
        <v>3296.15</v>
      </c>
      <c r="L21"/>
      <c r="M21" s="6">
        <f t="shared" si="2"/>
        <v>1505.8953627717185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13113956476</v>
      </c>
      <c r="H28" s="65">
        <f>SUM(H20:H27)</f>
        <v>48530</v>
      </c>
      <c r="I28" s="65">
        <f>SUM(I20:I27)</f>
        <v>0</v>
      </c>
      <c r="J28" s="66">
        <f>SUM(J20:J27)</f>
        <v>13114005006</v>
      </c>
      <c r="K28" s="67">
        <f>SUM(K20:K27)</f>
        <v>8698653.5999999996</v>
      </c>
      <c r="M28" s="6">
        <f t="shared" si="2"/>
        <v>1507.5902098228169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61585357</v>
      </c>
      <c r="H32" s="71">
        <v>609843</v>
      </c>
      <c r="I32" s="71"/>
      <c r="J32" s="40">
        <f>G32+H32-I32</f>
        <v>62195200</v>
      </c>
      <c r="K32" s="72">
        <v>6590445</v>
      </c>
      <c r="L32"/>
      <c r="M32" s="73">
        <f t="shared" si="2"/>
        <v>9.4371776109200525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9142084281</v>
      </c>
      <c r="H35" s="76">
        <f>SUM(H29:H34)</f>
        <v>609843</v>
      </c>
      <c r="I35" s="76">
        <f>SUM(I29:I34)</f>
        <v>0</v>
      </c>
      <c r="J35" s="66">
        <f>SUM(J29:J34)</f>
        <v>9142694124</v>
      </c>
      <c r="K35" s="77">
        <f>SUM(K29:K34)</f>
        <v>968966560</v>
      </c>
      <c r="M35" s="73">
        <f t="shared" si="2"/>
        <v>9.4355104721054559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22256040757</v>
      </c>
      <c r="H36" s="78">
        <f>H28+H35</f>
        <v>658373</v>
      </c>
      <c r="I36" s="78">
        <f>I28+I35</f>
        <v>0</v>
      </c>
      <c r="J36" s="78">
        <f>J28+J35</f>
        <v>22256699130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395</v>
      </c>
      <c r="C53"/>
      <c r="D53" s="176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101</v>
      </c>
      <c r="C54"/>
      <c r="D54"/>
      <c r="E54" s="144">
        <v>325432745</v>
      </c>
      <c r="G54" t="s">
        <v>101</v>
      </c>
      <c r="H54"/>
      <c r="I54" s="154"/>
      <c r="J54" s="150">
        <v>325432745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/>
      <c r="E56" s="155"/>
      <c r="G56" s="153"/>
      <c r="J56" s="150"/>
      <c r="K56"/>
      <c r="L56" s="6"/>
      <c r="M56"/>
      <c r="O56"/>
      <c r="P56"/>
    </row>
    <row r="57" spans="1:16" s="7" customFormat="1">
      <c r="A57"/>
      <c r="B57" s="147" t="s">
        <v>564</v>
      </c>
      <c r="E57" s="192">
        <v>30873</v>
      </c>
      <c r="G57" s="175"/>
      <c r="J57" s="150"/>
      <c r="K57"/>
      <c r="L57" s="6"/>
      <c r="M57"/>
      <c r="O57"/>
      <c r="P57"/>
    </row>
    <row r="58" spans="1:16" s="7" customFormat="1">
      <c r="A58"/>
      <c r="B58" s="147" t="s">
        <v>565</v>
      </c>
      <c r="C58"/>
      <c r="D58" s="176"/>
      <c r="E58" s="155">
        <v>17657</v>
      </c>
      <c r="G58" s="296"/>
      <c r="J58" s="146"/>
      <c r="K58"/>
      <c r="L58" s="6"/>
      <c r="M58"/>
      <c r="O58"/>
      <c r="P58"/>
    </row>
    <row r="59" spans="1:16" s="7" customFormat="1">
      <c r="A59"/>
      <c r="B59" s="142"/>
      <c r="C59"/>
      <c r="D59"/>
      <c r="E59" s="144">
        <v>48530</v>
      </c>
      <c r="G59"/>
      <c r="J59" s="146"/>
      <c r="K59"/>
      <c r="L59" s="6"/>
      <c r="M59"/>
      <c r="O59"/>
      <c r="P59"/>
    </row>
    <row r="60" spans="1:16" s="7" customFormat="1">
      <c r="A60"/>
      <c r="B60" s="147"/>
      <c r="E60" s="192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 t="s">
        <v>539</v>
      </c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t="s">
        <v>566</v>
      </c>
      <c r="C62"/>
      <c r="D62"/>
      <c r="E62" s="144">
        <v>609843</v>
      </c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9922-BA25-4A93-848D-7B2DCD2D01F5}">
  <sheetPr>
    <outlinePr summaryBelow="0"/>
    <pageSetUpPr fitToPage="1"/>
  </sheetPr>
  <dimension ref="A1:P106"/>
  <sheetViews>
    <sheetView showGridLines="0" view="pageBreakPreview" topLeftCell="A14" zoomScale="85" zoomScaleNormal="70" zoomScaleSheetLayoutView="85" zoomScalePageLayoutView="40" workbookViewId="0">
      <selection activeCell="K33" sqref="K3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02日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42014347403</v>
      </c>
      <c r="H6" s="17">
        <f>SUM(H10,H38,H47)</f>
        <v>335485845</v>
      </c>
      <c r="I6" s="17">
        <f>SUM(I10,I38,I47)</f>
        <v>0</v>
      </c>
      <c r="J6" s="18">
        <f>SUM(J10,J38,J47)</f>
        <v>42349833248</v>
      </c>
      <c r="K6" s="19">
        <f>J6-G6</f>
        <v>335485845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6424498473</v>
      </c>
      <c r="H7" s="21">
        <f>SUM(H19,H47,H41)</f>
        <v>325425100</v>
      </c>
      <c r="I7" s="21">
        <f>SUM(I19,I47,I41)</f>
        <v>0</v>
      </c>
      <c r="J7" s="22">
        <f>G7+H7-I7</f>
        <v>6749923573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35589848930</v>
      </c>
      <c r="H8" s="24">
        <f>SUM(H36,H45)</f>
        <v>10060745</v>
      </c>
      <c r="I8" s="24">
        <f>SUM(I36,I45)</f>
        <v>0</v>
      </c>
      <c r="J8" s="25">
        <f>G8+H8-I8</f>
        <v>35599909675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24826699653</v>
      </c>
      <c r="H10" s="27">
        <f>SUM(H19,H36)</f>
        <v>335485845</v>
      </c>
      <c r="I10" s="27">
        <f>SUM(I19,I36)</f>
        <v>0</v>
      </c>
      <c r="J10" s="28">
        <f>SUM(J19,J36)</f>
        <v>25162185498</v>
      </c>
      <c r="K10" s="29">
        <f>J10-G10</f>
        <v>335485845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7645</v>
      </c>
      <c r="H12" s="183">
        <v>325425100</v>
      </c>
      <c r="I12" s="184"/>
      <c r="J12" s="39">
        <f t="shared" si="0"/>
        <v>325432745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113832634</v>
      </c>
      <c r="H13" s="183"/>
      <c r="I13" s="38"/>
      <c r="J13" s="40">
        <f>G13+H13-I13</f>
        <v>113832634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2466698768</v>
      </c>
      <c r="H16" s="184"/>
      <c r="I16" s="184"/>
      <c r="J16" s="40">
        <f t="shared" si="0"/>
        <v>2466698768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2580719641</v>
      </c>
      <c r="H19" s="54">
        <f>SUM(H11:H18)</f>
        <v>325425100</v>
      </c>
      <c r="I19" s="54">
        <f>SUM(I11:I18)</f>
        <v>0</v>
      </c>
      <c r="J19" s="54">
        <f>SUM(J11:J18)</f>
        <v>2906144741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4915127</v>
      </c>
      <c r="H21" s="301"/>
      <c r="I21" s="32"/>
      <c r="J21" s="40">
        <f t="shared" si="1"/>
        <v>4915127</v>
      </c>
      <c r="K21" s="58">
        <v>3264.13</v>
      </c>
      <c r="L21"/>
      <c r="M21" s="6">
        <f t="shared" si="2"/>
        <v>1505.800014092576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13113956476</v>
      </c>
      <c r="H28" s="65">
        <f>SUM(H20:H27)</f>
        <v>0</v>
      </c>
      <c r="I28" s="65">
        <f>SUM(I20:I27)</f>
        <v>0</v>
      </c>
      <c r="J28" s="66">
        <f>SUM(J20:J27)</f>
        <v>13113956476</v>
      </c>
      <c r="K28" s="67">
        <f>SUM(K20:K27)</f>
        <v>8698621.5800000001</v>
      </c>
      <c r="M28" s="6">
        <f t="shared" si="2"/>
        <v>1507.5901802823339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51524612</v>
      </c>
      <c r="H32" s="71">
        <v>10060745</v>
      </c>
      <c r="I32" s="71"/>
      <c r="J32" s="40">
        <f>G32+H32-I32</f>
        <v>61585357</v>
      </c>
      <c r="K32" s="72">
        <v>6526085</v>
      </c>
      <c r="L32"/>
      <c r="M32" s="73">
        <f t="shared" si="2"/>
        <v>9.4367997045701983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9132023536</v>
      </c>
      <c r="H35" s="76">
        <f>SUM(H29:H34)</f>
        <v>10060745</v>
      </c>
      <c r="I35" s="76">
        <f>SUM(I29:I34)</f>
        <v>0</v>
      </c>
      <c r="J35" s="66">
        <f>SUM(J29:J34)</f>
        <v>9142084281</v>
      </c>
      <c r="K35" s="77">
        <f>SUM(K29:K34)</f>
        <v>968902200</v>
      </c>
      <c r="M35" s="73">
        <f t="shared" si="2"/>
        <v>9.4355078159591343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22245980012</v>
      </c>
      <c r="H36" s="78">
        <f>H28+H35</f>
        <v>10060745</v>
      </c>
      <c r="I36" s="78">
        <f>I28+I35</f>
        <v>0</v>
      </c>
      <c r="J36" s="78">
        <f>J28+J35</f>
        <v>22256040757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499</v>
      </c>
      <c r="C54"/>
      <c r="D54"/>
      <c r="E54" s="155">
        <v>249069700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 t="s">
        <v>80</v>
      </c>
      <c r="C55"/>
      <c r="D55"/>
      <c r="E55" s="155">
        <v>41470000</v>
      </c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7" t="s">
        <v>158</v>
      </c>
      <c r="C56"/>
      <c r="D56"/>
      <c r="E56" s="155">
        <v>34885400</v>
      </c>
      <c r="G56" s="153"/>
      <c r="J56" s="150"/>
      <c r="K56"/>
      <c r="L56" s="6"/>
      <c r="M56"/>
      <c r="O56"/>
      <c r="P56"/>
    </row>
    <row r="57" spans="1:16" s="7" customFormat="1">
      <c r="A57"/>
      <c r="B57" s="147"/>
      <c r="E57" s="186">
        <v>325425100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296"/>
      <c r="J58" s="146"/>
      <c r="K58"/>
      <c r="L58" s="6"/>
      <c r="M58"/>
      <c r="O58"/>
      <c r="P58"/>
    </row>
    <row r="59" spans="1:16" s="7" customFormat="1">
      <c r="A59"/>
      <c r="B59" s="142" t="s">
        <v>539</v>
      </c>
      <c r="C59"/>
      <c r="D59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 t="s">
        <v>563</v>
      </c>
      <c r="E60" s="192">
        <v>8617769</v>
      </c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7" t="s">
        <v>562</v>
      </c>
      <c r="C61"/>
      <c r="D61"/>
      <c r="E61" s="155">
        <v>1442976</v>
      </c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>
        <v>10060745</v>
      </c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s="147"/>
      <c r="E66" s="186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120A-D5A0-4595-8FD4-3BF3083188C4}">
  <sheetPr>
    <outlinePr summaryBelow="0"/>
    <pageSetUpPr fitToPage="1"/>
  </sheetPr>
  <dimension ref="A1:P106"/>
  <sheetViews>
    <sheetView showGridLines="0" view="pageBreakPreview" topLeftCell="A22" zoomScale="85" zoomScaleNormal="70" zoomScaleSheetLayoutView="85" zoomScalePageLayoutView="40" workbookViewId="0">
      <selection activeCell="K32" sqref="K3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06月 01日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42013615739</v>
      </c>
      <c r="H6" s="17">
        <f>SUM(H10,H38,H47)</f>
        <v>2004534</v>
      </c>
      <c r="I6" s="17">
        <f>SUM(I10,I38,I47)</f>
        <v>1272870</v>
      </c>
      <c r="J6" s="18">
        <f>SUM(J10,J38,J47)</f>
        <v>42014347403</v>
      </c>
      <c r="K6" s="19">
        <f>J6-G6</f>
        <v>731664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6425763698</v>
      </c>
      <c r="H7" s="21">
        <f>SUM(H19,H47,H41)</f>
        <v>7645</v>
      </c>
      <c r="I7" s="21">
        <f>SUM(I19,I47,I41)</f>
        <v>1272870</v>
      </c>
      <c r="J7" s="22">
        <f>G7+H7-I7</f>
        <v>6424498473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35587852041</v>
      </c>
      <c r="H8" s="24">
        <f>SUM(H36,H45)</f>
        <v>1996889</v>
      </c>
      <c r="I8" s="24">
        <f>SUM(I36,I45)</f>
        <v>0</v>
      </c>
      <c r="J8" s="25">
        <f>G8+H8-I8</f>
        <v>35589848930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24825967989</v>
      </c>
      <c r="H10" s="27">
        <f>SUM(H19,H36)</f>
        <v>2004534</v>
      </c>
      <c r="I10" s="27">
        <f>SUM(I19,I36)</f>
        <v>1272870</v>
      </c>
      <c r="J10" s="28">
        <f>SUM(J19,J36)</f>
        <v>24826699653</v>
      </c>
      <c r="K10" s="29">
        <f>J10-G10</f>
        <v>731664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7645</v>
      </c>
      <c r="I12" s="184"/>
      <c r="J12" s="39">
        <f t="shared" si="0"/>
        <v>7645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115105504</v>
      </c>
      <c r="H13" s="183"/>
      <c r="I13" s="38">
        <v>1272870</v>
      </c>
      <c r="J13" s="40">
        <f>G13+H13-I13</f>
        <v>113832634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2466698768</v>
      </c>
      <c r="H16" s="184"/>
      <c r="I16" s="184"/>
      <c r="J16" s="40">
        <f t="shared" si="0"/>
        <v>2466698768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2581984866</v>
      </c>
      <c r="H19" s="54">
        <f>SUM(H11:H18)</f>
        <v>7645</v>
      </c>
      <c r="I19" s="54">
        <f>SUM(I11:I18)</f>
        <v>1272870</v>
      </c>
      <c r="J19" s="54">
        <f>SUM(J11:J18)</f>
        <v>2580719641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4915127</v>
      </c>
      <c r="H21" s="301"/>
      <c r="I21" s="32"/>
      <c r="J21" s="40">
        <f t="shared" si="1"/>
        <v>4915127</v>
      </c>
      <c r="K21" s="58">
        <v>3264.13</v>
      </c>
      <c r="L21"/>
      <c r="M21" s="6">
        <f t="shared" si="2"/>
        <v>1505.800014092576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13113956476</v>
      </c>
      <c r="H28" s="65">
        <f>SUM(H20:H27)</f>
        <v>0</v>
      </c>
      <c r="I28" s="65">
        <f>SUM(I20:I27)</f>
        <v>0</v>
      </c>
      <c r="J28" s="66">
        <f>SUM(J20:J27)</f>
        <v>13113956476</v>
      </c>
      <c r="K28" s="67">
        <f>SUM(K20:K27)</f>
        <v>8698621.5800000001</v>
      </c>
      <c r="M28" s="6">
        <f t="shared" si="2"/>
        <v>1507.5901802823339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2947578</v>
      </c>
      <c r="H30" s="71"/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32051723</v>
      </c>
      <c r="H31" s="71"/>
      <c r="I31" s="71"/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49527723</v>
      </c>
      <c r="H32" s="71">
        <v>1996889</v>
      </c>
      <c r="I32" s="71"/>
      <c r="J32" s="40">
        <f>G32+H32-I32</f>
        <v>51524612</v>
      </c>
      <c r="K32" s="72">
        <v>5463289</v>
      </c>
      <c r="L32"/>
      <c r="M32" s="73">
        <f t="shared" si="2"/>
        <v>9.4310610330150944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9130026647</v>
      </c>
      <c r="H35" s="76">
        <f>SUM(H29:H34)</f>
        <v>1996889</v>
      </c>
      <c r="I35" s="76">
        <f>SUM(I29:I34)</f>
        <v>0</v>
      </c>
      <c r="J35" s="66">
        <f>SUM(J29:J34)</f>
        <v>9132023536</v>
      </c>
      <c r="K35" s="77">
        <f>SUM(K29:K34)</f>
        <v>967839404</v>
      </c>
      <c r="M35" s="73">
        <f t="shared" si="2"/>
        <v>9.4354740034949014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22243983123</v>
      </c>
      <c r="H36" s="78">
        <f>H28+H35</f>
        <v>1996889</v>
      </c>
      <c r="I36" s="78">
        <f>I28+I35</f>
        <v>0</v>
      </c>
      <c r="J36" s="78">
        <f>J28+J35</f>
        <v>22245980012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398</v>
      </c>
      <c r="C54"/>
      <c r="D54"/>
      <c r="E54" s="144">
        <v>7645</v>
      </c>
      <c r="G54" t="s">
        <v>156</v>
      </c>
      <c r="H54"/>
      <c r="I54" s="154"/>
      <c r="J54" s="150">
        <v>1272870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539</v>
      </c>
      <c r="C56"/>
      <c r="D56"/>
      <c r="E56" s="144"/>
      <c r="G56" s="153"/>
      <c r="J56" s="150"/>
      <c r="K56"/>
      <c r="L56" s="6"/>
      <c r="M56"/>
      <c r="O56"/>
      <c r="P56"/>
    </row>
    <row r="57" spans="1:16" s="7" customFormat="1">
      <c r="A57"/>
      <c r="B57" s="147" t="s">
        <v>561</v>
      </c>
      <c r="E57" s="186">
        <v>1996889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296"/>
      <c r="J58" s="146"/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 s="158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864B-1CC7-4F98-A499-76C01E8E85F9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B5" sqref="B5:F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TEXT(DATEVALUE(TEXT(MID(CELL("filename",A1),FIND("]",CELL("filename",A1))+1,255),"00-00-00")),"yyyy年 mm月 dd日")</f>
        <v>2026年 05月 29日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42753121475</v>
      </c>
      <c r="H6" s="17">
        <f>SUM(H10,H38,H47)</f>
        <v>867361028</v>
      </c>
      <c r="I6" s="17">
        <f>SUM(I10,I38,I47)</f>
        <v>1606866764</v>
      </c>
      <c r="J6" s="18">
        <f>SUM(J10,J38,J47)</f>
        <v>42013615739</v>
      </c>
      <c r="K6" s="19">
        <f>J6-G6</f>
        <v>-739505736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7169188990</v>
      </c>
      <c r="H7" s="21">
        <f>SUM(H19,H47,H41)</f>
        <v>859730981</v>
      </c>
      <c r="I7" s="21">
        <f>SUM(I19,I47,I41)</f>
        <v>1603156273</v>
      </c>
      <c r="J7" s="22">
        <f>G7+H7-I7</f>
        <v>6425763698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35583932485</v>
      </c>
      <c r="H8" s="24">
        <f>SUM(H36,H45)</f>
        <v>7630047</v>
      </c>
      <c r="I8" s="24">
        <f>SUM(I36,I45)</f>
        <v>3710491</v>
      </c>
      <c r="J8" s="25">
        <f>G8+H8-I8</f>
        <v>35587852041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25565473725</v>
      </c>
      <c r="H10" s="27">
        <f>SUM(H19,H36)</f>
        <v>867361028</v>
      </c>
      <c r="I10" s="27">
        <f>SUM(I19,I36)</f>
        <v>1606866764</v>
      </c>
      <c r="J10" s="28">
        <f>SUM(J19,J36)</f>
        <v>24825967989</v>
      </c>
      <c r="K10" s="29">
        <f>J10-G10</f>
        <v>-739505736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859730981</v>
      </c>
      <c r="H12" s="183"/>
      <c r="I12" s="184">
        <v>859730981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45527864</v>
      </c>
      <c r="H13" s="183">
        <v>813002932</v>
      </c>
      <c r="I13" s="38">
        <v>743425292</v>
      </c>
      <c r="J13" s="40">
        <f>G13+H13-I13</f>
        <v>115105504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2419970719</v>
      </c>
      <c r="H16" s="184">
        <v>46728049</v>
      </c>
      <c r="I16" s="184"/>
      <c r="J16" s="40">
        <f t="shared" si="0"/>
        <v>2466698768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3325410158</v>
      </c>
      <c r="H19" s="54">
        <f>SUM(H11:H18)</f>
        <v>859730981</v>
      </c>
      <c r="I19" s="54">
        <f>SUM(I11:I18)</f>
        <v>1603156273</v>
      </c>
      <c r="J19" s="54">
        <f>SUM(J11:J18)</f>
        <v>2581984866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>
        <v>4915127</v>
      </c>
      <c r="I21" s="32"/>
      <c r="J21" s="40">
        <f t="shared" si="1"/>
        <v>4915127</v>
      </c>
      <c r="K21" s="58">
        <v>3264.13</v>
      </c>
      <c r="L21"/>
      <c r="M21" s="6">
        <f t="shared" si="2"/>
        <v>1505.800014092576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13107079827</v>
      </c>
      <c r="H27" s="32"/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13109041349</v>
      </c>
      <c r="H28" s="65">
        <f>SUM(H20:H27)</f>
        <v>4915127</v>
      </c>
      <c r="I28" s="65">
        <f>SUM(I20:I27)</f>
        <v>0</v>
      </c>
      <c r="J28" s="66">
        <f>SUM(J20:J27)</f>
        <v>13113956476</v>
      </c>
      <c r="K28" s="67">
        <f>SUM(K20:K27)</f>
        <v>8698621.5800000001</v>
      </c>
      <c r="M28" s="6">
        <f t="shared" si="2"/>
        <v>1507.5901802823339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>
        <v>2714920</v>
      </c>
      <c r="I30" s="71"/>
      <c r="J30" s="40">
        <f t="shared" si="3"/>
        <v>2947578</v>
      </c>
      <c r="K30" s="72">
        <v>312396</v>
      </c>
      <c r="L30"/>
      <c r="M30" s="73">
        <f t="shared" si="2"/>
        <v>9.4353896976913916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>
        <v>3710491</v>
      </c>
      <c r="J31" s="40">
        <f t="shared" si="3"/>
        <v>32051723</v>
      </c>
      <c r="K31" s="72">
        <v>3385519</v>
      </c>
      <c r="L31"/>
      <c r="M31" s="73">
        <f t="shared" si="2"/>
        <v>9.4672996961470304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49527723</v>
      </c>
      <c r="H32" s="71"/>
      <c r="I32" s="71"/>
      <c r="J32" s="40">
        <f>G32+H32-I32</f>
        <v>49527723</v>
      </c>
      <c r="K32" s="72">
        <v>5251577</v>
      </c>
      <c r="L32"/>
      <c r="M32" s="73">
        <f t="shared" si="2"/>
        <v>9.4310191015003682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9131022218</v>
      </c>
      <c r="H35" s="76">
        <f>SUM(H29:H34)</f>
        <v>2714920</v>
      </c>
      <c r="I35" s="76">
        <f>SUM(I29:I34)</f>
        <v>3710491</v>
      </c>
      <c r="J35" s="66">
        <f>SUM(J29:J34)</f>
        <v>9130026647</v>
      </c>
      <c r="K35" s="77">
        <f>SUM(K29:K34)</f>
        <v>967627692</v>
      </c>
      <c r="M35" s="73">
        <f t="shared" si="2"/>
        <v>9.4354747414566553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22240063567</v>
      </c>
      <c r="H36" s="78">
        <f>H28+H35</f>
        <v>7630047</v>
      </c>
      <c r="I36" s="78">
        <f>I28+I35</f>
        <v>3710491</v>
      </c>
      <c r="J36" s="78">
        <f>J28+J35</f>
        <v>22243983123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16297104246</v>
      </c>
      <c r="H38" s="82">
        <f>SUM(H41,H45)</f>
        <v>0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8013256879</v>
      </c>
      <c r="H44" s="116"/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13343868918</v>
      </c>
      <c r="H45" s="120">
        <f>SUM(H42:H44)</f>
        <v>0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102</v>
      </c>
      <c r="C53"/>
      <c r="D53" s="176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101</v>
      </c>
      <c r="C54"/>
      <c r="D54"/>
      <c r="E54" s="144">
        <v>813002932</v>
      </c>
      <c r="G54" t="s">
        <v>101</v>
      </c>
      <c r="H54"/>
      <c r="I54" s="154"/>
      <c r="J54" s="146">
        <v>813002932</v>
      </c>
      <c r="K54"/>
      <c r="L54" s="6"/>
      <c r="M54"/>
      <c r="O54"/>
      <c r="P54"/>
    </row>
    <row r="55" spans="1:16" s="7" customFormat="1">
      <c r="A55"/>
      <c r="B55" s="147"/>
      <c r="C55"/>
      <c r="D55"/>
      <c r="E55" s="155"/>
      <c r="G55" t="s">
        <v>551</v>
      </c>
      <c r="H55"/>
      <c r="I55" s="154"/>
      <c r="J55" s="146">
        <v>46728049</v>
      </c>
      <c r="K55"/>
      <c r="L55" s="6"/>
      <c r="M55"/>
      <c r="O55"/>
      <c r="P55"/>
    </row>
    <row r="56" spans="1:16" s="7" customFormat="1">
      <c r="A56"/>
      <c r="B56" s="142" t="s">
        <v>395</v>
      </c>
      <c r="C56"/>
      <c r="D56"/>
      <c r="E56" s="144"/>
      <c r="G56" s="153"/>
      <c r="J56" s="150">
        <v>859730981</v>
      </c>
      <c r="K56"/>
      <c r="L56" s="6"/>
      <c r="M56"/>
      <c r="O56"/>
      <c r="P56"/>
    </row>
    <row r="57" spans="1:16" s="7" customFormat="1">
      <c r="A57"/>
      <c r="B57" s="147" t="s">
        <v>101</v>
      </c>
      <c r="E57" s="186">
        <v>46728049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296" t="s">
        <v>103</v>
      </c>
      <c r="J58" s="146"/>
      <c r="K58"/>
      <c r="L58" s="6"/>
      <c r="M58"/>
      <c r="O58"/>
      <c r="P58"/>
    </row>
    <row r="59" spans="1:16" s="7" customFormat="1">
      <c r="A59"/>
      <c r="B59" s="142" t="s">
        <v>139</v>
      </c>
      <c r="C59"/>
      <c r="D59" s="176"/>
      <c r="E59" s="144"/>
      <c r="G59" t="s">
        <v>554</v>
      </c>
      <c r="J59" s="146">
        <v>8000</v>
      </c>
      <c r="K59"/>
      <c r="L59" s="6"/>
      <c r="M59"/>
      <c r="O59"/>
      <c r="P59"/>
    </row>
    <row r="60" spans="1:16" s="7" customFormat="1">
      <c r="A60"/>
      <c r="B60" s="147" t="s">
        <v>552</v>
      </c>
      <c r="C60"/>
      <c r="D60"/>
      <c r="E60" s="144">
        <v>4915127</v>
      </c>
      <c r="F60"/>
      <c r="G60" s="158" t="s">
        <v>555</v>
      </c>
      <c r="H60"/>
      <c r="I60" s="154"/>
      <c r="J60" s="146">
        <v>293130</v>
      </c>
      <c r="K60"/>
      <c r="L60" s="6"/>
      <c r="M60"/>
      <c r="O60"/>
      <c r="P60"/>
    </row>
    <row r="61" spans="1:16" s="7" customFormat="1">
      <c r="A61" s="179"/>
      <c r="B61" s="142"/>
      <c r="C61"/>
      <c r="D61"/>
      <c r="E61" s="155"/>
      <c r="F61"/>
      <c r="G61" s="180" t="s">
        <v>556</v>
      </c>
      <c r="H61"/>
      <c r="I61" s="154"/>
      <c r="J61" s="152">
        <v>330000</v>
      </c>
      <c r="K61" s="178"/>
      <c r="L61" s="6"/>
      <c r="M61"/>
      <c r="O61"/>
      <c r="P61"/>
    </row>
    <row r="62" spans="1:16" s="7" customFormat="1">
      <c r="A62" s="179"/>
      <c r="B62" s="153" t="s">
        <v>197</v>
      </c>
      <c r="C62"/>
      <c r="D62"/>
      <c r="E62" s="144"/>
      <c r="F62"/>
      <c r="G62" t="s">
        <v>557</v>
      </c>
      <c r="H62"/>
      <c r="I62" s="154"/>
      <c r="J62" s="152">
        <v>791230</v>
      </c>
      <c r="K62" s="178"/>
      <c r="L62" s="6"/>
      <c r="M62"/>
      <c r="O62"/>
      <c r="P62"/>
    </row>
    <row r="63" spans="1:16" s="7" customFormat="1">
      <c r="A63" s="179"/>
      <c r="B63" t="s">
        <v>553</v>
      </c>
      <c r="C63"/>
      <c r="D63"/>
      <c r="E63" s="144">
        <v>2714920</v>
      </c>
      <c r="F63"/>
      <c r="G63" t="s">
        <v>514</v>
      </c>
      <c r="H63"/>
      <c r="I63" s="154"/>
      <c r="J63" s="152">
        <v>742002932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>
        <v>743425292</v>
      </c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 t="s">
        <v>558</v>
      </c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t="s">
        <v>559</v>
      </c>
      <c r="H67"/>
      <c r="I67" s="154"/>
      <c r="J67" s="148">
        <v>3710491</v>
      </c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02D7-10C5-41FC-8038-A2F4E879387C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42745619668</v>
      </c>
      <c r="H6" s="17">
        <f>SUM(H10,H38,H47)</f>
        <v>1323418479</v>
      </c>
      <c r="I6" s="17">
        <f>SUM(I10,I38,I47)</f>
        <v>1315916672</v>
      </c>
      <c r="J6" s="18">
        <f>SUM(J10,J38,J47)</f>
        <v>42753121475</v>
      </c>
      <c r="K6" s="19">
        <f>J6-G6</f>
        <v>7501807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7168660941</v>
      </c>
      <c r="H7" s="21">
        <f>SUM(H19,H47,H41)</f>
        <v>859069496</v>
      </c>
      <c r="I7" s="21">
        <f>SUM(I19,I47,I41)</f>
        <v>858541447</v>
      </c>
      <c r="J7" s="22">
        <f>G7+H7-I7</f>
        <v>7169188990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35576958727</v>
      </c>
      <c r="H8" s="24">
        <f>SUM(H36,H45)</f>
        <v>464348983</v>
      </c>
      <c r="I8" s="24">
        <f>SUM(I36,I45)</f>
        <v>457375225</v>
      </c>
      <c r="J8" s="25">
        <f>G8+H8-I8</f>
        <v>35583932485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25564945676</v>
      </c>
      <c r="H10" s="27">
        <f>SUM(H19,H36)</f>
        <v>1316444721</v>
      </c>
      <c r="I10" s="27">
        <f>SUM(I19,I36)</f>
        <v>1315916672</v>
      </c>
      <c r="J10" s="28">
        <f>SUM(J19,J36)</f>
        <v>25565473725</v>
      </c>
      <c r="K10" s="29">
        <f>J10-G10</f>
        <v>528049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661485</v>
      </c>
      <c r="H12" s="183">
        <v>859069496</v>
      </c>
      <c r="I12" s="184"/>
      <c r="J12" s="39">
        <f t="shared" si="0"/>
        <v>859730981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45527864</v>
      </c>
      <c r="H13" s="183"/>
      <c r="I13" s="38"/>
      <c r="J13" s="40">
        <f>G13+H13-I13</f>
        <v>45527864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3232312166</v>
      </c>
      <c r="H16" s="184"/>
      <c r="I16" s="184">
        <v>812341447</v>
      </c>
      <c r="J16" s="40">
        <f t="shared" si="0"/>
        <v>2419970719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46200000</v>
      </c>
      <c r="H17" s="300"/>
      <c r="I17" s="184">
        <v>46200000</v>
      </c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3324882109</v>
      </c>
      <c r="H19" s="54">
        <f>SUM(H11:H18)</f>
        <v>859069496</v>
      </c>
      <c r="I19" s="54">
        <f>SUM(I11:I18)</f>
        <v>858541447</v>
      </c>
      <c r="J19" s="54">
        <f>SUM(J11:J18)</f>
        <v>3325410158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457375225</v>
      </c>
      <c r="H21" s="301"/>
      <c r="I21" s="32">
        <v>457375225</v>
      </c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12649704602</v>
      </c>
      <c r="H27" s="32">
        <v>457375225</v>
      </c>
      <c r="I27" s="45"/>
      <c r="J27" s="34">
        <f t="shared" si="1"/>
        <v>13107079827</v>
      </c>
      <c r="K27" s="63">
        <v>8694043.6099999994</v>
      </c>
      <c r="L27"/>
      <c r="M27" s="6">
        <f t="shared" si="2"/>
        <v>1507.5930619814317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13109041349</v>
      </c>
      <c r="H28" s="65">
        <f>SUM(H20:H27)</f>
        <v>457375225</v>
      </c>
      <c r="I28" s="65">
        <f>SUM(I20:I27)</f>
        <v>457375225</v>
      </c>
      <c r="J28" s="66">
        <f>SUM(J20:J27)</f>
        <v>13109041349</v>
      </c>
      <c r="K28" s="67">
        <f>SUM(K20:K27)</f>
        <v>8695357.4499999993</v>
      </c>
      <c r="M28" s="6">
        <f t="shared" si="2"/>
        <v>1507.5908522886546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49527723</v>
      </c>
      <c r="H32" s="71"/>
      <c r="I32" s="71"/>
      <c r="J32" s="40">
        <f>G32+H32-I32</f>
        <v>49527723</v>
      </c>
      <c r="K32" s="72">
        <v>5251577</v>
      </c>
      <c r="L32"/>
      <c r="M32" s="73">
        <f t="shared" si="2"/>
        <v>9.4310191015003682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9131022218</v>
      </c>
      <c r="H35" s="76">
        <f>SUM(H29:H34)</f>
        <v>0</v>
      </c>
      <c r="I35" s="76">
        <f>SUM(I29:I34)</f>
        <v>0</v>
      </c>
      <c r="J35" s="66">
        <f>SUM(J29:J34)</f>
        <v>9131022218</v>
      </c>
      <c r="K35" s="77">
        <f>SUM(K29:K34)</f>
        <v>967732496</v>
      </c>
      <c r="M35" s="73">
        <f t="shared" si="2"/>
        <v>9.4354816602128437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22240063567</v>
      </c>
      <c r="H36" s="78">
        <f>H28+H35</f>
        <v>457375225</v>
      </c>
      <c r="I36" s="78">
        <f>I28+I35</f>
        <v>457375225</v>
      </c>
      <c r="J36" s="78">
        <f>J28+J35</f>
        <v>22240063567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16290130488</v>
      </c>
      <c r="H38" s="82">
        <f>SUM(H41,H45)</f>
        <v>6973758</v>
      </c>
      <c r="I38" s="82">
        <f>SUM(I41,I45)</f>
        <v>0</v>
      </c>
      <c r="J38" s="83">
        <f>SUM(J41,J45)</f>
        <v>16297104246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8006283121</v>
      </c>
      <c r="H44" s="116">
        <v>6973758</v>
      </c>
      <c r="I44" s="117"/>
      <c r="J44" s="118">
        <f t="shared" si="4"/>
        <v>8013256879</v>
      </c>
      <c r="K44" s="77">
        <v>889062757</v>
      </c>
      <c r="L44"/>
      <c r="M44" s="73">
        <f>J44/K44</f>
        <v>9.0131510018926591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13336895160</v>
      </c>
      <c r="H45" s="120">
        <f>SUM(H42:H44)</f>
        <v>6973758</v>
      </c>
      <c r="I45" s="120">
        <f>SUM(I42:I44)</f>
        <v>0</v>
      </c>
      <c r="J45" s="121">
        <f>SUM(J42:J44)</f>
        <v>13343868918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76"/>
      <c r="E53" s="144"/>
      <c r="G53" s="145" t="s">
        <v>469</v>
      </c>
      <c r="J53" s="150"/>
      <c r="K53"/>
      <c r="L53" s="6"/>
      <c r="M53"/>
      <c r="O53"/>
      <c r="P53"/>
    </row>
    <row r="54" spans="1:16" s="7" customFormat="1">
      <c r="A54"/>
      <c r="B54" s="147" t="s">
        <v>146</v>
      </c>
      <c r="C54"/>
      <c r="D54"/>
      <c r="E54" s="155">
        <v>46199500</v>
      </c>
      <c r="G54" t="s">
        <v>146</v>
      </c>
      <c r="H54"/>
      <c r="I54" s="154"/>
      <c r="J54" s="150">
        <v>46200000</v>
      </c>
      <c r="K54"/>
      <c r="L54" s="6"/>
      <c r="M54"/>
      <c r="O54"/>
      <c r="P54"/>
    </row>
    <row r="55" spans="1:16" s="7" customFormat="1">
      <c r="A55"/>
      <c r="B55" s="147" t="s">
        <v>547</v>
      </c>
      <c r="C55"/>
      <c r="D55"/>
      <c r="E55" s="155">
        <v>812869996</v>
      </c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>
        <v>859069496</v>
      </c>
      <c r="G56" s="153" t="s">
        <v>108</v>
      </c>
      <c r="J56" s="150"/>
      <c r="K56"/>
      <c r="L56" s="6"/>
      <c r="M56"/>
      <c r="O56"/>
      <c r="P56"/>
    </row>
    <row r="57" spans="1:16" s="7" customFormat="1">
      <c r="A57"/>
      <c r="B57" s="147"/>
      <c r="E57" s="186"/>
      <c r="G57" s="175" t="s">
        <v>549</v>
      </c>
      <c r="J57" s="150">
        <v>457375225</v>
      </c>
      <c r="K57"/>
      <c r="L57" s="6"/>
      <c r="M57"/>
      <c r="O57"/>
      <c r="P57"/>
    </row>
    <row r="58" spans="1:16" s="7" customFormat="1">
      <c r="A58"/>
      <c r="B58" s="142" t="s">
        <v>548</v>
      </c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 t="s">
        <v>549</v>
      </c>
      <c r="C59"/>
      <c r="D59" s="176"/>
      <c r="E59" s="144">
        <v>457375225</v>
      </c>
      <c r="G59" s="153" t="s">
        <v>425</v>
      </c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55"/>
      <c r="F60"/>
      <c r="G60" s="158" t="s">
        <v>547</v>
      </c>
      <c r="H60"/>
      <c r="I60" s="154"/>
      <c r="J60" s="150">
        <v>812341447</v>
      </c>
      <c r="K60"/>
      <c r="L60" s="6"/>
      <c r="M60"/>
      <c r="O60"/>
      <c r="P60"/>
    </row>
    <row r="61" spans="1:16" s="7" customFormat="1">
      <c r="A61" s="179"/>
      <c r="B61" s="142" t="s">
        <v>541</v>
      </c>
      <c r="C61"/>
      <c r="D61"/>
      <c r="E61" s="155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 t="s">
        <v>550</v>
      </c>
      <c r="C62"/>
      <c r="D62"/>
      <c r="E62" s="144">
        <v>6973758</v>
      </c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42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84DD-1972-42B4-8427-5A46A9638711}">
  <sheetPr>
    <outlinePr summaryBelow="0"/>
    <pageSetUpPr fitToPage="1"/>
  </sheetPr>
  <dimension ref="A1:P106"/>
  <sheetViews>
    <sheetView showGridLines="0" view="pageBreakPreview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42740751368</v>
      </c>
      <c r="H6" s="17">
        <f>SUM(H10,H38,H47)</f>
        <v>4868300</v>
      </c>
      <c r="I6" s="17">
        <f>SUM(I10,I38,I47)</f>
        <v>0</v>
      </c>
      <c r="J6" s="18">
        <f>SUM(J10,J38,J47)</f>
        <v>42745619668</v>
      </c>
      <c r="K6" s="19">
        <f>J6-G6</f>
        <v>4868300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7168660941</v>
      </c>
      <c r="H7" s="21">
        <f>SUM(H19,H47,H41)</f>
        <v>0</v>
      </c>
      <c r="I7" s="21">
        <f>SUM(I19,I47,I41)</f>
        <v>0</v>
      </c>
      <c r="J7" s="22">
        <f>G7+H7-I7</f>
        <v>7168660941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35572090427</v>
      </c>
      <c r="H8" s="24">
        <f>SUM(H36,H45)</f>
        <v>4868300</v>
      </c>
      <c r="I8" s="24">
        <f>SUM(I36,I45)</f>
        <v>0</v>
      </c>
      <c r="J8" s="25">
        <f>G8+H8-I8</f>
        <v>35576958727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25564945676</v>
      </c>
      <c r="H10" s="27">
        <f>SUM(H19,H36)</f>
        <v>0</v>
      </c>
      <c r="I10" s="27">
        <f>SUM(I19,I36)</f>
        <v>0</v>
      </c>
      <c r="J10" s="28">
        <f>SUM(J19,J36)</f>
        <v>25564945676</v>
      </c>
      <c r="K10" s="29">
        <f>J10-G10</f>
        <v>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661485</v>
      </c>
      <c r="H12" s="183"/>
      <c r="I12" s="184"/>
      <c r="J12" s="39">
        <f t="shared" si="0"/>
        <v>661485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45527864</v>
      </c>
      <c r="H13" s="183"/>
      <c r="I13" s="38"/>
      <c r="J13" s="40">
        <f>G13+H13-I13</f>
        <v>45527864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3232312166</v>
      </c>
      <c r="H16" s="184"/>
      <c r="I16" s="184"/>
      <c r="J16" s="40">
        <f t="shared" si="0"/>
        <v>3232312166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46200000</v>
      </c>
      <c r="H17" s="300"/>
      <c r="I17" s="184"/>
      <c r="J17" s="51">
        <f>G17+H17-I17</f>
        <v>46200000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3324882109</v>
      </c>
      <c r="H19" s="54">
        <f>SUM(H11:H18)</f>
        <v>0</v>
      </c>
      <c r="I19" s="54">
        <f>SUM(I11:I18)</f>
        <v>0</v>
      </c>
      <c r="J19" s="54">
        <f>SUM(J11:J18)</f>
        <v>3324882109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457375225</v>
      </c>
      <c r="H21" s="301"/>
      <c r="I21" s="32"/>
      <c r="J21" s="40">
        <f t="shared" si="1"/>
        <v>457375225</v>
      </c>
      <c r="K21" s="58">
        <v>304207</v>
      </c>
      <c r="L21"/>
      <c r="M21" s="6">
        <f t="shared" si="2"/>
        <v>1503.5000016436177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12649704602</v>
      </c>
      <c r="H27" s="32"/>
      <c r="I27" s="45"/>
      <c r="J27" s="34">
        <f t="shared" si="1"/>
        <v>12649704602</v>
      </c>
      <c r="K27" s="63">
        <v>8389836.6099999994</v>
      </c>
      <c r="L27"/>
      <c r="M27" s="6">
        <f t="shared" si="2"/>
        <v>1507.7414722144392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13109041349</v>
      </c>
      <c r="H28" s="65">
        <f>SUM(H20:H27)</f>
        <v>0</v>
      </c>
      <c r="I28" s="65">
        <f>SUM(I20:I27)</f>
        <v>0</v>
      </c>
      <c r="J28" s="66">
        <f>SUM(J20:J27)</f>
        <v>13109041349</v>
      </c>
      <c r="K28" s="67">
        <f>SUM(K20:K27)</f>
        <v>8695357.4499999993</v>
      </c>
      <c r="M28" s="6">
        <f t="shared" si="2"/>
        <v>1507.5908522886546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49527723</v>
      </c>
      <c r="H32" s="71"/>
      <c r="I32" s="71"/>
      <c r="J32" s="40">
        <f>G32+H32-I32</f>
        <v>49527723</v>
      </c>
      <c r="K32" s="72">
        <v>5251577</v>
      </c>
      <c r="L32"/>
      <c r="M32" s="73">
        <f t="shared" si="2"/>
        <v>9.4310191015003682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9131022218</v>
      </c>
      <c r="H35" s="76">
        <f>SUM(H29:H34)</f>
        <v>0</v>
      </c>
      <c r="I35" s="76">
        <f>SUM(I29:I34)</f>
        <v>0</v>
      </c>
      <c r="J35" s="66">
        <f>SUM(J29:J34)</f>
        <v>9131022218</v>
      </c>
      <c r="K35" s="77">
        <f>SUM(K29:K34)</f>
        <v>967732496</v>
      </c>
      <c r="M35" s="73">
        <f t="shared" si="2"/>
        <v>9.4354816602128437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22240063567</v>
      </c>
      <c r="H36" s="78">
        <f>H28+H35</f>
        <v>0</v>
      </c>
      <c r="I36" s="78">
        <f>I28+I35</f>
        <v>0</v>
      </c>
      <c r="J36" s="78">
        <f>J28+J35</f>
        <v>22240063567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16285262188</v>
      </c>
      <c r="H38" s="82">
        <f>SUM(H41,H45)</f>
        <v>4868300</v>
      </c>
      <c r="I38" s="82">
        <f>SUM(I41,I45)</f>
        <v>0</v>
      </c>
      <c r="J38" s="83">
        <f>SUM(J41,J45)</f>
        <v>16290130488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8001414821</v>
      </c>
      <c r="H44" s="116">
        <v>4868300</v>
      </c>
      <c r="I44" s="117"/>
      <c r="J44" s="118">
        <f t="shared" si="4"/>
        <v>8006283121</v>
      </c>
      <c r="K44" s="77">
        <v>888321979</v>
      </c>
      <c r="L44"/>
      <c r="M44" s="73">
        <f>J44/K44</f>
        <v>9.0128166478699718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13332026860</v>
      </c>
      <c r="H45" s="120">
        <f>SUM(H42:H44)</f>
        <v>4868300</v>
      </c>
      <c r="I45" s="120">
        <f>SUM(I42:I44)</f>
        <v>0</v>
      </c>
      <c r="J45" s="121">
        <f>SUM(J42:J44)</f>
        <v>13336895160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541</v>
      </c>
      <c r="C53"/>
      <c r="D53" s="176"/>
      <c r="E53" s="144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545</v>
      </c>
      <c r="C54"/>
      <c r="D54"/>
      <c r="E54" s="155">
        <v>4475060</v>
      </c>
      <c r="G54"/>
      <c r="H54"/>
      <c r="I54" s="154"/>
      <c r="J54" s="150"/>
      <c r="K54"/>
      <c r="L54" s="6"/>
      <c r="M54"/>
      <c r="O54"/>
      <c r="P54"/>
    </row>
    <row r="55" spans="1:16" s="7" customFormat="1">
      <c r="A55"/>
      <c r="B55" s="147" t="s">
        <v>546</v>
      </c>
      <c r="C55"/>
      <c r="D55"/>
      <c r="E55" s="155">
        <v>393240</v>
      </c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>
        <v>4868300</v>
      </c>
      <c r="G56" s="153"/>
      <c r="J56" s="150"/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 s="145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55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725D-066A-4ED9-AAF8-372AEF9A2846}">
  <sheetPr>
    <outlinePr summaryBelow="0"/>
    <pageSetUpPr fitToPage="1"/>
  </sheetPr>
  <dimension ref="A1:P106"/>
  <sheetViews>
    <sheetView showGridLines="0" view="pageBreakPreview" topLeftCell="A35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42717652350</v>
      </c>
      <c r="H6" s="17">
        <f>SUM(H10,H38,H47)</f>
        <v>24750798</v>
      </c>
      <c r="I6" s="17">
        <f>SUM(I10,I38,I47)</f>
        <v>1651780</v>
      </c>
      <c r="J6" s="18">
        <f>SUM(J10,J38,J47)</f>
        <v>42740751368</v>
      </c>
      <c r="K6" s="19">
        <f>J6-G6</f>
        <v>23099018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7169651236</v>
      </c>
      <c r="H7" s="21">
        <f>SUM(H19,H47,H41)</f>
        <v>661485</v>
      </c>
      <c r="I7" s="21">
        <f>SUM(I19,I47,I41)</f>
        <v>1651780</v>
      </c>
      <c r="J7" s="22">
        <f>G7+H7-I7</f>
        <v>7168660941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35548001114</v>
      </c>
      <c r="H8" s="24">
        <f>SUM(H36,H45)</f>
        <v>24089313</v>
      </c>
      <c r="I8" s="24">
        <f>SUM(I36,I45)</f>
        <v>0</v>
      </c>
      <c r="J8" s="25">
        <f>G8+H8-I8</f>
        <v>35572090427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25551985619</v>
      </c>
      <c r="H10" s="27">
        <f>SUM(H19,H36)</f>
        <v>14611837</v>
      </c>
      <c r="I10" s="27">
        <f>SUM(I19,I36)</f>
        <v>1651780</v>
      </c>
      <c r="J10" s="28">
        <f>SUM(J19,J36)</f>
        <v>25564945676</v>
      </c>
      <c r="K10" s="29">
        <f>J10-G10</f>
        <v>12960057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661485</v>
      </c>
      <c r="I12" s="184"/>
      <c r="J12" s="39">
        <f t="shared" si="0"/>
        <v>661485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47179644</v>
      </c>
      <c r="H13" s="183"/>
      <c r="I13" s="38">
        <v>1651780</v>
      </c>
      <c r="J13" s="40">
        <f>G13+H13-I13</f>
        <v>45527864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3232312166</v>
      </c>
      <c r="H16" s="184"/>
      <c r="I16" s="184"/>
      <c r="J16" s="40">
        <f t="shared" si="0"/>
        <v>3232312166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46200000</v>
      </c>
      <c r="H17" s="300"/>
      <c r="I17" s="184"/>
      <c r="J17" s="51">
        <f>G17+H17-I17</f>
        <v>46200000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3325872404</v>
      </c>
      <c r="H19" s="54">
        <f>SUM(H11:H18)</f>
        <v>661485</v>
      </c>
      <c r="I19" s="54">
        <f>SUM(I11:I18)</f>
        <v>1651780</v>
      </c>
      <c r="J19" s="54">
        <f>SUM(J11:J18)</f>
        <v>3324882109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457375225</v>
      </c>
      <c r="H21" s="301"/>
      <c r="I21" s="32"/>
      <c r="J21" s="40">
        <f t="shared" si="1"/>
        <v>457375225</v>
      </c>
      <c r="K21" s="58">
        <v>304207</v>
      </c>
      <c r="L21"/>
      <c r="M21" s="6">
        <f t="shared" si="2"/>
        <v>1503.5000016436177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12649704602</v>
      </c>
      <c r="H27" s="32"/>
      <c r="I27" s="45"/>
      <c r="J27" s="34">
        <f t="shared" si="1"/>
        <v>12649704602</v>
      </c>
      <c r="K27" s="63">
        <v>8389836.6099999994</v>
      </c>
      <c r="L27"/>
      <c r="M27" s="6">
        <f t="shared" si="2"/>
        <v>1507.7414722144392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13109041349</v>
      </c>
      <c r="H28" s="65">
        <f>SUM(H20:H27)</f>
        <v>0</v>
      </c>
      <c r="I28" s="65">
        <f>SUM(I20:I27)</f>
        <v>0</v>
      </c>
      <c r="J28" s="66">
        <f>SUM(J20:J27)</f>
        <v>13109041349</v>
      </c>
      <c r="K28" s="67">
        <f>SUM(K20:K27)</f>
        <v>8695357.4499999993</v>
      </c>
      <c r="M28" s="6">
        <f t="shared" si="2"/>
        <v>1507.5908522886546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>
        <v>13950352</v>
      </c>
      <c r="I32" s="71"/>
      <c r="J32" s="40">
        <f>G32+H32-I32</f>
        <v>49527723</v>
      </c>
      <c r="K32" s="72">
        <v>5251577</v>
      </c>
      <c r="L32"/>
      <c r="M32" s="73">
        <f t="shared" si="2"/>
        <v>9.4310191015003682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13950352</v>
      </c>
      <c r="I35" s="76">
        <f>SUM(I29:I34)</f>
        <v>0</v>
      </c>
      <c r="J35" s="66">
        <f>SUM(J29:J34)</f>
        <v>9131022218</v>
      </c>
      <c r="K35" s="77">
        <f>SUM(K29:K34)</f>
        <v>967732496</v>
      </c>
      <c r="M35" s="73">
        <f t="shared" si="2"/>
        <v>9.4354816602128437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22226113215</v>
      </c>
      <c r="H36" s="78">
        <f>H28+H35</f>
        <v>13950352</v>
      </c>
      <c r="I36" s="78">
        <f>I28+I35</f>
        <v>0</v>
      </c>
      <c r="J36" s="78">
        <f>J28+J35</f>
        <v>22240063567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16275123227</v>
      </c>
      <c r="H38" s="82">
        <f>SUM(H41,H45)</f>
        <v>10138961</v>
      </c>
      <c r="I38" s="82">
        <f>SUM(I41,I45)</f>
        <v>0</v>
      </c>
      <c r="J38" s="83">
        <f>SUM(J41,J45)</f>
        <v>16285262188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7991275860</v>
      </c>
      <c r="H44" s="116">
        <v>10138961</v>
      </c>
      <c r="I44" s="117"/>
      <c r="J44" s="118">
        <f t="shared" si="4"/>
        <v>8001414821</v>
      </c>
      <c r="K44" s="77">
        <v>887807740</v>
      </c>
      <c r="L44"/>
      <c r="M44" s="73">
        <f>J44/K44</f>
        <v>9.012553574944052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13321887899</v>
      </c>
      <c r="H45" s="120">
        <f>SUM(H42:H44)</f>
        <v>10138961</v>
      </c>
      <c r="I45" s="120">
        <f>SUM(I42:I44)</f>
        <v>0</v>
      </c>
      <c r="J45" s="121">
        <f>SUM(J42:J44)</f>
        <v>13332026860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398</v>
      </c>
      <c r="C54"/>
      <c r="D54" s="176"/>
      <c r="E54" s="144">
        <v>661485</v>
      </c>
      <c r="G54" t="s">
        <v>544</v>
      </c>
      <c r="H54"/>
      <c r="I54" s="154"/>
      <c r="J54" s="150">
        <v>1651780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304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539</v>
      </c>
      <c r="C56"/>
      <c r="D56" s="143"/>
      <c r="E56" s="144"/>
      <c r="G56" s="153"/>
      <c r="J56" s="150"/>
      <c r="K56"/>
      <c r="L56" s="6"/>
      <c r="M56"/>
      <c r="O56"/>
      <c r="P56"/>
    </row>
    <row r="57" spans="1:16" s="7" customFormat="1">
      <c r="A57"/>
      <c r="B57" s="147" t="s">
        <v>540</v>
      </c>
      <c r="E57" s="186">
        <v>13950932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 t="s">
        <v>541</v>
      </c>
      <c r="C59"/>
      <c r="D59" s="176"/>
      <c r="E59" s="144"/>
      <c r="G59" s="145"/>
      <c r="J59" s="146"/>
      <c r="K59"/>
      <c r="L59" s="6"/>
      <c r="M59"/>
      <c r="O59"/>
      <c r="P59"/>
    </row>
    <row r="60" spans="1:16" s="7" customFormat="1">
      <c r="A60"/>
      <c r="B60" s="147" t="s">
        <v>542</v>
      </c>
      <c r="C60"/>
      <c r="D60"/>
      <c r="E60" s="155">
        <v>2444171</v>
      </c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t="s">
        <v>543</v>
      </c>
      <c r="C61"/>
      <c r="D61"/>
      <c r="E61" s="155">
        <v>7694790</v>
      </c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>
        <v>10138961</v>
      </c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31A8-6CC3-431C-A486-8F2E0DB3E8DF}">
  <sheetPr>
    <outlinePr summaryBelow="0"/>
    <pageSetUpPr fitToPage="1"/>
  </sheetPr>
  <dimension ref="A1:P106"/>
  <sheetViews>
    <sheetView showGridLines="0" view="pageBreakPreview" topLeftCell="A25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42235180417</v>
      </c>
      <c r="H6" s="17">
        <f>SUM(H10,H38,H47)</f>
        <v>9467171815</v>
      </c>
      <c r="I6" s="17">
        <f>SUM(I10,I38,I47)</f>
        <v>8984699882</v>
      </c>
      <c r="J6" s="18">
        <f>SUM(J10,J38,J47)</f>
        <v>42717652350</v>
      </c>
      <c r="K6" s="19">
        <f>J6-G6</f>
        <v>482471933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4173787591</v>
      </c>
      <c r="H7" s="21">
        <f>SUM(H19,H47,H41)</f>
        <v>6032196766</v>
      </c>
      <c r="I7" s="21">
        <f>SUM(I19,I47,I41)</f>
        <v>3036333121</v>
      </c>
      <c r="J7" s="22">
        <f>G7+H7-I7</f>
        <v>7169651236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38061392826</v>
      </c>
      <c r="H8" s="24">
        <f>SUM(H36,H45)</f>
        <v>3434975049</v>
      </c>
      <c r="I8" s="24">
        <f>SUM(I36,I45)</f>
        <v>5948366761</v>
      </c>
      <c r="J8" s="25">
        <f>G8+H8-I8</f>
        <v>35548001114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25069513686</v>
      </c>
      <c r="H10" s="27">
        <f>SUM(H19,H36)</f>
        <v>9467171815</v>
      </c>
      <c r="I10" s="27">
        <f>SUM(I19,I36)</f>
        <v>8984699882</v>
      </c>
      <c r="J10" s="28">
        <f>SUM(J19,J36)</f>
        <v>25551985619</v>
      </c>
      <c r="K10" s="29">
        <f>J10-G10</f>
        <v>482471933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39890136</v>
      </c>
      <c r="H12" s="183">
        <v>2996153315</v>
      </c>
      <c r="I12" s="184">
        <v>3036043451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47469314</v>
      </c>
      <c r="H13" s="183"/>
      <c r="I13" s="38">
        <v>289670</v>
      </c>
      <c r="J13" s="40">
        <f>G13+H13-I13</f>
        <v>47179644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>
        <v>3036043451</v>
      </c>
      <c r="I16" s="184"/>
      <c r="J16" s="40">
        <f t="shared" si="0"/>
        <v>3232312166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46200000</v>
      </c>
      <c r="H17" s="300"/>
      <c r="I17" s="184"/>
      <c r="J17" s="51">
        <f>G17+H17-I17</f>
        <v>46200000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330008759</v>
      </c>
      <c r="H19" s="54">
        <f>SUM(H11:H18)</f>
        <v>6032196766</v>
      </c>
      <c r="I19" s="54">
        <f>SUM(I11:I18)</f>
        <v>3036333121</v>
      </c>
      <c r="J19" s="54">
        <f>SUM(J11:J18)</f>
        <v>3325872404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>
        <v>3434975049</v>
      </c>
      <c r="I21" s="32">
        <v>2977599824</v>
      </c>
      <c r="J21" s="40">
        <f t="shared" si="1"/>
        <v>457375225</v>
      </c>
      <c r="K21" s="58">
        <v>304207</v>
      </c>
      <c r="L21"/>
      <c r="M21" s="6">
        <f t="shared" si="2"/>
        <v>1503.5000016436177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>
        <v>2970766937</v>
      </c>
      <c r="J27" s="34">
        <f t="shared" si="1"/>
        <v>12649704602</v>
      </c>
      <c r="K27" s="63">
        <v>8389836.6099999994</v>
      </c>
      <c r="L27"/>
      <c r="M27" s="6">
        <f t="shared" si="2"/>
        <v>1507.7414722144392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15622433061</v>
      </c>
      <c r="H28" s="65">
        <f>SUM(H20:H27)</f>
        <v>3434975049</v>
      </c>
      <c r="I28" s="65">
        <f>SUM(I20:I27)</f>
        <v>5948366761</v>
      </c>
      <c r="J28" s="66">
        <f>SUM(J20:J27)</f>
        <v>13109041349</v>
      </c>
      <c r="K28" s="67">
        <f>SUM(K20:K27)</f>
        <v>8695357.4499999993</v>
      </c>
      <c r="M28" s="6">
        <f t="shared" si="2"/>
        <v>1507.5908522886546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24739504927</v>
      </c>
      <c r="H36" s="78">
        <f>H28+H35</f>
        <v>3434975049</v>
      </c>
      <c r="I36" s="78">
        <f>I28+I35</f>
        <v>5948366761</v>
      </c>
      <c r="J36" s="78">
        <f>J28+J35</f>
        <v>22226113215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16275123227</v>
      </c>
      <c r="H38" s="82">
        <f>SUM(H41,H45)</f>
        <v>0</v>
      </c>
      <c r="I38" s="82">
        <f>SUM(I41,I45)</f>
        <v>0</v>
      </c>
      <c r="J38" s="83">
        <f>SUM(J41,J45)</f>
        <v>16275123227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7991275860</v>
      </c>
      <c r="H44" s="116"/>
      <c r="I44" s="117"/>
      <c r="J44" s="118">
        <f t="shared" si="4"/>
        <v>7991275860</v>
      </c>
      <c r="K44" s="77">
        <v>886742958</v>
      </c>
      <c r="L44"/>
      <c r="M44" s="73">
        <f>J44/K44</f>
        <v>9.0119417221241687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13321887899</v>
      </c>
      <c r="H45" s="120">
        <f>SUM(H42:H44)</f>
        <v>0</v>
      </c>
      <c r="I45" s="120">
        <f>SUM(I42:I44)</f>
        <v>0</v>
      </c>
      <c r="J45" s="121">
        <f>SUM(J42:J44)</f>
        <v>13321887899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534</v>
      </c>
      <c r="C54"/>
      <c r="D54" s="176"/>
      <c r="E54" s="155">
        <v>2993461890</v>
      </c>
      <c r="G54" t="s">
        <v>101</v>
      </c>
      <c r="H54"/>
      <c r="I54" s="154"/>
      <c r="J54" s="150">
        <v>3036043451</v>
      </c>
      <c r="K54"/>
      <c r="L54" s="6"/>
      <c r="M54"/>
      <c r="O54"/>
      <c r="P54"/>
    </row>
    <row r="55" spans="1:16" s="7" customFormat="1">
      <c r="A55"/>
      <c r="B55" s="147" t="s">
        <v>113</v>
      </c>
      <c r="C55"/>
      <c r="D55" s="143"/>
      <c r="E55" s="304">
        <v>2691425</v>
      </c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>
        <v>2996153315</v>
      </c>
      <c r="G56" s="153" t="s">
        <v>103</v>
      </c>
      <c r="J56" s="150"/>
      <c r="K56"/>
      <c r="L56" s="6"/>
      <c r="M56"/>
      <c r="O56"/>
      <c r="P56"/>
    </row>
    <row r="57" spans="1:16" s="7" customFormat="1">
      <c r="A57"/>
      <c r="B57" s="147"/>
      <c r="E57" s="186"/>
      <c r="G57" s="175" t="s">
        <v>468</v>
      </c>
      <c r="J57" s="150">
        <v>289670</v>
      </c>
      <c r="K57"/>
      <c r="L57" s="6"/>
      <c r="M57"/>
      <c r="O57"/>
      <c r="P57"/>
    </row>
    <row r="58" spans="1:16" s="7" customFormat="1">
      <c r="A58"/>
      <c r="B58" s="142" t="s">
        <v>139</v>
      </c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 t="s">
        <v>535</v>
      </c>
      <c r="C59"/>
      <c r="D59" s="176"/>
      <c r="E59" s="144"/>
      <c r="G59" s="145" t="s">
        <v>108</v>
      </c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55">
        <v>2977599824</v>
      </c>
      <c r="F60"/>
      <c r="G60" t="s">
        <v>534</v>
      </c>
      <c r="H60"/>
      <c r="I60" s="154"/>
      <c r="J60" s="150">
        <v>2977599824</v>
      </c>
      <c r="K60"/>
      <c r="L60" s="6"/>
      <c r="M60"/>
      <c r="O60"/>
      <c r="P60"/>
    </row>
    <row r="61" spans="1:16" s="7" customFormat="1">
      <c r="A61" s="179"/>
      <c r="B61" t="s">
        <v>536</v>
      </c>
      <c r="C61"/>
      <c r="D61"/>
      <c r="E61" s="155">
        <v>457375225</v>
      </c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>
        <v>3434975049</v>
      </c>
      <c r="F62"/>
      <c r="G62" s="153" t="s">
        <v>537</v>
      </c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t="s">
        <v>538</v>
      </c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 t="s">
        <v>395</v>
      </c>
      <c r="C64"/>
      <c r="D64"/>
      <c r="E64" s="155"/>
      <c r="F64"/>
      <c r="G64" s="153"/>
      <c r="H64"/>
      <c r="I64" s="154"/>
      <c r="J64" s="148">
        <v>2970766937</v>
      </c>
      <c r="K64" s="178"/>
      <c r="L64" s="6"/>
      <c r="M64"/>
      <c r="O64"/>
      <c r="P64"/>
    </row>
    <row r="65" spans="1:16" s="7" customFormat="1">
      <c r="A65" s="179"/>
      <c r="B65" t="s">
        <v>101</v>
      </c>
      <c r="C65"/>
      <c r="D65"/>
      <c r="E65" s="144">
        <v>3036043451</v>
      </c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045C-1E23-42EA-93EF-434FA8425288}">
  <sheetPr>
    <outlinePr summaryBelow="0"/>
    <pageSetUpPr fitToPage="1"/>
  </sheetPr>
  <dimension ref="A1:P106"/>
  <sheetViews>
    <sheetView showGridLines="0" view="pageBreakPreview" topLeftCell="A24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42229699310</v>
      </c>
      <c r="H6" s="17">
        <f>SUM(H10,H38,H47)</f>
        <v>6112557</v>
      </c>
      <c r="I6" s="17">
        <f>SUM(I10,I38,I47)</f>
        <v>631450</v>
      </c>
      <c r="J6" s="18">
        <f>SUM(J10,J38,J47)</f>
        <v>42235180417</v>
      </c>
      <c r="K6" s="19">
        <f>J6-G6</f>
        <v>5481107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4174419041</v>
      </c>
      <c r="H7" s="21">
        <f>SUM(H19,H47,H41)</f>
        <v>0</v>
      </c>
      <c r="I7" s="21">
        <f>SUM(I19,I47,I41)</f>
        <v>631450</v>
      </c>
      <c r="J7" s="22">
        <f>G7+H7-I7</f>
        <v>4173787591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38055280269</v>
      </c>
      <c r="H8" s="24">
        <f>SUM(H36,H45)</f>
        <v>6112557</v>
      </c>
      <c r="I8" s="24">
        <f>SUM(I36,I45)</f>
        <v>0</v>
      </c>
      <c r="J8" s="25">
        <f>G8+H8-I8</f>
        <v>38061392826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25070145136</v>
      </c>
      <c r="H10" s="27">
        <f>SUM(H19,H36)</f>
        <v>0</v>
      </c>
      <c r="I10" s="27">
        <f>SUM(I19,I36)</f>
        <v>631450</v>
      </c>
      <c r="J10" s="28">
        <f>SUM(J19,J36)</f>
        <v>25069513686</v>
      </c>
      <c r="K10" s="29">
        <f>J10-G10</f>
        <v>-631450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39890136</v>
      </c>
      <c r="H12" s="183"/>
      <c r="I12" s="184"/>
      <c r="J12" s="39">
        <f t="shared" si="0"/>
        <v>39890136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48100764</v>
      </c>
      <c r="H13" s="183"/>
      <c r="I13" s="38">
        <v>631450</v>
      </c>
      <c r="J13" s="40">
        <f>G13+H13-I13</f>
        <v>47469314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/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46200000</v>
      </c>
      <c r="H17" s="300"/>
      <c r="I17" s="184"/>
      <c r="J17" s="51">
        <f>G17+H17-I17</f>
        <v>46200000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330640209</v>
      </c>
      <c r="H19" s="54">
        <f>SUM(H11:H18)</f>
        <v>0</v>
      </c>
      <c r="I19" s="54">
        <f>SUM(I11:I18)</f>
        <v>631450</v>
      </c>
      <c r="J19" s="54">
        <f>SUM(J11:J18)</f>
        <v>330008759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15622433061</v>
      </c>
      <c r="H28" s="65">
        <f>SUM(H20:H27)</f>
        <v>0</v>
      </c>
      <c r="I28" s="65">
        <f>SUM(I20:I27)</f>
        <v>0</v>
      </c>
      <c r="J28" s="66">
        <f>SUM(J20:J27)</f>
        <v>15622433061</v>
      </c>
      <c r="K28" s="67">
        <f>SUM(K20:K27)</f>
        <v>10361492.84</v>
      </c>
      <c r="M28" s="6">
        <f t="shared" si="2"/>
        <v>1507.7395991328988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24739504927</v>
      </c>
      <c r="H36" s="78">
        <f>H28+H35</f>
        <v>0</v>
      </c>
      <c r="I36" s="78">
        <f>I28+I35</f>
        <v>0</v>
      </c>
      <c r="J36" s="78">
        <f>J28+J35</f>
        <v>24739504927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16269010670</v>
      </c>
      <c r="H38" s="82">
        <f>SUM(H41,H45)</f>
        <v>6112557</v>
      </c>
      <c r="I38" s="82">
        <f>SUM(I41,I45)</f>
        <v>0</v>
      </c>
      <c r="J38" s="83">
        <f>SUM(J41,J45)</f>
        <v>16275123227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7985163303</v>
      </c>
      <c r="H44" s="116">
        <v>6112557</v>
      </c>
      <c r="I44" s="117"/>
      <c r="J44" s="118">
        <f t="shared" si="4"/>
        <v>7991275860</v>
      </c>
      <c r="K44" s="77">
        <v>886742958</v>
      </c>
      <c r="L44"/>
      <c r="M44" s="73">
        <f>J44/K44</f>
        <v>9.0119417221241687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13315775342</v>
      </c>
      <c r="H45" s="120">
        <f>SUM(H42:H44)</f>
        <v>6112557</v>
      </c>
      <c r="I45" s="120">
        <f>SUM(I42:I44)</f>
        <v>0</v>
      </c>
      <c r="J45" s="121">
        <f>SUM(J42:J44)</f>
        <v>13321887899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531</v>
      </c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532</v>
      </c>
      <c r="C54"/>
      <c r="D54" s="176"/>
      <c r="E54" s="144">
        <v>6122557</v>
      </c>
      <c r="G54" t="s">
        <v>465</v>
      </c>
      <c r="H54"/>
      <c r="I54" s="154"/>
      <c r="J54" s="146">
        <v>431450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304"/>
      <c r="G55" t="s">
        <v>533</v>
      </c>
      <c r="H55"/>
      <c r="I55" s="154"/>
      <c r="J55" s="146">
        <v>200000</v>
      </c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/>
      <c r="G56" s="153"/>
      <c r="J56" s="150">
        <v>631450</v>
      </c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DD7C-CEA4-4916-9679-C2A8CB7B69C6}">
  <sheetPr>
    <outlinePr summaryBelow="0"/>
    <pageSetUpPr fitToPage="1"/>
  </sheetPr>
  <dimension ref="A1:P106"/>
  <sheetViews>
    <sheetView showGridLines="0" view="pageBreakPreview" topLeftCell="A24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42177153609</v>
      </c>
      <c r="H6" s="17">
        <f>SUM(H10,H38,H47)</f>
        <v>52926571</v>
      </c>
      <c r="I6" s="17">
        <f>SUM(I10,I38,I47)</f>
        <v>380870</v>
      </c>
      <c r="J6" s="18">
        <f>SUM(J10,J38,J47)</f>
        <v>42229699310</v>
      </c>
      <c r="K6" s="19">
        <f>J6-G6</f>
        <v>52545701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4128599911</v>
      </c>
      <c r="H7" s="21">
        <f>SUM(H19,H47,H41)</f>
        <v>46200000</v>
      </c>
      <c r="I7" s="21">
        <f>SUM(I19,I47,I41)</f>
        <v>380870</v>
      </c>
      <c r="J7" s="22">
        <f>G7+H7-I7</f>
        <v>4174419041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38048553698</v>
      </c>
      <c r="H8" s="24">
        <f>SUM(H36,H45)</f>
        <v>6726571</v>
      </c>
      <c r="I8" s="24">
        <f>SUM(I36,I45)</f>
        <v>0</v>
      </c>
      <c r="J8" s="25">
        <f>G8+H8-I8</f>
        <v>38055280269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25024326006</v>
      </c>
      <c r="H10" s="27">
        <f>SUM(H19,H36)</f>
        <v>46200000</v>
      </c>
      <c r="I10" s="27">
        <f>SUM(I19,I36)</f>
        <v>380870</v>
      </c>
      <c r="J10" s="28">
        <f>SUM(J19,J36)</f>
        <v>25070145136</v>
      </c>
      <c r="K10" s="29">
        <f>J10-G10</f>
        <v>45819130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39890136</v>
      </c>
      <c r="H12" s="183"/>
      <c r="I12" s="184"/>
      <c r="J12" s="39">
        <f t="shared" si="0"/>
        <v>39890136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48481634</v>
      </c>
      <c r="H13" s="183"/>
      <c r="I13" s="38">
        <v>380870</v>
      </c>
      <c r="J13" s="40">
        <f>G13+H13-I13</f>
        <v>48100764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/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>
        <v>46200000</v>
      </c>
      <c r="I17" s="184"/>
      <c r="J17" s="51">
        <f>G17+H17-I17</f>
        <v>46200000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284821079</v>
      </c>
      <c r="H19" s="54">
        <f>SUM(H11:H18)</f>
        <v>46200000</v>
      </c>
      <c r="I19" s="54">
        <f>SUM(I11:I18)</f>
        <v>380870</v>
      </c>
      <c r="J19" s="54">
        <f>SUM(J11:J18)</f>
        <v>330640209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15622433061</v>
      </c>
      <c r="H28" s="65">
        <f>SUM(H20:H27)</f>
        <v>0</v>
      </c>
      <c r="I28" s="65">
        <f>SUM(I20:I27)</f>
        <v>0</v>
      </c>
      <c r="J28" s="66">
        <f>SUM(J20:J27)</f>
        <v>15622433061</v>
      </c>
      <c r="K28" s="67">
        <f>SUM(K20:K27)</f>
        <v>10361492.84</v>
      </c>
      <c r="M28" s="6">
        <f t="shared" si="2"/>
        <v>1507.7395991328988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24739504927</v>
      </c>
      <c r="H36" s="78">
        <f>H28+H35</f>
        <v>0</v>
      </c>
      <c r="I36" s="78">
        <f>I28+I35</f>
        <v>0</v>
      </c>
      <c r="J36" s="78">
        <f>J28+J35</f>
        <v>24739504927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16262284099</v>
      </c>
      <c r="H38" s="82">
        <f>SUM(H41,H45)</f>
        <v>6726571</v>
      </c>
      <c r="I38" s="82">
        <f>SUM(I41,I45)</f>
        <v>0</v>
      </c>
      <c r="J38" s="83">
        <f>SUM(J41,J45)</f>
        <v>16269010670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7978436732</v>
      </c>
      <c r="H44" s="116">
        <v>6726571</v>
      </c>
      <c r="I44" s="117"/>
      <c r="J44" s="118">
        <f t="shared" si="4"/>
        <v>7985163303</v>
      </c>
      <c r="K44" s="77">
        <v>886099795</v>
      </c>
      <c r="L44"/>
      <c r="M44" s="73">
        <f>J44/K44</f>
        <v>9.0115846409827913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13309048771</v>
      </c>
      <c r="H45" s="120">
        <f>SUM(H42:H44)</f>
        <v>6726571</v>
      </c>
      <c r="I45" s="120">
        <f>SUM(I42:I44)</f>
        <v>0</v>
      </c>
      <c r="J45" s="121">
        <f>SUM(J42:J44)</f>
        <v>13315775342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173</v>
      </c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528</v>
      </c>
      <c r="C54"/>
      <c r="D54" s="176"/>
      <c r="E54" s="144">
        <v>46200000</v>
      </c>
      <c r="G54" t="s">
        <v>530</v>
      </c>
      <c r="H54"/>
      <c r="I54" s="154"/>
      <c r="J54" s="146">
        <v>1370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304"/>
      <c r="G55" t="s">
        <v>170</v>
      </c>
      <c r="H55"/>
      <c r="I55" s="154"/>
      <c r="J55" s="146">
        <v>379500</v>
      </c>
      <c r="K55"/>
      <c r="L55" s="6"/>
      <c r="M55"/>
      <c r="O55"/>
      <c r="P55"/>
    </row>
    <row r="56" spans="1:16" s="7" customFormat="1">
      <c r="A56"/>
      <c r="B56" s="142" t="s">
        <v>431</v>
      </c>
      <c r="C56"/>
      <c r="D56" s="143"/>
      <c r="E56" s="144"/>
      <c r="G56" s="153"/>
      <c r="J56" s="150">
        <v>380870</v>
      </c>
      <c r="K56"/>
      <c r="L56" s="6"/>
      <c r="M56"/>
      <c r="O56"/>
      <c r="P56"/>
    </row>
    <row r="57" spans="1:16" s="7" customFormat="1">
      <c r="A57"/>
      <c r="B57" s="147" t="s">
        <v>529</v>
      </c>
      <c r="E57" s="186">
        <v>6726571</v>
      </c>
      <c r="G57" s="175"/>
      <c r="J57" s="150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FAFC-F9D9-474A-B585-F067CB78AD5C}">
  <sheetPr>
    <outlinePr summaryBelow="0"/>
    <pageSetUpPr fitToPage="1"/>
  </sheetPr>
  <dimension ref="A1:P106"/>
  <sheetViews>
    <sheetView showGridLines="0" view="pageBreakPreview" topLeftCell="A29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42176971111</v>
      </c>
      <c r="H6" s="17">
        <f>SUM(H10,H38,H47)</f>
        <v>79519068</v>
      </c>
      <c r="I6" s="17">
        <f>SUM(I10,I38,I47)</f>
        <v>79336570</v>
      </c>
      <c r="J6" s="18">
        <f>SUM(J10,J38,J47)</f>
        <v>42177153609</v>
      </c>
      <c r="K6" s="19">
        <f>J6-G6</f>
        <v>182498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4088749128</v>
      </c>
      <c r="H7" s="21">
        <f>SUM(H19,H47,H41)</f>
        <v>39850783</v>
      </c>
      <c r="I7" s="21">
        <f>SUM(I19,I47,I41)</f>
        <v>0</v>
      </c>
      <c r="J7" s="22">
        <f>G7+H7-I7</f>
        <v>4128599911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38088221983</v>
      </c>
      <c r="H8" s="24">
        <f>SUM(H36,H45)</f>
        <v>39668285</v>
      </c>
      <c r="I8" s="24">
        <f>SUM(I36,I45)</f>
        <v>79336570</v>
      </c>
      <c r="J8" s="25">
        <f>G8+H8-I8</f>
        <v>38048553698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25024143508</v>
      </c>
      <c r="H10" s="27">
        <f>SUM(H19,H36)</f>
        <v>79519068</v>
      </c>
      <c r="I10" s="27">
        <f>SUM(I19,I36)</f>
        <v>79336570</v>
      </c>
      <c r="J10" s="28">
        <f>SUM(J19,J36)</f>
        <v>25024326006</v>
      </c>
      <c r="K10" s="29">
        <f>J10-G10</f>
        <v>182498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39353</v>
      </c>
      <c r="H12" s="183">
        <v>39850783</v>
      </c>
      <c r="I12" s="184"/>
      <c r="J12" s="39">
        <f t="shared" si="0"/>
        <v>39890136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48481634</v>
      </c>
      <c r="H13" s="183"/>
      <c r="I13" s="38"/>
      <c r="J13" s="40">
        <f>G13+H13-I13</f>
        <v>48481634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/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244970296</v>
      </c>
      <c r="H19" s="54">
        <f>SUM(H11:H18)</f>
        <v>39850783</v>
      </c>
      <c r="I19" s="54">
        <f>SUM(I11:I18)</f>
        <v>0</v>
      </c>
      <c r="J19" s="54">
        <f>SUM(J11:J18)</f>
        <v>284821079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>
        <v>39668285</v>
      </c>
      <c r="I21" s="32">
        <v>39668285</v>
      </c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39668285</v>
      </c>
      <c r="H25" s="32"/>
      <c r="I25" s="32">
        <v>39668285</v>
      </c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15662101346</v>
      </c>
      <c r="H28" s="65">
        <f>SUM(H20:H27)</f>
        <v>39668285</v>
      </c>
      <c r="I28" s="65">
        <f>SUM(I20:I27)</f>
        <v>79336570</v>
      </c>
      <c r="J28" s="66">
        <f>SUM(J20:J27)</f>
        <v>15622433061</v>
      </c>
      <c r="K28" s="67">
        <f>SUM(K20:K27)</f>
        <v>10361492.84</v>
      </c>
      <c r="M28" s="6">
        <f t="shared" si="2"/>
        <v>1507.7395991328988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24779173212</v>
      </c>
      <c r="H36" s="78">
        <f>H28+H35</f>
        <v>39668285</v>
      </c>
      <c r="I36" s="78">
        <f>I28+I35</f>
        <v>79336570</v>
      </c>
      <c r="J36" s="78">
        <f>J28+J35</f>
        <v>24739504927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16262284099</v>
      </c>
      <c r="H38" s="82">
        <f>SUM(H41,H45)</f>
        <v>0</v>
      </c>
      <c r="I38" s="82">
        <f>SUM(I41,I45)</f>
        <v>0</v>
      </c>
      <c r="J38" s="83">
        <f>SUM(J41,J45)</f>
        <v>16262284099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3637462403</v>
      </c>
      <c r="H43" s="109"/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7978436732</v>
      </c>
      <c r="H44" s="116"/>
      <c r="I44" s="117"/>
      <c r="J44" s="118">
        <f t="shared" si="4"/>
        <v>7978436732</v>
      </c>
      <c r="K44" s="77">
        <v>885388380</v>
      </c>
      <c r="L44"/>
      <c r="M44" s="73">
        <f>J44/K44</f>
        <v>9.0112281934398109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13309048771</v>
      </c>
      <c r="H45" s="120">
        <f>SUM(H42:H44)</f>
        <v>0</v>
      </c>
      <c r="I45" s="120">
        <f>SUM(I42:I44)</f>
        <v>0</v>
      </c>
      <c r="J45" s="121">
        <f>SUM(J42:J44)</f>
        <v>13309048771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108</v>
      </c>
      <c r="J53" s="150"/>
      <c r="K53"/>
      <c r="L53" s="6"/>
      <c r="M53"/>
      <c r="O53"/>
      <c r="P53"/>
    </row>
    <row r="54" spans="1:16" s="7" customFormat="1">
      <c r="A54"/>
      <c r="B54" s="147" t="s">
        <v>527</v>
      </c>
      <c r="C54"/>
      <c r="D54" s="176"/>
      <c r="E54" s="144">
        <v>39850783</v>
      </c>
      <c r="G54" t="s">
        <v>527</v>
      </c>
      <c r="H54"/>
      <c r="I54" s="154"/>
      <c r="J54" s="150">
        <v>39668285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304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 s="143"/>
      <c r="E56" s="144"/>
      <c r="G56" s="153" t="s">
        <v>489</v>
      </c>
      <c r="J56" s="150"/>
      <c r="K56"/>
      <c r="L56" s="6"/>
      <c r="M56"/>
      <c r="O56"/>
      <c r="P56"/>
    </row>
    <row r="57" spans="1:16" s="7" customFormat="1">
      <c r="A57"/>
      <c r="B57" s="147" t="s">
        <v>527</v>
      </c>
      <c r="E57" s="186">
        <v>39668285</v>
      </c>
      <c r="G57" s="175" t="s">
        <v>527</v>
      </c>
      <c r="J57" s="150">
        <v>39668285</v>
      </c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9F99-30EE-4144-8283-4F02401E498E}">
  <sheetPr>
    <outlinePr summaryBelow="0"/>
    <pageSetUpPr fitToPage="1"/>
  </sheetPr>
  <dimension ref="A1:P106"/>
  <sheetViews>
    <sheetView showGridLines="0" view="pageBreakPreview" topLeftCell="A13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42174159136</v>
      </c>
      <c r="H6" s="17">
        <f>SUM(H10,H38,H47)</f>
        <v>40772521</v>
      </c>
      <c r="I6" s="17">
        <f>SUM(I10,I38,I47)</f>
        <v>37960546</v>
      </c>
      <c r="J6" s="18">
        <f>SUM(J10,J38,J47)</f>
        <v>42176971111</v>
      </c>
      <c r="K6" s="19">
        <f>J6-G6</f>
        <v>2811975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4126670321</v>
      </c>
      <c r="H7" s="21">
        <f>SUM(H19,H47,H41)</f>
        <v>39353</v>
      </c>
      <c r="I7" s="21">
        <f>SUM(I19,I47,I41)</f>
        <v>37960546</v>
      </c>
      <c r="J7" s="22">
        <f>G7+H7-I7</f>
        <v>4088749128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38047488815</v>
      </c>
      <c r="H8" s="24">
        <f>SUM(H36,H45)</f>
        <v>40733168</v>
      </c>
      <c r="I8" s="24">
        <f>SUM(I36,I45)</f>
        <v>0</v>
      </c>
      <c r="J8" s="25">
        <f>G8+H8-I8</f>
        <v>38088221983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25022396416</v>
      </c>
      <c r="H10" s="27">
        <f>SUM(H19,H36)</f>
        <v>39707638</v>
      </c>
      <c r="I10" s="27">
        <f>SUM(I19,I36)</f>
        <v>37960546</v>
      </c>
      <c r="J10" s="28">
        <f>SUM(J19,J36)</f>
        <v>25024143508</v>
      </c>
      <c r="K10" s="29">
        <f>J10-G10</f>
        <v>1747092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39353</v>
      </c>
      <c r="I12" s="184"/>
      <c r="J12" s="39">
        <f t="shared" si="0"/>
        <v>39353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86442180</v>
      </c>
      <c r="H13" s="183"/>
      <c r="I13" s="38">
        <v>37960546</v>
      </c>
      <c r="J13" s="40">
        <f>G13+H13-I13</f>
        <v>48481634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/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282891489</v>
      </c>
      <c r="H19" s="54">
        <f>SUM(H11:H18)</f>
        <v>39353</v>
      </c>
      <c r="I19" s="54">
        <f>SUM(I11:I18)</f>
        <v>37960546</v>
      </c>
      <c r="J19" s="54">
        <f>SUM(J11:J18)</f>
        <v>244970296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1820562</v>
      </c>
      <c r="H22" s="45"/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140960</v>
      </c>
      <c r="H23" s="45"/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>
        <v>39668285</v>
      </c>
      <c r="I25" s="32"/>
      <c r="J25" s="40">
        <f t="shared" si="1"/>
        <v>39668285</v>
      </c>
      <c r="K25" s="61">
        <v>26449.05</v>
      </c>
      <c r="L25"/>
      <c r="M25" s="6">
        <f t="shared" si="2"/>
        <v>1499.7999928163772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15622433061</v>
      </c>
      <c r="H28" s="65">
        <f>SUM(H20:H27)</f>
        <v>39668285</v>
      </c>
      <c r="I28" s="65">
        <f>SUM(I20:I27)</f>
        <v>0</v>
      </c>
      <c r="J28" s="66">
        <f>SUM(J20:J27)</f>
        <v>15662101346</v>
      </c>
      <c r="K28" s="67">
        <f>SUM(K20:K27)</f>
        <v>10387941.890000001</v>
      </c>
      <c r="M28" s="6">
        <f t="shared" si="2"/>
        <v>1507.7193838634382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24739504927</v>
      </c>
      <c r="H36" s="78">
        <f>H28+H35</f>
        <v>39668285</v>
      </c>
      <c r="I36" s="78">
        <f>I28+I35</f>
        <v>0</v>
      </c>
      <c r="J36" s="78">
        <f>J28+J35</f>
        <v>24779173212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16261219216</v>
      </c>
      <c r="H38" s="82">
        <f>SUM(H41,H45)</f>
        <v>1064883</v>
      </c>
      <c r="I38" s="82">
        <f>SUM(I41,I45)</f>
        <v>0</v>
      </c>
      <c r="J38" s="83">
        <f>SUM(J41,J45)</f>
        <v>16262284099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523</v>
      </c>
      <c r="E43" s="107">
        <v>44082</v>
      </c>
      <c r="F43" s="107" t="s">
        <v>61</v>
      </c>
      <c r="G43" s="108">
        <v>3636397520</v>
      </c>
      <c r="H43" s="109">
        <v>1064883</v>
      </c>
      <c r="I43" s="109"/>
      <c r="J43" s="104">
        <f t="shared" si="4"/>
        <v>3637462403</v>
      </c>
      <c r="K43" s="110">
        <v>5000000</v>
      </c>
      <c r="L43" s="111">
        <f>SUM(K42:K43)</f>
        <v>6000000</v>
      </c>
      <c r="M43" s="97">
        <f>J43/K43</f>
        <v>727.49248060000002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7978436732</v>
      </c>
      <c r="H44" s="116"/>
      <c r="I44" s="117"/>
      <c r="J44" s="118">
        <f t="shared" si="4"/>
        <v>7978436732</v>
      </c>
      <c r="K44" s="77">
        <v>885388380</v>
      </c>
      <c r="L44"/>
      <c r="M44" s="73">
        <f>J44/K44</f>
        <v>9.0112281934398109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13307983888</v>
      </c>
      <c r="H45" s="120">
        <f>SUM(H42:H44)</f>
        <v>1064883</v>
      </c>
      <c r="I45" s="120">
        <f>SUM(I42:I44)</f>
        <v>0</v>
      </c>
      <c r="J45" s="121">
        <f>SUM(J42:J44)</f>
        <v>13309048771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 s="176"/>
      <c r="E54" s="155">
        <v>33880</v>
      </c>
      <c r="G54" t="s">
        <v>525</v>
      </c>
      <c r="H54"/>
      <c r="I54" s="154"/>
      <c r="J54" s="146">
        <v>10373780</v>
      </c>
      <c r="K54"/>
      <c r="L54" s="6"/>
      <c r="M54"/>
      <c r="O54"/>
      <c r="P54"/>
    </row>
    <row r="55" spans="1:16" s="7" customFormat="1">
      <c r="A55"/>
      <c r="B55" s="147" t="s">
        <v>520</v>
      </c>
      <c r="C55"/>
      <c r="D55" s="143"/>
      <c r="E55" s="304">
        <v>5473</v>
      </c>
      <c r="G55" t="s">
        <v>526</v>
      </c>
      <c r="H55"/>
      <c r="I55" s="154"/>
      <c r="J55" s="146">
        <v>27586766</v>
      </c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>
        <v>39353</v>
      </c>
      <c r="G56"/>
      <c r="J56" s="150">
        <v>37960546</v>
      </c>
      <c r="K56"/>
      <c r="L56" s="6"/>
      <c r="M56"/>
      <c r="O56"/>
      <c r="P56"/>
    </row>
    <row r="57" spans="1:16" s="7" customFormat="1">
      <c r="A57"/>
      <c r="B57" s="147"/>
      <c r="E57" s="186"/>
      <c r="G57" s="303"/>
      <c r="J57" s="146"/>
      <c r="K57"/>
      <c r="L57" s="6"/>
      <c r="M57"/>
      <c r="O57"/>
      <c r="P57"/>
    </row>
    <row r="58" spans="1:16" s="7" customFormat="1">
      <c r="A58"/>
      <c r="B58" s="142" t="s">
        <v>124</v>
      </c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7" t="s">
        <v>521</v>
      </c>
      <c r="C59"/>
      <c r="D59" s="176"/>
      <c r="E59" s="144">
        <v>39668285</v>
      </c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46"/>
      <c r="K60"/>
      <c r="L60" s="6"/>
      <c r="M60"/>
      <c r="O60"/>
      <c r="P60"/>
    </row>
    <row r="61" spans="1:16" s="7" customFormat="1" ht="18">
      <c r="A61" s="179"/>
      <c r="B61" s="153" t="s">
        <v>524</v>
      </c>
      <c r="C61"/>
      <c r="D61"/>
      <c r="E61" s="144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 t="s">
        <v>522</v>
      </c>
      <c r="C62"/>
      <c r="D62"/>
      <c r="E62" s="144">
        <v>1064883</v>
      </c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C911-1A80-4985-9F03-FCD69F05807D}">
  <sheetPr>
    <outlinePr summaryBelow="0"/>
    <pageSetUpPr fitToPage="1"/>
  </sheetPr>
  <dimension ref="A1:P106"/>
  <sheetViews>
    <sheetView showGridLines="0" view="pageBreakPreview" topLeftCell="A26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42172338530</v>
      </c>
      <c r="H6" s="17">
        <f>SUM(H10,H38,H47)</f>
        <v>1820606</v>
      </c>
      <c r="I6" s="17">
        <f>SUM(I10,I38,I47)</f>
        <v>0</v>
      </c>
      <c r="J6" s="18">
        <f>SUM(J10,J38,J47)</f>
        <v>42174159136</v>
      </c>
      <c r="K6" s="19">
        <f>J6-G6</f>
        <v>1820606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4126670321</v>
      </c>
      <c r="H7" s="21">
        <f>SUM(H19,H47,H41)</f>
        <v>0</v>
      </c>
      <c r="I7" s="21">
        <f>SUM(I19,I47,I41)</f>
        <v>0</v>
      </c>
      <c r="J7" s="22">
        <f>G7+H7-I7</f>
        <v>4126670321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38045668209</v>
      </c>
      <c r="H8" s="24">
        <f>SUM(H36,H45)</f>
        <v>1820606</v>
      </c>
      <c r="I8" s="24">
        <f>SUM(I36,I45)</f>
        <v>0</v>
      </c>
      <c r="J8" s="25">
        <f>G8+H8-I8</f>
        <v>38047488815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25020575810</v>
      </c>
      <c r="H10" s="27">
        <f>SUM(H19,H36)</f>
        <v>1820606</v>
      </c>
      <c r="I10" s="27">
        <f>SUM(I19,I36)</f>
        <v>0</v>
      </c>
      <c r="J10" s="28">
        <f>SUM(J19,J36)</f>
        <v>25022396416</v>
      </c>
      <c r="K10" s="29">
        <f>J10-G10</f>
        <v>1820606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/>
      <c r="I12" s="184"/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86442180</v>
      </c>
      <c r="H13" s="183"/>
      <c r="I13" s="38"/>
      <c r="J13" s="40">
        <f>G13+H13-I13</f>
        <v>86442180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196268715</v>
      </c>
      <c r="H16" s="184"/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282891489</v>
      </c>
      <c r="H19" s="54">
        <f>SUM(H11:H18)</f>
        <v>0</v>
      </c>
      <c r="I19" s="54">
        <f>SUM(I11:I18)</f>
        <v>0</v>
      </c>
      <c r="J19" s="54">
        <f>SUM(J11:J18)</f>
        <v>282891489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>
        <v>1820562</v>
      </c>
      <c r="I22" s="32"/>
      <c r="J22" s="40">
        <f t="shared" si="1"/>
        <v>1820562</v>
      </c>
      <c r="K22" s="60">
        <v>1220.3800000000001</v>
      </c>
      <c r="L22"/>
      <c r="M22" s="6">
        <f t="shared" si="2"/>
        <v>1491.7992756354577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>
        <v>44</v>
      </c>
      <c r="I23" s="32"/>
      <c r="J23" s="40">
        <f t="shared" si="1"/>
        <v>140960</v>
      </c>
      <c r="K23" s="61">
        <v>93.46</v>
      </c>
      <c r="L23"/>
      <c r="M23" s="6">
        <f t="shared" si="2"/>
        <v>1508.2388187459876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15620612455</v>
      </c>
      <c r="H28" s="65">
        <f>SUM(H20:H27)</f>
        <v>1820606</v>
      </c>
      <c r="I28" s="65">
        <f>SUM(I20:I27)</f>
        <v>0</v>
      </c>
      <c r="J28" s="66">
        <f>SUM(J20:J27)</f>
        <v>15622433061</v>
      </c>
      <c r="K28" s="67">
        <f>SUM(K20:K27)</f>
        <v>10361492.84</v>
      </c>
      <c r="M28" s="6">
        <f t="shared" si="2"/>
        <v>1507.7395991328988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24737684321</v>
      </c>
      <c r="H36" s="78">
        <f>H28+H35</f>
        <v>1820606</v>
      </c>
      <c r="I36" s="78">
        <f>I28+I35</f>
        <v>0</v>
      </c>
      <c r="J36" s="78">
        <f>J28+J35</f>
        <v>24739504927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16261219216</v>
      </c>
      <c r="H38" s="82">
        <f>SUM(H41,H45)</f>
        <v>0</v>
      </c>
      <c r="I38" s="82">
        <f>SUM(I41,I45)</f>
        <v>0</v>
      </c>
      <c r="J38" s="83">
        <f>SUM(J41,J45)</f>
        <v>16261219216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7978436732</v>
      </c>
      <c r="H44" s="116"/>
      <c r="I44" s="117"/>
      <c r="J44" s="118">
        <f t="shared" si="4"/>
        <v>7978436732</v>
      </c>
      <c r="K44" s="77">
        <v>885388380</v>
      </c>
      <c r="L44"/>
      <c r="M44" s="73">
        <f>J44/K44</f>
        <v>9.0112281934398109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13307983888</v>
      </c>
      <c r="H45" s="120">
        <f>SUM(H42:H44)</f>
        <v>0</v>
      </c>
      <c r="I45" s="120">
        <f>SUM(I42:I44)</f>
        <v>0</v>
      </c>
      <c r="J45" s="121">
        <f>SUM(J42:J44)</f>
        <v>13307983888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516</v>
      </c>
      <c r="C53"/>
      <c r="D53" s="143"/>
      <c r="E53" s="144"/>
      <c r="G53" s="145"/>
      <c r="J53" s="150"/>
      <c r="K53"/>
      <c r="L53" s="6"/>
      <c r="M53"/>
      <c r="O53"/>
      <c r="P53"/>
    </row>
    <row r="54" spans="1:16" s="7" customFormat="1">
      <c r="A54"/>
      <c r="B54" s="147" t="s">
        <v>517</v>
      </c>
      <c r="C54"/>
      <c r="D54" s="176"/>
      <c r="E54" s="144">
        <v>1820562</v>
      </c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7"/>
      <c r="C55"/>
      <c r="D55" s="143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518</v>
      </c>
      <c r="C56"/>
      <c r="D56" s="143"/>
      <c r="E56" s="144"/>
      <c r="G56"/>
      <c r="J56" s="150"/>
      <c r="K56"/>
      <c r="L56" s="6"/>
      <c r="M56"/>
      <c r="O56"/>
      <c r="P56"/>
    </row>
    <row r="57" spans="1:16" s="7" customFormat="1">
      <c r="A57"/>
      <c r="B57" s="147" t="s">
        <v>519</v>
      </c>
      <c r="E57" s="186">
        <v>44</v>
      </c>
      <c r="G57" s="303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46"/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46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74DD-F8F7-406D-92E5-46769105F60B}">
  <sheetPr>
    <outlinePr summaryBelow="0"/>
    <pageSetUpPr fitToPage="1"/>
  </sheetPr>
  <dimension ref="A1:P106"/>
  <sheetViews>
    <sheetView showGridLines="0" view="pageBreakPreview" topLeftCell="A34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42449057221</v>
      </c>
      <c r="H6" s="17">
        <f>SUM(H10,H38,H47)</f>
        <v>394321688</v>
      </c>
      <c r="I6" s="17">
        <f>SUM(I10,I38,I47)</f>
        <v>671040379</v>
      </c>
      <c r="J6" s="18">
        <f>SUM(J10,J38,J47)</f>
        <v>42172338530</v>
      </c>
      <c r="K6" s="19">
        <f>J6-G6</f>
        <v>-276718691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4408280061</v>
      </c>
      <c r="H7" s="21">
        <f>SUM(H19,H47,H41)</f>
        <v>389430639</v>
      </c>
      <c r="I7" s="21">
        <f>SUM(I19,I47,I41)</f>
        <v>671040379</v>
      </c>
      <c r="J7" s="22">
        <f>G7+H7-I7</f>
        <v>4126670321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38040777160</v>
      </c>
      <c r="H8" s="24">
        <f>SUM(H36,H45)</f>
        <v>4891049</v>
      </c>
      <c r="I8" s="24">
        <f>SUM(I36,I45)</f>
        <v>0</v>
      </c>
      <c r="J8" s="25">
        <f>G8+H8-I8</f>
        <v>38045668209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25302185550</v>
      </c>
      <c r="H10" s="27">
        <f>SUM(H19,H36)</f>
        <v>389430639</v>
      </c>
      <c r="I10" s="27">
        <f>SUM(I19,I36)</f>
        <v>671040379</v>
      </c>
      <c r="J10" s="28">
        <f>SUM(J19,J36)</f>
        <v>25020575810</v>
      </c>
      <c r="K10" s="29">
        <f>J10-G10</f>
        <v>-281609740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366649639</v>
      </c>
      <c r="H12" s="183">
        <v>11390500</v>
      </c>
      <c r="I12" s="184">
        <v>378040139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29738884</v>
      </c>
      <c r="H13" s="183">
        <v>349703536</v>
      </c>
      <c r="I13" s="38">
        <v>293000240</v>
      </c>
      <c r="J13" s="40">
        <f>G13+H13-I13</f>
        <v>86442180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>
        <v>28336603</v>
      </c>
      <c r="I16" s="184"/>
      <c r="J16" s="40">
        <f t="shared" si="0"/>
        <v>196268715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564501229</v>
      </c>
      <c r="H19" s="54">
        <f>SUM(H11:H18)</f>
        <v>389430639</v>
      </c>
      <c r="I19" s="54">
        <f>SUM(I11:I18)</f>
        <v>671040379</v>
      </c>
      <c r="J19" s="54">
        <f>SUM(J11:J18)</f>
        <v>282891489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301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15620612455</v>
      </c>
      <c r="H28" s="65">
        <f>SUM(H20:H27)</f>
        <v>0</v>
      </c>
      <c r="I28" s="65">
        <f>SUM(I20:I27)</f>
        <v>0</v>
      </c>
      <c r="J28" s="66">
        <f>SUM(J20:J27)</f>
        <v>15620612455</v>
      </c>
      <c r="K28" s="67">
        <f>SUM(K20:K27)</f>
        <v>10360272.43</v>
      </c>
      <c r="M28" s="6">
        <f t="shared" si="2"/>
        <v>1507.7414769294826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24737684321</v>
      </c>
      <c r="H36" s="78">
        <f>H28+H35</f>
        <v>0</v>
      </c>
      <c r="I36" s="78">
        <f>I28+I35</f>
        <v>0</v>
      </c>
      <c r="J36" s="78">
        <f>J28+J35</f>
        <v>24737684321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16256328167</v>
      </c>
      <c r="H38" s="82">
        <f>SUM(H41,H45)</f>
        <v>4891049</v>
      </c>
      <c r="I38" s="82">
        <f>SUM(I41,I45)</f>
        <v>0</v>
      </c>
      <c r="J38" s="83">
        <f>SUM(J41,J45)</f>
        <v>16261219216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7973545683</v>
      </c>
      <c r="H44" s="116">
        <v>4891049</v>
      </c>
      <c r="I44" s="117"/>
      <c r="J44" s="118">
        <f t="shared" si="4"/>
        <v>7978436732</v>
      </c>
      <c r="K44" s="77">
        <v>885388380</v>
      </c>
      <c r="L44"/>
      <c r="M44" s="73">
        <f>J44/K44</f>
        <v>9.0112281934398109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13303092839</v>
      </c>
      <c r="H45" s="120">
        <f>SUM(H42:H44)</f>
        <v>4891049</v>
      </c>
      <c r="I45" s="120">
        <f>SUM(I42:I44)</f>
        <v>0</v>
      </c>
      <c r="J45" s="121">
        <f>SUM(J42:J44)</f>
        <v>13307983888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145</v>
      </c>
      <c r="C54"/>
      <c r="D54" s="176"/>
      <c r="E54" s="144">
        <v>11390500</v>
      </c>
      <c r="G54" t="s">
        <v>146</v>
      </c>
      <c r="H54"/>
      <c r="I54" s="154"/>
      <c r="J54" s="146">
        <v>28336603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G55" t="s">
        <v>146</v>
      </c>
      <c r="H55"/>
      <c r="I55" s="154"/>
      <c r="J55" s="146">
        <v>349703536</v>
      </c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 s="143"/>
      <c r="E56" s="144"/>
      <c r="G56"/>
      <c r="J56" s="150">
        <v>378040139</v>
      </c>
      <c r="K56"/>
      <c r="L56" s="6"/>
      <c r="M56"/>
      <c r="O56"/>
      <c r="P56"/>
    </row>
    <row r="57" spans="1:16" s="7" customFormat="1">
      <c r="A57"/>
      <c r="B57" s="147" t="s">
        <v>101</v>
      </c>
      <c r="E57" s="186">
        <v>349703536</v>
      </c>
      <c r="G57" s="303" t="s">
        <v>103</v>
      </c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 t="s">
        <v>156</v>
      </c>
      <c r="J58" s="146">
        <v>883470</v>
      </c>
      <c r="K58"/>
      <c r="L58" s="6"/>
      <c r="M58"/>
      <c r="O58"/>
      <c r="P58"/>
    </row>
    <row r="59" spans="1:16" s="7" customFormat="1">
      <c r="A59"/>
      <c r="B59" s="142" t="s">
        <v>395</v>
      </c>
      <c r="C59"/>
      <c r="D59" s="176"/>
      <c r="E59" s="144"/>
      <c r="G59" s="158" t="s">
        <v>513</v>
      </c>
      <c r="J59" s="146">
        <v>237065130</v>
      </c>
      <c r="K59"/>
      <c r="L59" s="6"/>
      <c r="M59"/>
      <c r="O59"/>
      <c r="P59"/>
    </row>
    <row r="60" spans="1:16" s="7" customFormat="1">
      <c r="A60"/>
      <c r="B60" s="147" t="s">
        <v>101</v>
      </c>
      <c r="C60"/>
      <c r="D60"/>
      <c r="E60" s="144">
        <v>28336603</v>
      </c>
      <c r="F60"/>
      <c r="G60" t="s">
        <v>514</v>
      </c>
      <c r="H60"/>
      <c r="I60" s="154"/>
      <c r="J60" s="146">
        <v>55051640</v>
      </c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48">
        <v>293000240</v>
      </c>
      <c r="K61" s="178"/>
      <c r="L61" s="6"/>
      <c r="M61"/>
      <c r="O61"/>
      <c r="P61"/>
    </row>
    <row r="62" spans="1:16" s="7" customFormat="1">
      <c r="A62" s="179"/>
      <c r="B62" s="153" t="s">
        <v>431</v>
      </c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 t="s">
        <v>515</v>
      </c>
      <c r="C63"/>
      <c r="D63"/>
      <c r="E63" s="144">
        <v>4891049</v>
      </c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5E51-8D7D-44BF-994D-A10FFF185762}">
  <sheetPr>
    <outlinePr summaryBelow="0"/>
    <pageSetUpPr fitToPage="1"/>
  </sheetPr>
  <dimension ref="A1:P106"/>
  <sheetViews>
    <sheetView showGridLines="0" view="pageBreakPreview" topLeftCell="A21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42220650618</v>
      </c>
      <c r="H6" s="17">
        <f>SUM(H10,H38,H47)</f>
        <v>454359562</v>
      </c>
      <c r="I6" s="17">
        <f>SUM(I10,I38,I47)</f>
        <v>225952959</v>
      </c>
      <c r="J6" s="18">
        <f>SUM(J10,J38,J47)</f>
        <v>42449057221</v>
      </c>
      <c r="K6" s="19">
        <f>J6-G6</f>
        <v>228406603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4179872762</v>
      </c>
      <c r="H7" s="21">
        <f>SUM(H19,H47,H41)</f>
        <v>228407299</v>
      </c>
      <c r="I7" s="21">
        <f>SUM(I19,I47,I41)</f>
        <v>0</v>
      </c>
      <c r="J7" s="22">
        <f>G7+H7-I7</f>
        <v>4408280061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38040777856</v>
      </c>
      <c r="H8" s="24">
        <f>SUM(H36,H45)</f>
        <v>225952263</v>
      </c>
      <c r="I8" s="24">
        <f>SUM(I36,I45)</f>
        <v>225952959</v>
      </c>
      <c r="J8" s="25">
        <f>G8+H8-I8</f>
        <v>38040777160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25073778947</v>
      </c>
      <c r="H10" s="27">
        <f>SUM(H19,H36)</f>
        <v>454359562</v>
      </c>
      <c r="I10" s="27">
        <f>SUM(I19,I36)</f>
        <v>225952959</v>
      </c>
      <c r="J10" s="28">
        <f>SUM(J19,J36)</f>
        <v>25302185550</v>
      </c>
      <c r="K10" s="29">
        <f>J10-G10</f>
        <v>228406603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138242340</v>
      </c>
      <c r="H12" s="183">
        <v>228407299</v>
      </c>
      <c r="I12" s="184"/>
      <c r="J12" s="39">
        <f t="shared" si="0"/>
        <v>366649639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29738884</v>
      </c>
      <c r="H13" s="183"/>
      <c r="I13" s="38"/>
      <c r="J13" s="40">
        <f>G13+H13-I13</f>
        <v>29738884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336093930</v>
      </c>
      <c r="H19" s="54">
        <f>SUM(H11:H18)</f>
        <v>228407299</v>
      </c>
      <c r="I19" s="54">
        <f>SUM(I11:I18)</f>
        <v>0</v>
      </c>
      <c r="J19" s="54">
        <f>SUM(J11:J18)</f>
        <v>564501229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696</v>
      </c>
      <c r="H21" s="301">
        <v>225952263</v>
      </c>
      <c r="I21" s="32">
        <v>225952959</v>
      </c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15620613151</v>
      </c>
      <c r="H28" s="65">
        <f>SUM(H20:H27)</f>
        <v>225952263</v>
      </c>
      <c r="I28" s="65">
        <f>SUM(I20:I27)</f>
        <v>225952959</v>
      </c>
      <c r="J28" s="66">
        <f>SUM(J20:J27)</f>
        <v>15620612455</v>
      </c>
      <c r="K28" s="67">
        <f>SUM(K20:K27)</f>
        <v>10360272.43</v>
      </c>
      <c r="M28" s="6">
        <f t="shared" si="2"/>
        <v>1507.7414769294826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24737685017</v>
      </c>
      <c r="H36" s="78">
        <f>H28+H35</f>
        <v>225952263</v>
      </c>
      <c r="I36" s="78">
        <f>I28+I35</f>
        <v>225952959</v>
      </c>
      <c r="J36" s="78">
        <f>J28+J35</f>
        <v>24737684321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16256328167</v>
      </c>
      <c r="H38" s="82">
        <f>SUM(H41,H45)</f>
        <v>0</v>
      </c>
      <c r="I38" s="82">
        <f>SUM(I41,I45)</f>
        <v>0</v>
      </c>
      <c r="J38" s="83">
        <f>SUM(J41,J45)</f>
        <v>16256328167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7973545683</v>
      </c>
      <c r="H44" s="116"/>
      <c r="I44" s="117"/>
      <c r="J44" s="118">
        <f t="shared" si="4"/>
        <v>7973545683</v>
      </c>
      <c r="K44" s="77">
        <v>884869028</v>
      </c>
      <c r="L44"/>
      <c r="M44" s="73">
        <f>J44/K44</f>
        <v>9.0109896840010091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13303092839</v>
      </c>
      <c r="H45" s="120">
        <f>SUM(H42:H44)</f>
        <v>0</v>
      </c>
      <c r="I45" s="120">
        <f>SUM(I42:I44)</f>
        <v>0</v>
      </c>
      <c r="J45" s="121">
        <f>SUM(J42:J44)</f>
        <v>13303092839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108</v>
      </c>
      <c r="J53" s="150"/>
      <c r="K53"/>
      <c r="L53" s="6"/>
      <c r="M53"/>
      <c r="O53"/>
      <c r="P53"/>
    </row>
    <row r="54" spans="1:16" s="7" customFormat="1">
      <c r="A54"/>
      <c r="B54" s="147" t="s">
        <v>510</v>
      </c>
      <c r="C54"/>
      <c r="D54" s="176"/>
      <c r="E54" s="144">
        <v>228407299</v>
      </c>
      <c r="G54" t="s">
        <v>512</v>
      </c>
      <c r="H54"/>
      <c r="I54" s="154"/>
      <c r="J54" s="150">
        <v>225952959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 s="143"/>
      <c r="E56" s="144"/>
      <c r="G56"/>
      <c r="J56" s="146"/>
      <c r="K56"/>
      <c r="L56" s="6"/>
      <c r="M56"/>
      <c r="O56"/>
      <c r="P56"/>
    </row>
    <row r="57" spans="1:16" s="7" customFormat="1">
      <c r="A57"/>
      <c r="B57" s="147" t="s">
        <v>511</v>
      </c>
      <c r="E57" s="186">
        <v>225952263</v>
      </c>
      <c r="G57" s="175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55"/>
      <c r="G58" s="180"/>
      <c r="J58" s="150"/>
      <c r="K58"/>
      <c r="L58" s="6"/>
      <c r="M58"/>
      <c r="O58"/>
      <c r="P58"/>
    </row>
    <row r="59" spans="1:16" s="7" customFormat="1">
      <c r="A59"/>
      <c r="B59" s="147"/>
      <c r="C59"/>
      <c r="D59" s="176"/>
      <c r="E59" s="144"/>
      <c r="G59" s="158"/>
      <c r="J59" s="150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D55C-0A31-467E-BC5F-A0CC5950E26A}">
  <sheetPr>
    <outlinePr summaryBelow="0"/>
    <pageSetUpPr fitToPage="1"/>
  </sheetPr>
  <dimension ref="A1:P106"/>
  <sheetViews>
    <sheetView showGridLines="0" view="pageBreakPreview" topLeftCell="A23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42117720849</v>
      </c>
      <c r="H6" s="17">
        <f>SUM(H10,H38,H47)</f>
        <v>144603610</v>
      </c>
      <c r="I6" s="17">
        <f>SUM(I10,I38,I47)</f>
        <v>41673841</v>
      </c>
      <c r="J6" s="18">
        <f>SUM(J10,J38,J47)</f>
        <v>42220650618</v>
      </c>
      <c r="K6" s="19">
        <f>J6-G6</f>
        <v>102929769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4085152263</v>
      </c>
      <c r="H7" s="21">
        <f>SUM(H19,H47,H41)</f>
        <v>136394340</v>
      </c>
      <c r="I7" s="21">
        <f>SUM(I19,I47,I41)</f>
        <v>41673841</v>
      </c>
      <c r="J7" s="22">
        <f>G7+H7-I7</f>
        <v>4179872762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38032568586</v>
      </c>
      <c r="H8" s="24">
        <f>SUM(H36,H45)</f>
        <v>8209270</v>
      </c>
      <c r="I8" s="24">
        <f>SUM(I36,I45)</f>
        <v>0</v>
      </c>
      <c r="J8" s="25">
        <f>G8+H8-I8</f>
        <v>38040777856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24979058448</v>
      </c>
      <c r="H10" s="27">
        <f>SUM(H19,H36)</f>
        <v>136394340</v>
      </c>
      <c r="I10" s="27">
        <f>SUM(I19,I36)</f>
        <v>41673841</v>
      </c>
      <c r="J10" s="28">
        <f>SUM(J19,J36)</f>
        <v>25073778947</v>
      </c>
      <c r="K10" s="29">
        <f>J10-G10</f>
        <v>94720499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1848000</v>
      </c>
      <c r="H12" s="183">
        <v>136394340</v>
      </c>
      <c r="I12" s="184"/>
      <c r="J12" s="39">
        <f t="shared" si="0"/>
        <v>138242340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71412725</v>
      </c>
      <c r="H13" s="183"/>
      <c r="I13" s="38">
        <v>41673841</v>
      </c>
      <c r="J13" s="40">
        <f>G13+H13-I13</f>
        <v>29738884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241373431</v>
      </c>
      <c r="H19" s="54">
        <f>SUM(H11:H18)</f>
        <v>136394340</v>
      </c>
      <c r="I19" s="54">
        <f>SUM(I11:I18)</f>
        <v>41673841</v>
      </c>
      <c r="J19" s="54">
        <f>SUM(J11:J18)</f>
        <v>336093930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696</v>
      </c>
      <c r="H21" s="301"/>
      <c r="I21" s="32"/>
      <c r="J21" s="40">
        <f t="shared" si="1"/>
        <v>696</v>
      </c>
      <c r="K21" s="58">
        <v>0.47</v>
      </c>
      <c r="L21"/>
      <c r="M21" s="6">
        <f t="shared" si="2"/>
        <v>1480.8510638297873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15620613151</v>
      </c>
      <c r="H28" s="65">
        <f>SUM(H20:H27)</f>
        <v>0</v>
      </c>
      <c r="I28" s="65">
        <f>SUM(I20:I27)</f>
        <v>0</v>
      </c>
      <c r="J28" s="66">
        <f>SUM(J20:J27)</f>
        <v>15620613151</v>
      </c>
      <c r="K28" s="67">
        <f>SUM(K20:K27)</f>
        <v>10360272.9</v>
      </c>
      <c r="M28" s="6">
        <f t="shared" si="2"/>
        <v>1507.7414757095828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24737685017</v>
      </c>
      <c r="H36" s="78">
        <f>H28+H35</f>
        <v>0</v>
      </c>
      <c r="I36" s="78">
        <f>I28+I35</f>
        <v>0</v>
      </c>
      <c r="J36" s="78">
        <f>J28+J35</f>
        <v>24737685017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16248118897</v>
      </c>
      <c r="H38" s="82">
        <f>SUM(H41,H45)</f>
        <v>8209270</v>
      </c>
      <c r="I38" s="82">
        <f>SUM(I41,I45)</f>
        <v>0</v>
      </c>
      <c r="J38" s="83">
        <f>SUM(J41,J45)</f>
        <v>16256328167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7965336413</v>
      </c>
      <c r="H44" s="116">
        <v>8209270</v>
      </c>
      <c r="I44" s="117"/>
      <c r="J44" s="118">
        <f t="shared" si="4"/>
        <v>7973545683</v>
      </c>
      <c r="K44" s="77">
        <v>884869028</v>
      </c>
      <c r="L44"/>
      <c r="M44" s="73">
        <f>J44/K44</f>
        <v>9.0109896840010091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13294883569</v>
      </c>
      <c r="H45" s="120">
        <f>SUM(H42:H44)</f>
        <v>8209270</v>
      </c>
      <c r="I45" s="120">
        <f>SUM(I42:I44)</f>
        <v>0</v>
      </c>
      <c r="J45" s="121">
        <f>SUM(J42:J44)</f>
        <v>13303092839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 t="s">
        <v>506</v>
      </c>
      <c r="C54"/>
      <c r="D54" s="176"/>
      <c r="E54" s="155">
        <v>135668340</v>
      </c>
      <c r="G54" t="s">
        <v>156</v>
      </c>
      <c r="H54"/>
      <c r="I54" s="154"/>
      <c r="J54" s="146">
        <v>781650</v>
      </c>
      <c r="K54"/>
      <c r="L54" s="6"/>
      <c r="M54"/>
      <c r="O54"/>
      <c r="P54"/>
    </row>
    <row r="55" spans="1:16" s="7" customFormat="1">
      <c r="A55"/>
      <c r="B55" s="147" t="s">
        <v>96</v>
      </c>
      <c r="C55"/>
      <c r="D55" s="143"/>
      <c r="E55" s="155">
        <v>726000</v>
      </c>
      <c r="G55" t="s">
        <v>136</v>
      </c>
      <c r="H55"/>
      <c r="I55" s="154"/>
      <c r="J55" s="146">
        <v>1015370</v>
      </c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>
        <v>136394340</v>
      </c>
      <c r="G56" t="s">
        <v>508</v>
      </c>
      <c r="J56" s="146">
        <v>9893681</v>
      </c>
      <c r="K56"/>
      <c r="L56" s="6"/>
      <c r="M56"/>
      <c r="O56"/>
      <c r="P56"/>
    </row>
    <row r="57" spans="1:16" s="7" customFormat="1">
      <c r="A57"/>
      <c r="B57" s="147"/>
      <c r="E57" s="186"/>
      <c r="G57" s="175" t="s">
        <v>509</v>
      </c>
      <c r="J57" s="146">
        <v>29983140</v>
      </c>
      <c r="K57"/>
      <c r="L57" s="6"/>
      <c r="M57"/>
      <c r="O57"/>
      <c r="P57"/>
    </row>
    <row r="58" spans="1:16" s="7" customFormat="1">
      <c r="A58"/>
      <c r="B58" s="142" t="s">
        <v>431</v>
      </c>
      <c r="C58"/>
      <c r="D58" s="176"/>
      <c r="E58" s="155"/>
      <c r="G58" s="180"/>
      <c r="J58" s="150">
        <v>41673841</v>
      </c>
      <c r="K58"/>
      <c r="L58" s="6"/>
      <c r="M58"/>
      <c r="O58"/>
      <c r="P58"/>
    </row>
    <row r="59" spans="1:16" s="7" customFormat="1">
      <c r="A59"/>
      <c r="B59" s="147" t="s">
        <v>507</v>
      </c>
      <c r="C59"/>
      <c r="D59" s="176"/>
      <c r="E59" s="144">
        <v>8209270</v>
      </c>
      <c r="G59" s="158"/>
      <c r="J59" s="150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448A-5C93-4E51-ABC7-09D3B4DC0720}">
  <sheetPr>
    <outlinePr summaryBelow="0"/>
    <pageSetUpPr fitToPage="1"/>
  </sheetPr>
  <dimension ref="A1:P106"/>
  <sheetViews>
    <sheetView showGridLines="0" view="pageBreakPreview" topLeftCell="A15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42337538650</v>
      </c>
      <c r="H6" s="17">
        <f>SUM(H10,H38,H47)</f>
        <v>146371113</v>
      </c>
      <c r="I6" s="17">
        <f>SUM(I10,I38,I47)</f>
        <v>366188914</v>
      </c>
      <c r="J6" s="18">
        <f>SUM(J10,J38,J47)</f>
        <v>42117720849</v>
      </c>
      <c r="K6" s="19">
        <f>J6-G6</f>
        <v>-219817801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4304970064</v>
      </c>
      <c r="H7" s="21">
        <f>SUM(H19,H47,H41)</f>
        <v>146371113</v>
      </c>
      <c r="I7" s="21">
        <f>SUM(I19,I47,I41)</f>
        <v>366188914</v>
      </c>
      <c r="J7" s="22">
        <f>G7+H7-I7</f>
        <v>4085152263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38032568586</v>
      </c>
      <c r="H8" s="24">
        <f>SUM(H36,H45)</f>
        <v>0</v>
      </c>
      <c r="I8" s="24">
        <f>SUM(I36,I45)</f>
        <v>0</v>
      </c>
      <c r="J8" s="25">
        <f>G8+H8-I8</f>
        <v>38032568586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25198876249</v>
      </c>
      <c r="H10" s="27">
        <f>SUM(H19,H36)</f>
        <v>146371113</v>
      </c>
      <c r="I10" s="27">
        <f>SUM(I19,I36)</f>
        <v>366188914</v>
      </c>
      <c r="J10" s="28">
        <f>SUM(J19,J36)</f>
        <v>24979058448</v>
      </c>
      <c r="K10" s="29">
        <f>J10-G10</f>
        <v>-219817801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144523113</v>
      </c>
      <c r="H12" s="183">
        <v>1848000</v>
      </c>
      <c r="I12" s="184">
        <v>144523113</v>
      </c>
      <c r="J12" s="39">
        <f t="shared" si="0"/>
        <v>1848000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148555413</v>
      </c>
      <c r="H13" s="183">
        <v>144523113</v>
      </c>
      <c r="I13" s="38">
        <v>221665801</v>
      </c>
      <c r="J13" s="40">
        <f>G13+H13-I13</f>
        <v>71412725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461191232</v>
      </c>
      <c r="H19" s="54">
        <f>SUM(H11:H18)</f>
        <v>146371113</v>
      </c>
      <c r="I19" s="54">
        <f>SUM(I11:I18)</f>
        <v>366188914</v>
      </c>
      <c r="J19" s="54">
        <f>SUM(J11:J18)</f>
        <v>241373431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696</v>
      </c>
      <c r="H21" s="301"/>
      <c r="I21" s="32"/>
      <c r="J21" s="40">
        <f t="shared" si="1"/>
        <v>696</v>
      </c>
      <c r="K21" s="58">
        <v>0.47</v>
      </c>
      <c r="L21"/>
      <c r="M21" s="6">
        <f t="shared" si="2"/>
        <v>1480.8510638297873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15620471539</v>
      </c>
      <c r="H27" s="32"/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15620613151</v>
      </c>
      <c r="H28" s="65">
        <f>SUM(H20:H27)</f>
        <v>0</v>
      </c>
      <c r="I28" s="65">
        <f>SUM(I20:I27)</f>
        <v>0</v>
      </c>
      <c r="J28" s="66">
        <f>SUM(J20:J27)</f>
        <v>15620613151</v>
      </c>
      <c r="K28" s="67">
        <f>SUM(K20:K27)</f>
        <v>10360272.9</v>
      </c>
      <c r="M28" s="6">
        <f t="shared" si="2"/>
        <v>1507.7414757095828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24737685017</v>
      </c>
      <c r="H36" s="78">
        <f>H28+H35</f>
        <v>0</v>
      </c>
      <c r="I36" s="78">
        <f>I28+I35</f>
        <v>0</v>
      </c>
      <c r="J36" s="78">
        <f>J28+J35</f>
        <v>24737685017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16248118897</v>
      </c>
      <c r="H38" s="82">
        <f>SUM(H41,H45)</f>
        <v>0</v>
      </c>
      <c r="I38" s="82">
        <f>SUM(I41,I45)</f>
        <v>0</v>
      </c>
      <c r="J38" s="83">
        <f>SUM(J41,J45)</f>
        <v>16248118897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7965336413</v>
      </c>
      <c r="H44" s="116"/>
      <c r="I44" s="117"/>
      <c r="J44" s="118">
        <f t="shared" si="4"/>
        <v>7965336413</v>
      </c>
      <c r="K44" s="77">
        <v>883990505</v>
      </c>
      <c r="L44"/>
      <c r="M44" s="73">
        <f>J44/K44</f>
        <v>9.010658336200116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13294883569</v>
      </c>
      <c r="H45" s="120">
        <f>SUM(H42:H44)</f>
        <v>0</v>
      </c>
      <c r="I45" s="120">
        <f>SUM(I42:I44)</f>
        <v>0</v>
      </c>
      <c r="J45" s="121">
        <f>SUM(J42:J44)</f>
        <v>13294883569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412</v>
      </c>
      <c r="C54"/>
      <c r="D54" s="176"/>
      <c r="E54" s="144">
        <v>1848000</v>
      </c>
      <c r="G54" t="s">
        <v>504</v>
      </c>
      <c r="H54"/>
      <c r="I54" s="154"/>
      <c r="J54" s="150">
        <v>144523113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 s="143"/>
      <c r="E56" s="144"/>
      <c r="G56" s="153" t="s">
        <v>103</v>
      </c>
      <c r="J56" s="146"/>
      <c r="K56"/>
      <c r="L56" s="6"/>
      <c r="M56"/>
      <c r="O56"/>
      <c r="P56"/>
    </row>
    <row r="57" spans="1:16" s="7" customFormat="1">
      <c r="A57"/>
      <c r="B57" s="147" t="s">
        <v>101</v>
      </c>
      <c r="E57" s="186">
        <v>144523113</v>
      </c>
      <c r="G57" s="175" t="s">
        <v>505</v>
      </c>
      <c r="J57" s="146">
        <v>221657801</v>
      </c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55"/>
      <c r="G58" s="180" t="s">
        <v>442</v>
      </c>
      <c r="J58" s="146">
        <v>8000</v>
      </c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 s="158"/>
      <c r="J59" s="150">
        <v>221665801</v>
      </c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34E-3BDC-4639-9A79-99D5975D277F}">
  <sheetPr>
    <outlinePr summaryBelow="0"/>
    <pageSetUpPr fitToPage="1"/>
  </sheetPr>
  <dimension ref="A1:P106"/>
  <sheetViews>
    <sheetView showGridLines="0" view="pageBreakPreview" topLeftCell="A24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42178401409</v>
      </c>
      <c r="H6" s="17">
        <f>SUM(H10,H38,H47)</f>
        <v>416489539</v>
      </c>
      <c r="I6" s="17">
        <f>SUM(I10,I38,I47)</f>
        <v>257352298</v>
      </c>
      <c r="J6" s="18">
        <f>SUM(J10,J38,J47)</f>
        <v>42337538650</v>
      </c>
      <c r="K6" s="19">
        <f>J6-G6</f>
        <v>159137241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4171320064</v>
      </c>
      <c r="H7" s="21">
        <f>SUM(H19,H47,H41)</f>
        <v>133650000</v>
      </c>
      <c r="I7" s="21">
        <f>SUM(I19,I47,I41)</f>
        <v>0</v>
      </c>
      <c r="J7" s="22">
        <f>G7+H7-I7</f>
        <v>4304970064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38007081345</v>
      </c>
      <c r="H8" s="24">
        <f>SUM(H36,H45)</f>
        <v>282839539</v>
      </c>
      <c r="I8" s="24">
        <f>SUM(I36,I45)</f>
        <v>257352298</v>
      </c>
      <c r="J8" s="25">
        <f>G8+H8-I8</f>
        <v>38032568586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25039739008</v>
      </c>
      <c r="H10" s="27">
        <f>SUM(H19,H36)</f>
        <v>416489539</v>
      </c>
      <c r="I10" s="27">
        <f>SUM(I19,I36)</f>
        <v>257352298</v>
      </c>
      <c r="J10" s="28">
        <f>SUM(J19,J36)</f>
        <v>25198876249</v>
      </c>
      <c r="K10" s="29">
        <f>J10-G10</f>
        <v>159137241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10873113</v>
      </c>
      <c r="H12" s="183">
        <v>133650000</v>
      </c>
      <c r="I12" s="184"/>
      <c r="J12" s="39">
        <f t="shared" si="0"/>
        <v>144523113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148555413</v>
      </c>
      <c r="H13" s="183"/>
      <c r="I13" s="38"/>
      <c r="J13" s="40">
        <f>G13+H13-I13</f>
        <v>148555413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327541232</v>
      </c>
      <c r="H19" s="54">
        <f>SUM(H11:H18)</f>
        <v>133650000</v>
      </c>
      <c r="I19" s="54">
        <f>SUM(I11:I18)</f>
        <v>0</v>
      </c>
      <c r="J19" s="54">
        <f>SUM(J11:J18)</f>
        <v>461191232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231865753</v>
      </c>
      <c r="H21" s="301">
        <v>25487241</v>
      </c>
      <c r="I21" s="32">
        <v>257352298</v>
      </c>
      <c r="J21" s="40">
        <f t="shared" si="1"/>
        <v>696</v>
      </c>
      <c r="K21" s="58">
        <v>0.47</v>
      </c>
      <c r="L21"/>
      <c r="M21" s="6">
        <f t="shared" si="2"/>
        <v>1480.8510638297873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>
        <v>257352298</v>
      </c>
      <c r="I27" s="45"/>
      <c r="J27" s="34">
        <f t="shared" si="1"/>
        <v>15620471539</v>
      </c>
      <c r="K27" s="63">
        <v>10360179</v>
      </c>
      <c r="L27"/>
      <c r="M27" s="6">
        <f t="shared" si="2"/>
        <v>1507.741472323982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15595125910</v>
      </c>
      <c r="H28" s="65">
        <f>SUM(H20:H27)</f>
        <v>282839539</v>
      </c>
      <c r="I28" s="65">
        <f>SUM(I20:I27)</f>
        <v>257352298</v>
      </c>
      <c r="J28" s="66">
        <f>SUM(J20:J27)</f>
        <v>15620613151</v>
      </c>
      <c r="K28" s="67">
        <f>SUM(K20:K27)</f>
        <v>10360272.9</v>
      </c>
      <c r="M28" s="6">
        <f t="shared" si="2"/>
        <v>1507.7414757095828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24712197776</v>
      </c>
      <c r="H36" s="78">
        <f>H28+H35</f>
        <v>282839539</v>
      </c>
      <c r="I36" s="78">
        <f>I28+I35</f>
        <v>257352298</v>
      </c>
      <c r="J36" s="78">
        <f>J28+J35</f>
        <v>24737685017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16248118897</v>
      </c>
      <c r="H38" s="82">
        <f>SUM(H41,H45)</f>
        <v>0</v>
      </c>
      <c r="I38" s="82">
        <f>SUM(I41,I45)</f>
        <v>0</v>
      </c>
      <c r="J38" s="83">
        <f>SUM(J41,J45)</f>
        <v>16248118897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7965336413</v>
      </c>
      <c r="H44" s="116"/>
      <c r="I44" s="117"/>
      <c r="J44" s="118">
        <f t="shared" si="4"/>
        <v>7965336413</v>
      </c>
      <c r="K44" s="77">
        <v>883990505</v>
      </c>
      <c r="L44"/>
      <c r="M44" s="73">
        <f>J44/K44</f>
        <v>9.010658336200116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13294883569</v>
      </c>
      <c r="H45" s="120">
        <f>SUM(H42:H44)</f>
        <v>0</v>
      </c>
      <c r="I45" s="120">
        <f>SUM(I42:I44)</f>
        <v>0</v>
      </c>
      <c r="J45" s="121">
        <f>SUM(J42:J44)</f>
        <v>13294883569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108</v>
      </c>
      <c r="J53" s="150"/>
      <c r="K53"/>
      <c r="L53" s="6"/>
      <c r="M53"/>
      <c r="O53"/>
      <c r="P53"/>
    </row>
    <row r="54" spans="1:16" s="7" customFormat="1">
      <c r="A54"/>
      <c r="B54" s="147" t="s">
        <v>499</v>
      </c>
      <c r="C54"/>
      <c r="D54" s="176"/>
      <c r="E54" s="144">
        <v>133650000</v>
      </c>
      <c r="G54" t="s">
        <v>502</v>
      </c>
      <c r="H54"/>
      <c r="I54" s="154"/>
      <c r="J54" s="150">
        <v>257352298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139</v>
      </c>
      <c r="C56"/>
      <c r="D56" s="143"/>
      <c r="E56" s="144"/>
      <c r="G56"/>
      <c r="J56" s="146"/>
      <c r="K56"/>
      <c r="L56" s="6"/>
      <c r="M56"/>
      <c r="O56"/>
      <c r="P56"/>
    </row>
    <row r="57" spans="1:16" s="7" customFormat="1">
      <c r="A57"/>
      <c r="B57" s="147" t="s">
        <v>500</v>
      </c>
      <c r="E57" s="192">
        <v>24493062</v>
      </c>
      <c r="G57" s="175"/>
      <c r="J57" s="146"/>
      <c r="K57"/>
      <c r="L57" s="6"/>
      <c r="M57"/>
      <c r="O57"/>
      <c r="P57"/>
    </row>
    <row r="58" spans="1:16" s="7" customFormat="1">
      <c r="A58"/>
      <c r="B58" s="147" t="s">
        <v>503</v>
      </c>
      <c r="C58"/>
      <c r="D58" s="176"/>
      <c r="E58" s="155">
        <v>994179</v>
      </c>
      <c r="G58" s="180"/>
      <c r="J58" s="150"/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>
        <v>25487241</v>
      </c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 t="s">
        <v>501</v>
      </c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t="s">
        <v>502</v>
      </c>
      <c r="C62"/>
      <c r="D62"/>
      <c r="E62" s="144">
        <v>257352298</v>
      </c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E220-0A46-467F-97E5-B20C9FBA6937}">
  <sheetPr>
    <outlinePr summaryBelow="0"/>
    <pageSetUpPr fitToPage="1"/>
  </sheetPr>
  <dimension ref="A1:P106"/>
  <sheetViews>
    <sheetView showGridLines="0" view="pageBreakPreview" topLeftCell="A19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42178610109</v>
      </c>
      <c r="H6" s="17">
        <f>SUM(H10,H38,H47)</f>
        <v>0</v>
      </c>
      <c r="I6" s="17">
        <f>SUM(I10,I38,I47)</f>
        <v>208700</v>
      </c>
      <c r="J6" s="18">
        <f>SUM(J10,J38,J47)</f>
        <v>42178401409</v>
      </c>
      <c r="K6" s="19">
        <f>J6-G6</f>
        <v>-208700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4171528764</v>
      </c>
      <c r="H7" s="21">
        <f>SUM(H19,H47,H41)</f>
        <v>0</v>
      </c>
      <c r="I7" s="21">
        <f>SUM(I19,I47,I41)</f>
        <v>208700</v>
      </c>
      <c r="J7" s="22">
        <f>G7+H7-I7</f>
        <v>4171320064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38007081345</v>
      </c>
      <c r="H8" s="24">
        <f>SUM(H36,H45)</f>
        <v>0</v>
      </c>
      <c r="I8" s="24">
        <f>SUM(I36,I45)</f>
        <v>0</v>
      </c>
      <c r="J8" s="25">
        <f>G8+H8-I8</f>
        <v>38007081345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25039947708</v>
      </c>
      <c r="H10" s="27">
        <f>SUM(H19,H36)</f>
        <v>0</v>
      </c>
      <c r="I10" s="27">
        <f>SUM(I19,I36)</f>
        <v>208700</v>
      </c>
      <c r="J10" s="28">
        <f>SUM(J19,J36)</f>
        <v>25039739008</v>
      </c>
      <c r="K10" s="29">
        <f>J10-G10</f>
        <v>-208700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10873113</v>
      </c>
      <c r="H12" s="183"/>
      <c r="I12" s="184"/>
      <c r="J12" s="39">
        <f t="shared" si="0"/>
        <v>10873113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148764113</v>
      </c>
      <c r="H13" s="183"/>
      <c r="I13" s="38">
        <v>208700</v>
      </c>
      <c r="J13" s="40">
        <f>G13+H13-I13</f>
        <v>148555413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327749932</v>
      </c>
      <c r="H19" s="54">
        <f>SUM(H11:H18)</f>
        <v>0</v>
      </c>
      <c r="I19" s="54">
        <f>SUM(I11:I18)</f>
        <v>208700</v>
      </c>
      <c r="J19" s="54">
        <f>SUM(J11:J18)</f>
        <v>327541232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231865753</v>
      </c>
      <c r="H21" s="301"/>
      <c r="I21" s="32"/>
      <c r="J21" s="40">
        <f t="shared" si="1"/>
        <v>231865753</v>
      </c>
      <c r="K21" s="58">
        <v>156493.10999999999</v>
      </c>
      <c r="L21"/>
      <c r="M21" s="6">
        <f t="shared" si="2"/>
        <v>1481.6355365421521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15595125910</v>
      </c>
      <c r="H28" s="65">
        <f>SUM(H20:H27)</f>
        <v>0</v>
      </c>
      <c r="I28" s="65">
        <f>SUM(I20:I27)</f>
        <v>0</v>
      </c>
      <c r="J28" s="66">
        <f>SUM(J20:J27)</f>
        <v>15595125910</v>
      </c>
      <c r="K28" s="67">
        <f>SUM(K20:K27)</f>
        <v>10342777.539999999</v>
      </c>
      <c r="M28" s="6">
        <f t="shared" si="2"/>
        <v>1507.8276458801222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si="2"/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2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2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2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2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2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24712197776</v>
      </c>
      <c r="H36" s="78">
        <f>H28+H35</f>
        <v>0</v>
      </c>
      <c r="I36" s="78">
        <f>I28+I35</f>
        <v>0</v>
      </c>
      <c r="J36" s="78">
        <f>J28+J35</f>
        <v>24712197776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16248118897</v>
      </c>
      <c r="H38" s="82">
        <f>SUM(H41,H45)</f>
        <v>0</v>
      </c>
      <c r="I38" s="82">
        <f>SUM(I41,I45)</f>
        <v>0</v>
      </c>
      <c r="J38" s="83">
        <f>SUM(J41,J45)</f>
        <v>16248118897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4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4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4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7965336413</v>
      </c>
      <c r="H44" s="116"/>
      <c r="I44" s="117"/>
      <c r="J44" s="118">
        <f t="shared" si="4"/>
        <v>7965336413</v>
      </c>
      <c r="K44" s="77">
        <v>883990505</v>
      </c>
      <c r="L44"/>
      <c r="M44" s="73">
        <f>J44/K44</f>
        <v>9.010658336200116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13294883569</v>
      </c>
      <c r="H45" s="120">
        <f>SUM(H42:H44)</f>
        <v>0</v>
      </c>
      <c r="I45" s="120">
        <f>SUM(I42:I44)</f>
        <v>0</v>
      </c>
      <c r="J45" s="121">
        <f>SUM(J42:J44)</f>
        <v>13294883569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/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t="s">
        <v>413</v>
      </c>
      <c r="H54"/>
      <c r="I54" s="154"/>
      <c r="J54" s="150">
        <v>208700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/>
      <c r="G56"/>
      <c r="J56" s="146"/>
      <c r="K56"/>
      <c r="L56" s="6"/>
      <c r="M56"/>
      <c r="O56"/>
      <c r="P56"/>
    </row>
    <row r="57" spans="1:16" s="7" customFormat="1">
      <c r="A57"/>
      <c r="B57" s="147"/>
      <c r="E57" s="186"/>
      <c r="G57" s="175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44"/>
      <c r="G58" s="180"/>
      <c r="J58" s="150"/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E885-1C8A-4520-AB43-DCD4FFB9A9B6}">
  <sheetPr>
    <outlinePr summaryBelow="0"/>
    <pageSetUpPr fitToPage="1"/>
  </sheetPr>
  <dimension ref="A1:P106"/>
  <sheetViews>
    <sheetView showGridLines="0" view="pageBreakPreview" topLeftCell="A27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42180294979</v>
      </c>
      <c r="H6" s="17">
        <f>SUM(H10,H38,H47)</f>
        <v>0</v>
      </c>
      <c r="I6" s="17">
        <f>SUM(I10,I38,I47)</f>
        <v>1684870</v>
      </c>
      <c r="J6" s="18">
        <f>SUM(J10,J38,J47)</f>
        <v>42178610109</v>
      </c>
      <c r="K6" s="19">
        <f>J6-G6</f>
        <v>-1684870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4173213634</v>
      </c>
      <c r="H7" s="21">
        <f>SUM(H19,H47,H41)</f>
        <v>0</v>
      </c>
      <c r="I7" s="21">
        <f>SUM(I19,I47,I41)</f>
        <v>1684870</v>
      </c>
      <c r="J7" s="22">
        <f>G7+H7-I7</f>
        <v>4171528764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38007081345</v>
      </c>
      <c r="H8" s="24">
        <f>SUM(H36,H45)</f>
        <v>0</v>
      </c>
      <c r="I8" s="24">
        <f>SUM(I36,I45)</f>
        <v>0</v>
      </c>
      <c r="J8" s="25">
        <f>G8+H8-I8</f>
        <v>38007081345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25041632578</v>
      </c>
      <c r="H10" s="27">
        <f>SUM(H19,H36)</f>
        <v>0</v>
      </c>
      <c r="I10" s="27">
        <f>SUM(I19,I36)</f>
        <v>1684870</v>
      </c>
      <c r="J10" s="28">
        <f>SUM(J19,J36)</f>
        <v>25039947708</v>
      </c>
      <c r="K10" s="29">
        <f>J10-G10</f>
        <v>-1684870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10873113</v>
      </c>
      <c r="H12" s="183"/>
      <c r="I12" s="184"/>
      <c r="J12" s="39">
        <f t="shared" si="0"/>
        <v>10873113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150448983</v>
      </c>
      <c r="H13" s="183"/>
      <c r="I13" s="38">
        <v>1684870</v>
      </c>
      <c r="J13" s="40">
        <f>G13+H13-I13</f>
        <v>148764113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329434802</v>
      </c>
      <c r="H19" s="54">
        <f>SUM(H11:H18)</f>
        <v>0</v>
      </c>
      <c r="I19" s="54">
        <f>SUM(I11:I18)</f>
        <v>1684870</v>
      </c>
      <c r="J19" s="54">
        <f>SUM(J11:J18)</f>
        <v>327749932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231865753</v>
      </c>
      <c r="H21" s="301"/>
      <c r="I21" s="32"/>
      <c r="J21" s="40">
        <f t="shared" si="1"/>
        <v>231865753</v>
      </c>
      <c r="K21" s="58">
        <v>156493.10999999999</v>
      </c>
      <c r="L21"/>
      <c r="M21" s="6">
        <f t="shared" si="2"/>
        <v>1481.6355365421521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15595125910</v>
      </c>
      <c r="H28" s="65">
        <f>SUM(H20:H27)</f>
        <v>0</v>
      </c>
      <c r="I28" s="65">
        <f>SUM(I20:I27)</f>
        <v>0</v>
      </c>
      <c r="J28" s="66">
        <f>SUM(J20:J27)</f>
        <v>15595125910</v>
      </c>
      <c r="K28" s="67">
        <f>SUM(K20:K27)</f>
        <v>10342777.539999999</v>
      </c>
      <c r="M28" s="6">
        <f t="shared" si="2"/>
        <v>1507.8276458801222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ref="M29:M34" si="4"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232658</v>
      </c>
      <c r="H30" s="71"/>
      <c r="I30" s="71"/>
      <c r="J30" s="40">
        <f t="shared" si="3"/>
        <v>232658</v>
      </c>
      <c r="K30" s="72">
        <v>25273</v>
      </c>
      <c r="L30"/>
      <c r="M30" s="73">
        <f t="shared" si="4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35762214</v>
      </c>
      <c r="H31" s="71"/>
      <c r="I31" s="71"/>
      <c r="J31" s="40">
        <f t="shared" si="3"/>
        <v>35762214</v>
      </c>
      <c r="K31" s="72">
        <v>3777446</v>
      </c>
      <c r="L31"/>
      <c r="M31" s="73">
        <f t="shared" si="4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35577371</v>
      </c>
      <c r="H32" s="71"/>
      <c r="I32" s="71"/>
      <c r="J32" s="40">
        <f>G32+H32-I32</f>
        <v>35577371</v>
      </c>
      <c r="K32" s="72">
        <v>3786527</v>
      </c>
      <c r="L32"/>
      <c r="M32" s="73">
        <f t="shared" si="4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>
        <v>4040344500</v>
      </c>
      <c r="H33" s="75"/>
      <c r="I33" s="75"/>
      <c r="J33" s="40">
        <f>G33+H33-I33</f>
        <v>4040344500</v>
      </c>
      <c r="K33" s="72">
        <v>430000000</v>
      </c>
      <c r="L33"/>
      <c r="M33" s="73">
        <f t="shared" si="4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4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9117071866</v>
      </c>
      <c r="H35" s="76">
        <f>SUM(H29:H34)</f>
        <v>0</v>
      </c>
      <c r="I35" s="76">
        <f>SUM(I29:I34)</f>
        <v>0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24712197776</v>
      </c>
      <c r="H36" s="78">
        <f>H28+H35</f>
        <v>0</v>
      </c>
      <c r="I36" s="78">
        <f>I28+I35</f>
        <v>0</v>
      </c>
      <c r="J36" s="78">
        <f>J28+J35</f>
        <v>24712197776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16248118897</v>
      </c>
      <c r="H38" s="82">
        <f>SUM(H41,H45)</f>
        <v>0</v>
      </c>
      <c r="I38" s="82">
        <f>SUM(I41,I45)</f>
        <v>0</v>
      </c>
      <c r="J38" s="83">
        <f>SUM(J41,J45)</f>
        <v>16248118897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5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5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5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7965336413</v>
      </c>
      <c r="H44" s="116"/>
      <c r="I44" s="117"/>
      <c r="J44" s="118">
        <f t="shared" si="5"/>
        <v>7965336413</v>
      </c>
      <c r="K44" s="77">
        <v>883990505</v>
      </c>
      <c r="L44"/>
      <c r="M44" s="73">
        <f>J44/K44</f>
        <v>9.010658336200116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13294883569</v>
      </c>
      <c r="H45" s="120">
        <f>SUM(H42:H44)</f>
        <v>0</v>
      </c>
      <c r="I45" s="120">
        <f>SUM(I42:I44)</f>
        <v>0</v>
      </c>
      <c r="J45" s="121">
        <f>SUM(J42:J44)</f>
        <v>13294883569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/>
      <c r="C53"/>
      <c r="D53" s="143"/>
      <c r="E53" s="144"/>
      <c r="G53" s="145" t="s">
        <v>103</v>
      </c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t="s">
        <v>492</v>
      </c>
      <c r="H54"/>
      <c r="I54" s="154"/>
      <c r="J54" s="146">
        <v>118060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155"/>
      <c r="G55" t="s">
        <v>493</v>
      </c>
      <c r="H55"/>
      <c r="I55" s="154"/>
      <c r="J55" s="146">
        <v>301900</v>
      </c>
      <c r="K55"/>
      <c r="L55" s="6"/>
      <c r="M55"/>
      <c r="O55"/>
      <c r="P55"/>
    </row>
    <row r="56" spans="1:16" s="7" customFormat="1">
      <c r="A56"/>
      <c r="B56" s="142"/>
      <c r="C56"/>
      <c r="D56" s="143"/>
      <c r="E56" s="144"/>
      <c r="G56" t="s">
        <v>494</v>
      </c>
      <c r="J56" s="146">
        <v>509500</v>
      </c>
      <c r="K56"/>
      <c r="L56" s="6"/>
      <c r="M56"/>
      <c r="O56"/>
      <c r="P56"/>
    </row>
    <row r="57" spans="1:16" s="7" customFormat="1">
      <c r="A57"/>
      <c r="B57" s="147"/>
      <c r="E57" s="186"/>
      <c r="G57" s="175" t="s">
        <v>495</v>
      </c>
      <c r="J57" s="146">
        <v>755410</v>
      </c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44"/>
      <c r="G58" s="180"/>
      <c r="J58" s="150">
        <v>1684870</v>
      </c>
      <c r="K58"/>
      <c r="L58" s="6"/>
      <c r="M58"/>
      <c r="O58"/>
      <c r="P58"/>
    </row>
    <row r="59" spans="1:16" s="7" customFormat="1">
      <c r="A59"/>
      <c r="B59" s="142"/>
      <c r="C59"/>
      <c r="D59" s="176"/>
      <c r="E59" s="144"/>
      <c r="G59" s="158"/>
      <c r="J59" s="146"/>
      <c r="K59"/>
      <c r="L59" s="6"/>
      <c r="M59"/>
      <c r="O59"/>
      <c r="P59"/>
    </row>
    <row r="60" spans="1:16" s="7" customFormat="1">
      <c r="A60"/>
      <c r="B60" s="147"/>
      <c r="C60"/>
      <c r="D60"/>
      <c r="E60" s="144"/>
      <c r="F60"/>
      <c r="G60"/>
      <c r="H60"/>
      <c r="I60" s="154"/>
      <c r="J60" s="150"/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55"/>
      <c r="F65"/>
      <c r="G65" s="153"/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E33"/>
    <mergeCell ref="D34:F34"/>
    <mergeCell ref="C35:F35"/>
    <mergeCell ref="E48:F48"/>
    <mergeCell ref="E49:F49"/>
    <mergeCell ref="B50:I50"/>
    <mergeCell ref="B52:J52"/>
    <mergeCell ref="B37:J37"/>
    <mergeCell ref="B38:F38"/>
    <mergeCell ref="B41:E41"/>
    <mergeCell ref="B43:B44"/>
    <mergeCell ref="B45:F45"/>
    <mergeCell ref="B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29DD-D6D9-4292-B9EA-0101317F6EC6}">
  <sheetPr>
    <outlinePr summaryBelow="0"/>
    <pageSetUpPr fitToPage="1"/>
  </sheetPr>
  <dimension ref="A1:P106"/>
  <sheetViews>
    <sheetView showGridLines="0" view="pageBreakPreview" topLeftCell="A31" zoomScale="85" zoomScaleNormal="70" zoomScaleSheetLayoutView="85" zoomScalePageLayoutView="40" workbookViewId="0">
      <selection activeCell="G40" sqref="G4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SUM(G10,G38,G47)</f>
        <v>42946573686</v>
      </c>
      <c r="H6" s="17">
        <f>SUM(H10,H38,H47)</f>
        <v>4974533116</v>
      </c>
      <c r="I6" s="17">
        <f>SUM(I10,I38,I47)</f>
        <v>5740811823</v>
      </c>
      <c r="J6" s="18">
        <f>SUM(J10,J38,J47)</f>
        <v>42180294979</v>
      </c>
      <c r="K6" s="19">
        <f>J6-G6</f>
        <v>-766278707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SUM(G19,G41,G47)</f>
        <v>4973190686</v>
      </c>
      <c r="H7" s="21">
        <f>SUM(H19,H47,H41)</f>
        <v>888376692</v>
      </c>
      <c r="I7" s="21">
        <f>SUM(I19,I47,I41)</f>
        <v>1688353744</v>
      </c>
      <c r="J7" s="22">
        <f>G7+H7-I7</f>
        <v>4173213634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SUM(G36,G45)</f>
        <v>37973383000</v>
      </c>
      <c r="H8" s="24">
        <f>SUM(H36,H45)</f>
        <v>4086156424</v>
      </c>
      <c r="I8" s="24">
        <f>SUM(I36,I45)</f>
        <v>4052458079</v>
      </c>
      <c r="J8" s="25">
        <f>G8+H8-I8</f>
        <v>38007081345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SUM(G19,G36)</f>
        <v>25807871380</v>
      </c>
      <c r="H10" s="27">
        <f>SUM(H19,H36)</f>
        <v>4968969858</v>
      </c>
      <c r="I10" s="27">
        <f>SUM(I19,I36)</f>
        <v>5735208660</v>
      </c>
      <c r="J10" s="28">
        <f>SUM(J19,J36)</f>
        <v>25041632578</v>
      </c>
      <c r="K10" s="29">
        <f>J10-G10</f>
        <v>-766238802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880338055</v>
      </c>
      <c r="H12" s="183">
        <v>9455875</v>
      </c>
      <c r="I12" s="184">
        <v>878920817</v>
      </c>
      <c r="J12" s="39">
        <f t="shared" si="0"/>
        <v>10873113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80961093</v>
      </c>
      <c r="H13" s="183">
        <v>878920817</v>
      </c>
      <c r="I13" s="38">
        <v>809432927</v>
      </c>
      <c r="J13" s="40">
        <f>G13+H13-I13</f>
        <v>150448983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167932112</v>
      </c>
      <c r="H16" s="184"/>
      <c r="I16" s="184"/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1129411854</v>
      </c>
      <c r="H19" s="54">
        <f>SUM(H11:H18)</f>
        <v>888376692</v>
      </c>
      <c r="I19" s="54">
        <f>SUM(I11:I18)</f>
        <v>1688353744</v>
      </c>
      <c r="J19" s="54">
        <f>SUM(J11:J18)</f>
        <v>329434802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191849745</v>
      </c>
      <c r="H21" s="301">
        <v>40016008</v>
      </c>
      <c r="I21" s="32"/>
      <c r="J21" s="40">
        <f t="shared" si="1"/>
        <v>231865753</v>
      </c>
      <c r="K21" s="58">
        <v>156493.10999999999</v>
      </c>
      <c r="L21"/>
      <c r="M21" s="6">
        <f t="shared" si="2"/>
        <v>1481.6355365421521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15555109902</v>
      </c>
      <c r="H28" s="65">
        <f>SUM(H20:H27)</f>
        <v>40016008</v>
      </c>
      <c r="I28" s="65">
        <f>SUM(I20:I27)</f>
        <v>0</v>
      </c>
      <c r="J28" s="66">
        <f>SUM(J20:J27)</f>
        <v>15595125910</v>
      </c>
      <c r="K28" s="67">
        <f>SUM(K20:K27)</f>
        <v>10342777.539999999</v>
      </c>
      <c r="M28" s="6">
        <f t="shared" si="2"/>
        <v>1507.8276458801222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4" si="3">G29+H29-I29</f>
        <v>0</v>
      </c>
      <c r="K29" s="69">
        <v>0</v>
      </c>
      <c r="L29"/>
      <c r="M29" s="6" t="e">
        <f t="shared" ref="M29:M34" si="4"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>
        <v>232658</v>
      </c>
      <c r="I30" s="71"/>
      <c r="J30" s="40">
        <f t="shared" si="3"/>
        <v>232658</v>
      </c>
      <c r="K30" s="72">
        <v>25273</v>
      </c>
      <c r="L30"/>
      <c r="M30" s="73">
        <f t="shared" si="4"/>
        <v>9.2057927432437783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>
        <v>6510416</v>
      </c>
      <c r="J31" s="40">
        <f t="shared" si="3"/>
        <v>35762214</v>
      </c>
      <c r="K31" s="72">
        <v>3777446</v>
      </c>
      <c r="L31"/>
      <c r="M31" s="73">
        <f t="shared" si="4"/>
        <v>9.4672998634527143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>
        <v>4040344500</v>
      </c>
      <c r="J32" s="40">
        <f>G32+H32-I32</f>
        <v>35577371</v>
      </c>
      <c r="K32" s="72">
        <v>3786527</v>
      </c>
      <c r="L32"/>
      <c r="M32" s="73">
        <f t="shared" si="4"/>
        <v>9.3957790344555843</v>
      </c>
      <c r="N32"/>
      <c r="O32" s="70"/>
    </row>
    <row r="33" spans="1:16" ht="30" customHeight="1">
      <c r="B33" s="346"/>
      <c r="C33" s="74" t="s">
        <v>32</v>
      </c>
      <c r="D33" s="331" t="s">
        <v>486</v>
      </c>
      <c r="E33" s="332"/>
      <c r="F33" s="302"/>
      <c r="G33" s="75"/>
      <c r="H33" s="75">
        <v>4040344500</v>
      </c>
      <c r="I33" s="75"/>
      <c r="J33" s="40">
        <f>G33+H33-I33</f>
        <v>4040344500</v>
      </c>
      <c r="K33" s="72">
        <v>430000000</v>
      </c>
      <c r="L33"/>
      <c r="M33" s="73">
        <f t="shared" si="4"/>
        <v>9.3961500000000004</v>
      </c>
      <c r="N33"/>
      <c r="O33" s="70"/>
    </row>
    <row r="34" spans="1:16" ht="30.75" customHeight="1" thickBot="1">
      <c r="B34" s="346"/>
      <c r="C34" s="74" t="s">
        <v>32</v>
      </c>
      <c r="D34" s="334" t="s">
        <v>473</v>
      </c>
      <c r="E34" s="335"/>
      <c r="F34" s="336"/>
      <c r="G34" s="75">
        <v>5005155123</v>
      </c>
      <c r="H34" s="75"/>
      <c r="I34" s="75"/>
      <c r="J34" s="40">
        <f t="shared" si="3"/>
        <v>5005155123</v>
      </c>
      <c r="K34" s="72">
        <v>528678200</v>
      </c>
      <c r="L34"/>
      <c r="M34" s="73">
        <f t="shared" si="4"/>
        <v>9.467300000264812</v>
      </c>
      <c r="N34" s="70"/>
      <c r="O34" s="70"/>
    </row>
    <row r="35" spans="1:16" ht="18" customHeight="1" thickTop="1" thickBot="1">
      <c r="B35" s="347"/>
      <c r="C35" s="385" t="s">
        <v>42</v>
      </c>
      <c r="D35" s="385"/>
      <c r="E35" s="385"/>
      <c r="F35" s="385"/>
      <c r="G35" s="64">
        <f>SUM(G29:G34)</f>
        <v>9123349624</v>
      </c>
      <c r="H35" s="76">
        <f>SUM(H29:H34)</f>
        <v>4040577158</v>
      </c>
      <c r="I35" s="76">
        <f>SUM(I29:I34)</f>
        <v>4046854916</v>
      </c>
      <c r="J35" s="66">
        <f>SUM(J29:J34)</f>
        <v>9117071866</v>
      </c>
      <c r="K35" s="77">
        <f>SUM(K29:K34)</f>
        <v>966267446</v>
      </c>
      <c r="M35" s="73">
        <f t="shared" si="2"/>
        <v>9.4353503305336446</v>
      </c>
    </row>
    <row r="36" spans="1:16" ht="21.75" customHeight="1" thickTop="1" thickBot="1">
      <c r="B36" s="338" t="s">
        <v>43</v>
      </c>
      <c r="C36" s="339"/>
      <c r="D36" s="339"/>
      <c r="E36" s="339"/>
      <c r="F36" s="340"/>
      <c r="G36" s="78">
        <f>G28+G35</f>
        <v>24678459526</v>
      </c>
      <c r="H36" s="78">
        <f>H28+H35</f>
        <v>4080593166</v>
      </c>
      <c r="I36" s="78">
        <f>I28+I35</f>
        <v>4046854916</v>
      </c>
      <c r="J36" s="78">
        <f>J28+J35</f>
        <v>24712197776</v>
      </c>
      <c r="K36" s="79"/>
      <c r="O36" s="80" t="e">
        <f>#REF!/#REF!</f>
        <v>#REF!</v>
      </c>
    </row>
    <row r="37" spans="1:16" ht="9.75" customHeight="1" thickTop="1" thickBot="1">
      <c r="B37" s="320"/>
      <c r="C37" s="320"/>
      <c r="D37" s="320"/>
      <c r="E37" s="320"/>
      <c r="F37" s="320"/>
      <c r="G37" s="320"/>
      <c r="H37" s="320"/>
      <c r="I37" s="320"/>
      <c r="J37" s="320"/>
      <c r="K37" s="81"/>
      <c r="O37" s="80"/>
    </row>
    <row r="38" spans="1:16" ht="21.75" customHeight="1" thickTop="1" thickBot="1">
      <c r="B38" s="321" t="s">
        <v>44</v>
      </c>
      <c r="C38" s="322"/>
      <c r="D38" s="322"/>
      <c r="E38" s="322"/>
      <c r="F38" s="323"/>
      <c r="G38" s="82">
        <f>SUM(G41,G45)</f>
        <v>16248158802</v>
      </c>
      <c r="H38" s="82">
        <f>SUM(H41,H45)</f>
        <v>5563258</v>
      </c>
      <c r="I38" s="82">
        <f>SUM(I41,I45)</f>
        <v>5603163</v>
      </c>
      <c r="J38" s="83">
        <f>SUM(J41,J45)</f>
        <v>16248118897</v>
      </c>
      <c r="K38" s="84">
        <f>G38+H38-I38-J38</f>
        <v>0</v>
      </c>
      <c r="L38" s="85"/>
    </row>
    <row r="39" spans="1:16" ht="18" customHeight="1" thickBot="1">
      <c r="B39" s="86" t="s">
        <v>45</v>
      </c>
      <c r="C39" s="87" t="s">
        <v>46</v>
      </c>
      <c r="D39" s="88" t="s">
        <v>47</v>
      </c>
      <c r="E39" s="89" t="s">
        <v>48</v>
      </c>
      <c r="F39" s="89" t="s">
        <v>49</v>
      </c>
      <c r="G39" s="89"/>
      <c r="H39" s="89"/>
      <c r="I39" s="89"/>
      <c r="J39" s="90" t="s">
        <v>50</v>
      </c>
      <c r="K39" s="91"/>
      <c r="L39" s="6" t="s">
        <v>51</v>
      </c>
    </row>
    <row r="40" spans="1:16" ht="18" customHeight="1" thickTop="1">
      <c r="B40" s="92" t="s">
        <v>52</v>
      </c>
      <c r="C40" s="68" t="s">
        <v>53</v>
      </c>
      <c r="D40" s="93" t="s">
        <v>54</v>
      </c>
      <c r="E40" s="94">
        <v>41929</v>
      </c>
      <c r="F40" s="94">
        <v>47398</v>
      </c>
      <c r="G40" s="95">
        <v>2953235328</v>
      </c>
      <c r="H40" s="95"/>
      <c r="I40" s="95"/>
      <c r="J40" s="96">
        <f t="shared" ref="J40:J44" si="5">G40+H40-I40</f>
        <v>2953235328</v>
      </c>
      <c r="K40" s="91"/>
      <c r="L40"/>
      <c r="N40"/>
    </row>
    <row r="41" spans="1:16" ht="21.75" customHeight="1">
      <c r="B41" s="324" t="s">
        <v>55</v>
      </c>
      <c r="C41" s="325"/>
      <c r="D41" s="325"/>
      <c r="E41" s="326"/>
      <c r="F41" s="98"/>
      <c r="G41" s="99">
        <f>SUM(G40:G40)</f>
        <v>2953235328</v>
      </c>
      <c r="H41" s="99">
        <f>SUM(H40:H40)</f>
        <v>0</v>
      </c>
      <c r="I41" s="99">
        <f>SUM(I40:I40)</f>
        <v>0</v>
      </c>
      <c r="J41" s="100">
        <f>SUM(J40:J40)</f>
        <v>2953235328</v>
      </c>
      <c r="K41" s="91"/>
      <c r="L41" s="97"/>
    </row>
    <row r="42" spans="1:16" ht="29.4" thickBot="1">
      <c r="B42" s="101" t="s">
        <v>56</v>
      </c>
      <c r="C42" s="68" t="s">
        <v>24</v>
      </c>
      <c r="D42" s="102" t="s">
        <v>57</v>
      </c>
      <c r="E42" s="94">
        <v>42642</v>
      </c>
      <c r="F42" s="94">
        <v>67479</v>
      </c>
      <c r="G42" s="103">
        <v>1693149636</v>
      </c>
      <c r="H42" s="95"/>
      <c r="I42" s="95"/>
      <c r="J42" s="104">
        <f t="shared" si="5"/>
        <v>1693149636</v>
      </c>
      <c r="K42" s="105">
        <v>1000000</v>
      </c>
      <c r="L42"/>
      <c r="N42"/>
    </row>
    <row r="43" spans="1:16" ht="19.5" customHeight="1" thickTop="1" thickBot="1">
      <c r="B43" s="327" t="s">
        <v>58</v>
      </c>
      <c r="C43" s="36" t="s">
        <v>59</v>
      </c>
      <c r="D43" s="106" t="s">
        <v>60</v>
      </c>
      <c r="E43" s="107">
        <v>44082</v>
      </c>
      <c r="F43" s="107" t="s">
        <v>61</v>
      </c>
      <c r="G43" s="108">
        <v>3636397520</v>
      </c>
      <c r="H43" s="109"/>
      <c r="I43" s="109"/>
      <c r="J43" s="104">
        <f t="shared" si="5"/>
        <v>3636397520</v>
      </c>
      <c r="K43" s="110">
        <v>5000000</v>
      </c>
      <c r="L43" s="111">
        <f>SUM(K42:K43)</f>
        <v>6000000</v>
      </c>
      <c r="M43" s="97">
        <f>J43/K43</f>
        <v>727.27950399999997</v>
      </c>
      <c r="N43" t="s">
        <v>93</v>
      </c>
    </row>
    <row r="44" spans="1:16" s="7" customFormat="1" ht="28.5" customHeight="1" thickTop="1" thickBot="1">
      <c r="A44"/>
      <c r="B44" s="328"/>
      <c r="C44" s="112" t="s">
        <v>59</v>
      </c>
      <c r="D44" s="113" t="s">
        <v>471</v>
      </c>
      <c r="E44" s="114">
        <v>44862</v>
      </c>
      <c r="F44" s="114"/>
      <c r="G44" s="115">
        <v>7965376318</v>
      </c>
      <c r="H44" s="116">
        <v>5563258</v>
      </c>
      <c r="I44" s="117">
        <v>5603163</v>
      </c>
      <c r="J44" s="118">
        <f t="shared" si="5"/>
        <v>7965336413</v>
      </c>
      <c r="K44" s="77">
        <v>883990505</v>
      </c>
      <c r="L44"/>
      <c r="M44" s="73">
        <f>J44/K44</f>
        <v>9.010658336200116</v>
      </c>
      <c r="N44" t="s">
        <v>94</v>
      </c>
      <c r="O44"/>
      <c r="P44"/>
    </row>
    <row r="45" spans="1:16" s="7" customFormat="1" ht="21.75" customHeight="1" thickTop="1" thickBot="1">
      <c r="A45"/>
      <c r="B45" s="329" t="s">
        <v>65</v>
      </c>
      <c r="C45" s="330"/>
      <c r="D45" s="330"/>
      <c r="E45" s="330"/>
      <c r="F45" s="330"/>
      <c r="G45" s="119">
        <f>SUM(G42:G44)</f>
        <v>13294923474</v>
      </c>
      <c r="H45" s="120">
        <f>SUM(H42:H44)</f>
        <v>5563258</v>
      </c>
      <c r="I45" s="120">
        <f>SUM(I42:I44)</f>
        <v>5603163</v>
      </c>
      <c r="J45" s="121">
        <f>SUM(J42:J44)</f>
        <v>13294883569</v>
      </c>
      <c r="K45" s="91"/>
      <c r="L45" s="122"/>
      <c r="M45"/>
      <c r="O45"/>
      <c r="P45"/>
    </row>
    <row r="46" spans="1:16" s="7" customFormat="1" ht="15.6" thickTop="1" thickBot="1">
      <c r="A46"/>
      <c r="B46"/>
      <c r="C46"/>
      <c r="D46" s="123"/>
      <c r="E46"/>
      <c r="F46"/>
      <c r="G46" s="124"/>
      <c r="H46"/>
      <c r="I46" s="124"/>
      <c r="J46" s="124"/>
      <c r="K46"/>
      <c r="L46" s="6"/>
      <c r="M46"/>
      <c r="O46"/>
      <c r="P46"/>
    </row>
    <row r="47" spans="1:16" s="7" customFormat="1" ht="21" customHeight="1" thickTop="1" thickBot="1">
      <c r="A47"/>
      <c r="B47" s="321" t="s">
        <v>66</v>
      </c>
      <c r="C47" s="322"/>
      <c r="D47" s="322"/>
      <c r="E47" s="322"/>
      <c r="F47" s="323"/>
      <c r="G47" s="125">
        <v>890543504</v>
      </c>
      <c r="H47" s="126"/>
      <c r="I47" s="127">
        <v>0</v>
      </c>
      <c r="J47" s="125">
        <f>G47+H47-I47</f>
        <v>890543504</v>
      </c>
      <c r="K47" s="128">
        <f>G47+H47-I47-J47</f>
        <v>0</v>
      </c>
      <c r="L47" s="6"/>
      <c r="M47"/>
      <c r="O47"/>
      <c r="P47"/>
    </row>
    <row r="48" spans="1:16" s="7" customFormat="1" ht="21" customHeight="1" thickBot="1">
      <c r="A48"/>
      <c r="B48" s="86" t="s">
        <v>45</v>
      </c>
      <c r="C48" s="129" t="s">
        <v>46</v>
      </c>
      <c r="D48" s="130" t="s">
        <v>47</v>
      </c>
      <c r="E48" s="311" t="s">
        <v>68</v>
      </c>
      <c r="F48" s="312"/>
      <c r="G48" s="131" t="s">
        <v>69</v>
      </c>
      <c r="H48" s="131" t="s">
        <v>48</v>
      </c>
      <c r="I48" s="131" t="s">
        <v>71</v>
      </c>
      <c r="J48" s="90" t="s">
        <v>50</v>
      </c>
      <c r="K48" s="132"/>
      <c r="L48" s="6"/>
      <c r="M48" s="133"/>
      <c r="O48"/>
      <c r="P48"/>
    </row>
    <row r="49" spans="1:16" s="7" customFormat="1" ht="21" customHeight="1" thickTop="1">
      <c r="A49"/>
      <c r="B49" s="134" t="s">
        <v>73</v>
      </c>
      <c r="C49" s="135" t="s">
        <v>59</v>
      </c>
      <c r="D49" s="136" t="s">
        <v>74</v>
      </c>
      <c r="E49" s="313"/>
      <c r="F49" s="314"/>
      <c r="G49" s="137"/>
      <c r="H49" s="138"/>
      <c r="I49" s="138"/>
      <c r="J49" s="139">
        <f>J47</f>
        <v>890543504</v>
      </c>
      <c r="K49" s="132"/>
      <c r="L49" s="6"/>
      <c r="M49"/>
      <c r="O49"/>
      <c r="P49"/>
    </row>
    <row r="50" spans="1:16" s="7" customFormat="1" ht="21" customHeight="1" thickBot="1">
      <c r="A50"/>
      <c r="B50" s="315" t="s">
        <v>75</v>
      </c>
      <c r="C50" s="316"/>
      <c r="D50" s="316"/>
      <c r="E50" s="316"/>
      <c r="F50" s="316"/>
      <c r="G50" s="316"/>
      <c r="H50" s="316"/>
      <c r="I50" s="316"/>
      <c r="J50" s="140">
        <f>SUM(J49)</f>
        <v>890543504</v>
      </c>
      <c r="K50"/>
      <c r="L50" s="6"/>
      <c r="M50"/>
      <c r="O50"/>
      <c r="P50"/>
    </row>
    <row r="51" spans="1:16" s="7" customFormat="1" ht="15.6" thickTop="1" thickBot="1">
      <c r="A51"/>
      <c r="B51"/>
      <c r="C51"/>
      <c r="D51" s="141"/>
      <c r="E51"/>
      <c r="F51"/>
      <c r="G51"/>
      <c r="H51"/>
      <c r="I51"/>
      <c r="J51"/>
      <c r="K51"/>
      <c r="L51" s="6"/>
      <c r="M51"/>
      <c r="O51"/>
      <c r="P51"/>
    </row>
    <row r="52" spans="1:16" s="7" customFormat="1" ht="15" thickBot="1">
      <c r="A52"/>
      <c r="B52" s="317" t="s">
        <v>126</v>
      </c>
      <c r="C52" s="318"/>
      <c r="D52" s="318"/>
      <c r="E52" s="318"/>
      <c r="F52" s="318"/>
      <c r="G52" s="318"/>
      <c r="H52" s="318"/>
      <c r="I52" s="318"/>
      <c r="J52" s="319"/>
      <c r="K52"/>
      <c r="L52" s="6"/>
      <c r="M52"/>
      <c r="O52"/>
      <c r="P52"/>
    </row>
    <row r="53" spans="1:16" s="7" customFormat="1">
      <c r="A53"/>
      <c r="B53" s="142" t="s">
        <v>99</v>
      </c>
      <c r="C53"/>
      <c r="D53" s="143"/>
      <c r="E53" s="144"/>
      <c r="G53" s="145" t="s">
        <v>100</v>
      </c>
      <c r="J53" s="150"/>
      <c r="K53"/>
      <c r="L53" s="6"/>
      <c r="M53"/>
      <c r="O53"/>
      <c r="P53"/>
    </row>
    <row r="54" spans="1:16" s="7" customFormat="1">
      <c r="A54"/>
      <c r="B54" s="147" t="s">
        <v>113</v>
      </c>
      <c r="C54"/>
      <c r="D54" s="176"/>
      <c r="E54" s="144">
        <v>9455875</v>
      </c>
      <c r="G54" t="s">
        <v>101</v>
      </c>
      <c r="H54"/>
      <c r="I54" s="154"/>
      <c r="J54" s="150">
        <v>878920817</v>
      </c>
      <c r="K54"/>
      <c r="L54" s="6"/>
      <c r="M54"/>
      <c r="O54"/>
      <c r="P54"/>
    </row>
    <row r="55" spans="1:16" s="7" customFormat="1">
      <c r="A55"/>
      <c r="B55" s="147"/>
      <c r="C55"/>
      <c r="D55" s="143"/>
      <c r="E55" s="155"/>
      <c r="G55"/>
      <c r="H55"/>
      <c r="I55" s="154"/>
      <c r="J55" s="146"/>
      <c r="K55"/>
      <c r="L55" s="6"/>
      <c r="M55"/>
      <c r="O55"/>
      <c r="P55"/>
    </row>
    <row r="56" spans="1:16" s="7" customFormat="1">
      <c r="A56"/>
      <c r="B56" s="142" t="s">
        <v>102</v>
      </c>
      <c r="C56"/>
      <c r="D56" s="143"/>
      <c r="E56" s="144"/>
      <c r="G56" s="153" t="s">
        <v>103</v>
      </c>
      <c r="J56" s="150"/>
      <c r="K56"/>
      <c r="L56" s="6"/>
      <c r="M56"/>
      <c r="O56"/>
      <c r="P56"/>
    </row>
    <row r="57" spans="1:16" s="7" customFormat="1">
      <c r="A57"/>
      <c r="B57" s="147" t="s">
        <v>101</v>
      </c>
      <c r="E57" s="186">
        <v>878920817</v>
      </c>
      <c r="G57" s="175" t="s">
        <v>483</v>
      </c>
      <c r="J57" s="146">
        <v>807920817</v>
      </c>
      <c r="K57"/>
      <c r="L57" s="6"/>
      <c r="M57"/>
      <c r="O57"/>
      <c r="P57"/>
    </row>
    <row r="58" spans="1:16" s="7" customFormat="1">
      <c r="A58"/>
      <c r="B58" s="142"/>
      <c r="C58"/>
      <c r="D58" s="176"/>
      <c r="E58" s="144"/>
      <c r="G58" s="180" t="s">
        <v>156</v>
      </c>
      <c r="J58" s="146">
        <v>1504110</v>
      </c>
      <c r="K58"/>
      <c r="L58" s="6"/>
      <c r="M58"/>
      <c r="O58"/>
      <c r="P58"/>
    </row>
    <row r="59" spans="1:16" s="7" customFormat="1">
      <c r="A59"/>
      <c r="B59" s="142" t="s">
        <v>487</v>
      </c>
      <c r="C59"/>
      <c r="D59" s="176"/>
      <c r="E59" s="144"/>
      <c r="G59" s="158" t="s">
        <v>182</v>
      </c>
      <c r="J59" s="146">
        <v>8000</v>
      </c>
      <c r="K59"/>
      <c r="L59" s="6"/>
      <c r="M59"/>
      <c r="O59"/>
      <c r="P59"/>
    </row>
    <row r="60" spans="1:16" s="7" customFormat="1">
      <c r="A60"/>
      <c r="B60" s="147" t="s">
        <v>488</v>
      </c>
      <c r="C60"/>
      <c r="D60"/>
      <c r="E60" s="144">
        <v>4040344500</v>
      </c>
      <c r="F60"/>
      <c r="G60"/>
      <c r="H60"/>
      <c r="I60" s="154"/>
      <c r="J60" s="150">
        <v>809432927</v>
      </c>
      <c r="K60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s="296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 t="s">
        <v>139</v>
      </c>
      <c r="C62"/>
      <c r="D62"/>
      <c r="E62" s="144"/>
      <c r="F62"/>
      <c r="G62" s="153" t="s">
        <v>484</v>
      </c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 t="s">
        <v>490</v>
      </c>
      <c r="C63"/>
      <c r="D63"/>
      <c r="E63" s="144">
        <v>40016008</v>
      </c>
      <c r="F63"/>
      <c r="G63" t="s">
        <v>485</v>
      </c>
      <c r="H63"/>
      <c r="I63" s="154"/>
      <c r="J63" s="148">
        <v>6510416</v>
      </c>
      <c r="K63" s="178"/>
      <c r="L63" s="6"/>
      <c r="M63"/>
      <c r="O63"/>
      <c r="P63"/>
    </row>
    <row r="64" spans="1:16" s="7" customFormat="1">
      <c r="A64" s="179"/>
      <c r="B64" s="153"/>
      <c r="C64"/>
      <c r="D64"/>
      <c r="E64" s="155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 t="s">
        <v>197</v>
      </c>
      <c r="C65"/>
      <c r="D65"/>
      <c r="E65" s="155"/>
      <c r="F65"/>
      <c r="G65" s="153" t="s">
        <v>489</v>
      </c>
      <c r="H65"/>
      <c r="I65" s="154"/>
      <c r="J65" s="152"/>
      <c r="K65" s="178"/>
      <c r="L65" s="6"/>
      <c r="M65"/>
      <c r="O65"/>
      <c r="P65"/>
    </row>
    <row r="66" spans="1:16" s="7" customFormat="1">
      <c r="A66" s="179"/>
      <c r="B66" t="s">
        <v>491</v>
      </c>
      <c r="C66"/>
      <c r="D66"/>
      <c r="E66" s="144">
        <v>232658</v>
      </c>
      <c r="F66"/>
      <c r="G66" t="s">
        <v>488</v>
      </c>
      <c r="H66"/>
      <c r="I66" s="154"/>
      <c r="J66" s="148">
        <v>4040344500</v>
      </c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 t="s">
        <v>431</v>
      </c>
      <c r="C68"/>
      <c r="D68"/>
      <c r="E68" s="144"/>
      <c r="F68"/>
      <c r="G68" s="153" t="s">
        <v>496</v>
      </c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t="s">
        <v>498</v>
      </c>
      <c r="C69"/>
      <c r="D69"/>
      <c r="E69" s="144">
        <v>5563258</v>
      </c>
      <c r="F69"/>
      <c r="G69" s="158" t="s">
        <v>497</v>
      </c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/>
      <c r="H70"/>
      <c r="I70" s="154"/>
      <c r="J70" s="148">
        <v>5603163</v>
      </c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75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/>
      <c r="H77"/>
      <c r="I77" s="154"/>
      <c r="J77" s="152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/>
      <c r="H88"/>
      <c r="I88" s="154"/>
      <c r="J88" s="152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 s="15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8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 s="179"/>
      <c r="B96"/>
      <c r="C96"/>
      <c r="D96"/>
      <c r="E96" s="144"/>
      <c r="F96"/>
      <c r="G96" s="153"/>
      <c r="H96"/>
      <c r="I96" s="154"/>
      <c r="J96" s="148"/>
      <c r="K96" s="178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3"/>
      <c r="E98"/>
      <c r="F98"/>
      <c r="G98"/>
      <c r="H98"/>
      <c r="I98" s="155"/>
      <c r="J98" s="167"/>
      <c r="K98"/>
      <c r="L98" s="6"/>
      <c r="M98"/>
      <c r="O98"/>
      <c r="P98"/>
    </row>
    <row r="99" spans="1:16" s="7" customFormat="1">
      <c r="A99"/>
      <c r="B99" s="142"/>
      <c r="C99"/>
      <c r="D99" s="3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9"/>
      <c r="E101"/>
      <c r="F101"/>
      <c r="G101"/>
      <c r="H101"/>
      <c r="I101" s="168"/>
      <c r="J101" s="167"/>
      <c r="K101"/>
      <c r="L101" s="6"/>
      <c r="M101"/>
      <c r="O101"/>
      <c r="P101"/>
    </row>
    <row r="102" spans="1:16" s="7" customFormat="1">
      <c r="A102"/>
      <c r="B102" s="147"/>
      <c r="C102"/>
      <c r="D102" s="166"/>
      <c r="E102"/>
      <c r="F102"/>
      <c r="G102"/>
      <c r="H102"/>
      <c r="I102" s="170"/>
      <c r="J102" s="167"/>
      <c r="K102"/>
      <c r="L102" s="6"/>
      <c r="M102"/>
      <c r="O102"/>
      <c r="P102"/>
    </row>
    <row r="103" spans="1:16" s="7" customFormat="1" ht="15" thickBot="1">
      <c r="A103"/>
      <c r="B103" s="171"/>
      <c r="C103" s="172"/>
      <c r="D103" s="173"/>
      <c r="E103" s="172"/>
      <c r="F103" s="172"/>
      <c r="G103" s="172"/>
      <c r="H103"/>
      <c r="I103" s="170"/>
      <c r="J103" s="167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H104" s="174"/>
      <c r="I104" s="174"/>
      <c r="J104" s="174"/>
      <c r="K104"/>
      <c r="L104" s="6"/>
      <c r="M104"/>
      <c r="O104"/>
      <c r="P104"/>
    </row>
    <row r="105" spans="1:16" s="7" customFormat="1">
      <c r="A105"/>
      <c r="B105" s="153"/>
      <c r="C105"/>
      <c r="D105" s="143"/>
      <c r="E105" s="144"/>
      <c r="G105" s="158"/>
      <c r="J105" s="152"/>
      <c r="K105"/>
      <c r="L105" s="6"/>
      <c r="M105"/>
      <c r="O105"/>
      <c r="P105"/>
    </row>
    <row r="106" spans="1:16" s="7" customFormat="1">
      <c r="A106"/>
      <c r="B106" s="177"/>
      <c r="C106"/>
      <c r="D106" s="143"/>
      <c r="E106" s="144"/>
      <c r="G106" s="158"/>
      <c r="J106" s="152"/>
      <c r="K106"/>
      <c r="L106" s="6"/>
      <c r="M106"/>
      <c r="O106"/>
      <c r="P106"/>
    </row>
  </sheetData>
  <dataConsolidate/>
  <mergeCells count="39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19:F19"/>
    <mergeCell ref="B20:B35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4:F34"/>
    <mergeCell ref="C35:F35"/>
    <mergeCell ref="B36:F36"/>
    <mergeCell ref="E49:F49"/>
    <mergeCell ref="B50:I50"/>
    <mergeCell ref="B52:J52"/>
    <mergeCell ref="D33:E33"/>
    <mergeCell ref="B38:F38"/>
    <mergeCell ref="B41:E41"/>
    <mergeCell ref="B43:B44"/>
    <mergeCell ref="B45:F45"/>
    <mergeCell ref="B47:F47"/>
    <mergeCell ref="E48:F48"/>
    <mergeCell ref="B37:J3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9" max="16383" man="1"/>
    <brk id="119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E25B-A76E-4BAF-9806-9D253E56F9C5}">
  <sheetPr>
    <outlinePr summaryBelow="0"/>
    <pageSetUpPr fitToPage="1"/>
  </sheetPr>
  <dimension ref="A1:P105"/>
  <sheetViews>
    <sheetView showGridLines="0" view="pageBreakPreview" topLeftCell="A14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42943077504</v>
      </c>
      <c r="H6" s="17">
        <f>SUM(H10,H37,H46)</f>
        <v>871639183</v>
      </c>
      <c r="I6" s="17">
        <f>SUM(I10,I37,I46)</f>
        <v>868143001</v>
      </c>
      <c r="J6" s="18">
        <f>SUM(J10,J37,J46)</f>
        <v>42946573686</v>
      </c>
      <c r="K6" s="19">
        <f>J6-G6</f>
        <v>3496182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4971773448</v>
      </c>
      <c r="H7" s="21">
        <f>SUM(H19,H46,H40)</f>
        <v>869560239</v>
      </c>
      <c r="I7" s="21">
        <f>SUM(I19,I46,I40)</f>
        <v>868143001</v>
      </c>
      <c r="J7" s="22">
        <f>G7+H7-I7</f>
        <v>4973190686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37971304056</v>
      </c>
      <c r="H8" s="24">
        <f>SUM(H35,H44)</f>
        <v>2078944</v>
      </c>
      <c r="I8" s="24">
        <f>SUM(I35,I44)</f>
        <v>0</v>
      </c>
      <c r="J8" s="25">
        <f>G8+H8-I8</f>
        <v>37973383000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25804375198</v>
      </c>
      <c r="H10" s="27">
        <f>SUM(H19,H35)</f>
        <v>871639183</v>
      </c>
      <c r="I10" s="27">
        <f>SUM(I19,I35)</f>
        <v>868143001</v>
      </c>
      <c r="J10" s="28">
        <f>SUM(J19,J35)</f>
        <v>25807871380</v>
      </c>
      <c r="K10" s="29">
        <f>J10-G10</f>
        <v>3496182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10777816</v>
      </c>
      <c r="H12" s="183">
        <v>869560239</v>
      </c>
      <c r="I12" s="184"/>
      <c r="J12" s="39">
        <f t="shared" si="0"/>
        <v>880338055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80961093</v>
      </c>
      <c r="H13" s="183"/>
      <c r="I13" s="38"/>
      <c r="J13" s="40">
        <f>G13+H13-I13</f>
        <v>80961093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1036075113</v>
      </c>
      <c r="H16" s="184"/>
      <c r="I16" s="184">
        <v>868143001</v>
      </c>
      <c r="J16" s="40">
        <f t="shared" si="0"/>
        <v>167932112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1127994616</v>
      </c>
      <c r="H19" s="54">
        <f>SUM(H11:H18)</f>
        <v>869560239</v>
      </c>
      <c r="I19" s="54">
        <f>SUM(I11:I18)</f>
        <v>868143001</v>
      </c>
      <c r="J19" s="54">
        <f>SUM(J11:J18)</f>
        <v>1129411854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189770801</v>
      </c>
      <c r="H21" s="301">
        <v>2078944</v>
      </c>
      <c r="I21" s="32"/>
      <c r="J21" s="40">
        <f t="shared" si="1"/>
        <v>191849745</v>
      </c>
      <c r="K21" s="58">
        <v>129383.83</v>
      </c>
      <c r="L21"/>
      <c r="M21" s="6">
        <f t="shared" si="2"/>
        <v>1482.7953771348398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15553030958</v>
      </c>
      <c r="H28" s="65">
        <f>SUM(H20:H27)</f>
        <v>2078944</v>
      </c>
      <c r="I28" s="65">
        <f>SUM(I20:I27)</f>
        <v>0</v>
      </c>
      <c r="J28" s="66">
        <f>SUM(J20:J27)</f>
        <v>15555109902</v>
      </c>
      <c r="K28" s="67">
        <f>SUM(K20:K27)</f>
        <v>10315668.26</v>
      </c>
      <c r="M28" s="6">
        <f t="shared" si="2"/>
        <v>1507.9110252426826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24676380582</v>
      </c>
      <c r="H35" s="78">
        <f>H28+H34</f>
        <v>2078944</v>
      </c>
      <c r="I35" s="78">
        <f>I28+I34</f>
        <v>0</v>
      </c>
      <c r="J35" s="78">
        <f>J28+J34</f>
        <v>24678459526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16248158802</v>
      </c>
      <c r="H37" s="82">
        <f>SUM(H40,H44)</f>
        <v>0</v>
      </c>
      <c r="I37" s="82">
        <f>SUM(I40,I44)</f>
        <v>0</v>
      </c>
      <c r="J37" s="83">
        <f>SUM(J40,J44)</f>
        <v>16248158802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7965376318</v>
      </c>
      <c r="H43" s="116"/>
      <c r="I43" s="117"/>
      <c r="J43" s="118">
        <f t="shared" si="4"/>
        <v>7965376318</v>
      </c>
      <c r="K43" s="77">
        <v>883989122</v>
      </c>
      <c r="L43"/>
      <c r="M43" s="73">
        <f>J43/K43</f>
        <v>9.0107175753232855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13294923474</v>
      </c>
      <c r="H44" s="120">
        <f>SUM(H41:H43)</f>
        <v>0</v>
      </c>
      <c r="I44" s="120">
        <f>SUM(I41:I43)</f>
        <v>0</v>
      </c>
      <c r="J44" s="121">
        <f>SUM(J41:J43)</f>
        <v>13294923474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 t="s">
        <v>99</v>
      </c>
      <c r="C52"/>
      <c r="D52" s="143"/>
      <c r="E52" s="144"/>
      <c r="G52" s="145" t="s">
        <v>425</v>
      </c>
      <c r="J52" s="150"/>
      <c r="K52"/>
      <c r="L52" s="6"/>
      <c r="M52"/>
      <c r="O52"/>
      <c r="P52"/>
    </row>
    <row r="53" spans="1:16" s="7" customFormat="1">
      <c r="A53"/>
      <c r="B53" s="147" t="s">
        <v>481</v>
      </c>
      <c r="C53"/>
      <c r="D53" s="176"/>
      <c r="E53" s="144">
        <v>869560239</v>
      </c>
      <c r="G53" t="s">
        <v>481</v>
      </c>
      <c r="H53"/>
      <c r="I53" s="154"/>
      <c r="J53" s="150">
        <v>868143001</v>
      </c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55"/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 t="s">
        <v>139</v>
      </c>
      <c r="C55"/>
      <c r="D55" s="143"/>
      <c r="E55" s="144"/>
      <c r="G55" s="153"/>
      <c r="J55" s="150"/>
      <c r="K55"/>
      <c r="L55" s="6"/>
      <c r="M55"/>
      <c r="O55"/>
      <c r="P55"/>
    </row>
    <row r="56" spans="1:16" s="7" customFormat="1">
      <c r="A56"/>
      <c r="B56" s="147" t="s">
        <v>482</v>
      </c>
      <c r="E56" s="186">
        <v>2078944</v>
      </c>
      <c r="G56" s="175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80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44"/>
      <c r="G58" s="158"/>
      <c r="J58" s="150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s="296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J36"/>
    <mergeCell ref="B19:F19"/>
    <mergeCell ref="B20:B34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F33"/>
    <mergeCell ref="C34:F34"/>
    <mergeCell ref="B35:F35"/>
    <mergeCell ref="E48:F48"/>
    <mergeCell ref="B49:I49"/>
    <mergeCell ref="B51:J51"/>
    <mergeCell ref="B37:F37"/>
    <mergeCell ref="B40:E40"/>
    <mergeCell ref="B42:B43"/>
    <mergeCell ref="B44:F44"/>
    <mergeCell ref="B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C12-7F12-41AC-ADA8-D4F72142C287}">
  <sheetPr>
    <outlinePr summaryBelow="0"/>
    <pageSetUpPr fitToPage="1"/>
  </sheetPr>
  <dimension ref="A1:P105"/>
  <sheetViews>
    <sheetView showGridLines="0" view="pageBreakPreview" topLeftCell="B16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42943107504</v>
      </c>
      <c r="H6" s="17">
        <f>SUM(H10,H37,H46)</f>
        <v>0</v>
      </c>
      <c r="I6" s="17">
        <f>SUM(I10,I37,I46)</f>
        <v>30000</v>
      </c>
      <c r="J6" s="18">
        <f>SUM(J10,J37,J46)</f>
        <v>42943077504</v>
      </c>
      <c r="K6" s="19">
        <f>J6-G6</f>
        <v>-30000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4971803448</v>
      </c>
      <c r="H7" s="21">
        <f>SUM(H19,H46,H40)</f>
        <v>0</v>
      </c>
      <c r="I7" s="21">
        <f>SUM(I19,I46,I40)</f>
        <v>30000</v>
      </c>
      <c r="J7" s="22">
        <f>G7+H7-I7</f>
        <v>4971773448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37971304056</v>
      </c>
      <c r="H8" s="24">
        <f>SUM(H35,H44)</f>
        <v>0</v>
      </c>
      <c r="I8" s="24">
        <f>SUM(I35,I44)</f>
        <v>0</v>
      </c>
      <c r="J8" s="25">
        <f>G8+H8-I8</f>
        <v>37971304056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25804405198</v>
      </c>
      <c r="H10" s="27">
        <f>SUM(H19,H35)</f>
        <v>0</v>
      </c>
      <c r="I10" s="27">
        <f>SUM(I19,I35)</f>
        <v>30000</v>
      </c>
      <c r="J10" s="28">
        <f>SUM(J19,J35)</f>
        <v>25804375198</v>
      </c>
      <c r="K10" s="29">
        <f>J10-G10</f>
        <v>-30000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10777816</v>
      </c>
      <c r="H12" s="183"/>
      <c r="I12" s="184"/>
      <c r="J12" s="39">
        <f t="shared" si="0"/>
        <v>10777816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80991093</v>
      </c>
      <c r="H13" s="183"/>
      <c r="I13" s="38">
        <v>30000</v>
      </c>
      <c r="J13" s="40">
        <f>G13+H13-I13</f>
        <v>80961093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1036075113</v>
      </c>
      <c r="H16" s="184"/>
      <c r="I16" s="184"/>
      <c r="J16" s="40">
        <f t="shared" si="0"/>
        <v>1036075113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1128024616</v>
      </c>
      <c r="H19" s="54">
        <f>SUM(H11:H18)</f>
        <v>0</v>
      </c>
      <c r="I19" s="54">
        <f>SUM(I11:I18)</f>
        <v>30000</v>
      </c>
      <c r="J19" s="54">
        <f>SUM(J11:J18)</f>
        <v>1127994616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189770801</v>
      </c>
      <c r="H21" s="45"/>
      <c r="I21" s="32"/>
      <c r="J21" s="40">
        <f t="shared" si="1"/>
        <v>189770801</v>
      </c>
      <c r="K21" s="58">
        <v>127972.75</v>
      </c>
      <c r="L21"/>
      <c r="M21" s="6">
        <f t="shared" si="2"/>
        <v>1482.9000783369897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15553030958</v>
      </c>
      <c r="H28" s="65">
        <f>SUM(H20:H27)</f>
        <v>0</v>
      </c>
      <c r="I28" s="65">
        <f>SUM(I20:I27)</f>
        <v>0</v>
      </c>
      <c r="J28" s="66">
        <f>SUM(J20:J27)</f>
        <v>15553030958</v>
      </c>
      <c r="K28" s="67">
        <f>SUM(K20:K27)</f>
        <v>10314257.18</v>
      </c>
      <c r="M28" s="6">
        <f t="shared" si="2"/>
        <v>1507.9157603475619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24676380582</v>
      </c>
      <c r="H35" s="78">
        <f>H28+H34</f>
        <v>0</v>
      </c>
      <c r="I35" s="78">
        <f>I28+I34</f>
        <v>0</v>
      </c>
      <c r="J35" s="78">
        <f>J28+J34</f>
        <v>24676380582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16248158802</v>
      </c>
      <c r="H37" s="82">
        <f>SUM(H40,H44)</f>
        <v>0</v>
      </c>
      <c r="I37" s="82">
        <f>SUM(I40,I44)</f>
        <v>0</v>
      </c>
      <c r="J37" s="83">
        <f>SUM(J40,J44)</f>
        <v>16248158802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7965376318</v>
      </c>
      <c r="H43" s="116"/>
      <c r="I43" s="117"/>
      <c r="J43" s="118">
        <f t="shared" si="4"/>
        <v>7965376318</v>
      </c>
      <c r="K43" s="77">
        <v>883989122</v>
      </c>
      <c r="L43"/>
      <c r="M43" s="73">
        <f>J43/K43</f>
        <v>9.0107175753232855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13294923474</v>
      </c>
      <c r="H44" s="120">
        <f>SUM(H41:H43)</f>
        <v>0</v>
      </c>
      <c r="I44" s="120">
        <f>SUM(I41:I43)</f>
        <v>0</v>
      </c>
      <c r="J44" s="121">
        <f>SUM(J41:J43)</f>
        <v>13294923474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45" t="s">
        <v>103</v>
      </c>
      <c r="J52" s="150"/>
      <c r="K52"/>
      <c r="L52" s="6"/>
      <c r="M52"/>
      <c r="O52"/>
      <c r="P52"/>
    </row>
    <row r="53" spans="1:16" s="7" customFormat="1">
      <c r="A53"/>
      <c r="B53" s="147"/>
      <c r="C53"/>
      <c r="D53" s="176"/>
      <c r="E53" s="144"/>
      <c r="G53" t="s">
        <v>480</v>
      </c>
      <c r="H53"/>
      <c r="I53" s="154"/>
      <c r="J53" s="150">
        <v>30000</v>
      </c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55"/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/>
      <c r="C55"/>
      <c r="D55" s="143"/>
      <c r="E55" s="144"/>
      <c r="G55" s="153"/>
      <c r="J55" s="150"/>
      <c r="K55"/>
      <c r="L55" s="6"/>
      <c r="M55"/>
      <c r="O55"/>
      <c r="P55"/>
    </row>
    <row r="56" spans="1:16" s="7" customFormat="1">
      <c r="A56"/>
      <c r="B56" s="147"/>
      <c r="E56" s="186"/>
      <c r="G56" s="175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80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44"/>
      <c r="G58" s="158"/>
      <c r="J58" s="150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s="296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J36"/>
    <mergeCell ref="B19:F19"/>
    <mergeCell ref="B20:B34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F33"/>
    <mergeCell ref="C34:F34"/>
    <mergeCell ref="B35:F35"/>
    <mergeCell ref="E48:F48"/>
    <mergeCell ref="B49:I49"/>
    <mergeCell ref="B51:J51"/>
    <mergeCell ref="B37:F37"/>
    <mergeCell ref="B40:E40"/>
    <mergeCell ref="B42:B43"/>
    <mergeCell ref="B44:F44"/>
    <mergeCell ref="B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4B13-E7D3-401D-8052-8235E2D257FF}">
  <sheetPr>
    <outlinePr summaryBelow="0"/>
    <pageSetUpPr fitToPage="1"/>
  </sheetPr>
  <dimension ref="A1:P105"/>
  <sheetViews>
    <sheetView showGridLines="0" view="pageBreakPreview" topLeftCell="A25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42754987497</v>
      </c>
      <c r="H6" s="17">
        <f>SUM(H10,H37,H46)</f>
        <v>189770197</v>
      </c>
      <c r="I6" s="17">
        <f>SUM(I10,I37,I46)</f>
        <v>1650190</v>
      </c>
      <c r="J6" s="18">
        <f>SUM(J10,J37,J46)</f>
        <v>42943107504</v>
      </c>
      <c r="K6" s="19">
        <f>J6-G6</f>
        <v>188120007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4973453638</v>
      </c>
      <c r="H7" s="21">
        <f>SUM(H19,H46,H40)</f>
        <v>0</v>
      </c>
      <c r="I7" s="21">
        <f>SUM(I19,I46,I40)</f>
        <v>1650190</v>
      </c>
      <c r="J7" s="22">
        <f>G7+H7-I7</f>
        <v>4971803448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37781533859</v>
      </c>
      <c r="H8" s="24">
        <f>SUM(H35,H44)</f>
        <v>189770197</v>
      </c>
      <c r="I8" s="24">
        <f>SUM(I35,I44)</f>
        <v>0</v>
      </c>
      <c r="J8" s="25">
        <f>G8+H8-I8</f>
        <v>37971304056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25616285191</v>
      </c>
      <c r="H10" s="27">
        <f>SUM(H19,H35)</f>
        <v>189770197</v>
      </c>
      <c r="I10" s="27">
        <f>SUM(I19,I35)</f>
        <v>1650190</v>
      </c>
      <c r="J10" s="28">
        <f>SUM(J19,J35)</f>
        <v>25804405198</v>
      </c>
      <c r="K10" s="29">
        <f>J10-G10</f>
        <v>188120007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10777816</v>
      </c>
      <c r="H12" s="183"/>
      <c r="I12" s="184"/>
      <c r="J12" s="39">
        <f t="shared" si="0"/>
        <v>10777816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82641283</v>
      </c>
      <c r="H13" s="183"/>
      <c r="I13" s="38">
        <v>1650190</v>
      </c>
      <c r="J13" s="40">
        <f>G13+H13-I13</f>
        <v>80991093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1036075113</v>
      </c>
      <c r="H16" s="184"/>
      <c r="I16" s="184"/>
      <c r="J16" s="40">
        <f t="shared" si="0"/>
        <v>1036075113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1129674806</v>
      </c>
      <c r="H19" s="54">
        <f>SUM(H11:H18)</f>
        <v>0</v>
      </c>
      <c r="I19" s="54">
        <f>SUM(I11:I18)</f>
        <v>1650190</v>
      </c>
      <c r="J19" s="54">
        <f>SUM(J11:J18)</f>
        <v>1128024616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604</v>
      </c>
      <c r="H21" s="45">
        <v>189770197</v>
      </c>
      <c r="I21" s="32"/>
      <c r="J21" s="40">
        <f t="shared" si="1"/>
        <v>189770801</v>
      </c>
      <c r="K21" s="58">
        <v>127972.75</v>
      </c>
      <c r="L21"/>
      <c r="M21" s="6">
        <f t="shared" si="2"/>
        <v>1482.9000783369897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15363260761</v>
      </c>
      <c r="H28" s="65">
        <f>SUM(H20:H27)</f>
        <v>189770197</v>
      </c>
      <c r="I28" s="65">
        <f>SUM(I20:I27)</f>
        <v>0</v>
      </c>
      <c r="J28" s="66">
        <f>SUM(J20:J27)</f>
        <v>15553030958</v>
      </c>
      <c r="K28" s="67">
        <f>SUM(K20:K27)</f>
        <v>10314257.18</v>
      </c>
      <c r="M28" s="6">
        <f t="shared" si="2"/>
        <v>1507.9157603475619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24486610385</v>
      </c>
      <c r="H35" s="78">
        <f>H28+H34</f>
        <v>189770197</v>
      </c>
      <c r="I35" s="78">
        <f>I28+I34</f>
        <v>0</v>
      </c>
      <c r="J35" s="78">
        <f>J28+J34</f>
        <v>24676380582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16248158802</v>
      </c>
      <c r="H37" s="82">
        <f>SUM(H40,H44)</f>
        <v>0</v>
      </c>
      <c r="I37" s="82">
        <f>SUM(I40,I44)</f>
        <v>0</v>
      </c>
      <c r="J37" s="83">
        <f>SUM(J40,J44)</f>
        <v>16248158802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7965376318</v>
      </c>
      <c r="H43" s="116"/>
      <c r="I43" s="117"/>
      <c r="J43" s="118">
        <f t="shared" si="4"/>
        <v>7965376318</v>
      </c>
      <c r="K43" s="77">
        <v>883989122</v>
      </c>
      <c r="L43"/>
      <c r="M43" s="73">
        <f>J43/K43</f>
        <v>9.0107175753232855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13294923474</v>
      </c>
      <c r="H44" s="120">
        <f>SUM(H41:H43)</f>
        <v>0</v>
      </c>
      <c r="I44" s="120">
        <f>SUM(I41:I43)</f>
        <v>0</v>
      </c>
      <c r="J44" s="121">
        <f>SUM(J41:J43)</f>
        <v>13294923474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 t="s">
        <v>139</v>
      </c>
      <c r="C52"/>
      <c r="D52" s="143"/>
      <c r="E52" s="144"/>
      <c r="G52" s="145" t="s">
        <v>103</v>
      </c>
      <c r="J52" s="150"/>
      <c r="K52"/>
      <c r="L52" s="6"/>
      <c r="M52"/>
      <c r="O52"/>
      <c r="P52"/>
    </row>
    <row r="53" spans="1:16" s="7" customFormat="1">
      <c r="A53"/>
      <c r="B53" s="147" t="s">
        <v>478</v>
      </c>
      <c r="C53"/>
      <c r="D53" s="176"/>
      <c r="E53" s="144">
        <v>180770197</v>
      </c>
      <c r="G53" t="s">
        <v>479</v>
      </c>
      <c r="H53"/>
      <c r="I53" s="154"/>
      <c r="J53" s="150">
        <v>1650190</v>
      </c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55"/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/>
      <c r="C55"/>
      <c r="D55" s="143"/>
      <c r="E55" s="144"/>
      <c r="G55" s="153"/>
      <c r="J55" s="150"/>
      <c r="K55"/>
      <c r="L55" s="6"/>
      <c r="M55"/>
      <c r="O55"/>
      <c r="P55"/>
    </row>
    <row r="56" spans="1:16" s="7" customFormat="1">
      <c r="A56"/>
      <c r="B56" s="147"/>
      <c r="E56" s="186"/>
      <c r="G56" s="175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80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44"/>
      <c r="G58" s="158"/>
      <c r="J58" s="150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s="296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J36"/>
    <mergeCell ref="B19:F19"/>
    <mergeCell ref="B20:B34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F33"/>
    <mergeCell ref="C34:F34"/>
    <mergeCell ref="B35:F35"/>
    <mergeCell ref="E48:F48"/>
    <mergeCell ref="B49:I49"/>
    <mergeCell ref="B51:J51"/>
    <mergeCell ref="B37:F37"/>
    <mergeCell ref="B40:E40"/>
    <mergeCell ref="B42:B43"/>
    <mergeCell ref="B44:F44"/>
    <mergeCell ref="B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86D8-2D86-4658-8B61-DAA9CFD8EAB3}">
  <sheetPr>
    <outlinePr summaryBelow="0"/>
    <pageSetUpPr fitToPage="1"/>
  </sheetPr>
  <dimension ref="A1:P105"/>
  <sheetViews>
    <sheetView showGridLines="0" view="pageBreakPreview" topLeftCell="A14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42744209681</v>
      </c>
      <c r="H6" s="17">
        <f>SUM(H10,H37,H46)</f>
        <v>10777816</v>
      </c>
      <c r="I6" s="17">
        <f>SUM(I10,I37,I46)</f>
        <v>0</v>
      </c>
      <c r="J6" s="18">
        <f>SUM(J10,J37,J46)</f>
        <v>42754987497</v>
      </c>
      <c r="K6" s="19">
        <f>J6-G6</f>
        <v>10777816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4962675822</v>
      </c>
      <c r="H7" s="21">
        <f>SUM(H19,H46,H40)</f>
        <v>10777816</v>
      </c>
      <c r="I7" s="21">
        <f>SUM(I19,I46,I40)</f>
        <v>0</v>
      </c>
      <c r="J7" s="22">
        <f>G7+H7-I7</f>
        <v>4973453638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37781533859</v>
      </c>
      <c r="H8" s="24">
        <f>SUM(H35,H44)</f>
        <v>0</v>
      </c>
      <c r="I8" s="24">
        <f>SUM(I35,I44)</f>
        <v>0</v>
      </c>
      <c r="J8" s="25">
        <f>G8+H8-I8</f>
        <v>37781533859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25605507375</v>
      </c>
      <c r="H10" s="27">
        <f>SUM(H19,H35)</f>
        <v>10777816</v>
      </c>
      <c r="I10" s="27">
        <f>SUM(I19,I35)</f>
        <v>0</v>
      </c>
      <c r="J10" s="28">
        <f>SUM(J19,J35)</f>
        <v>25616285191</v>
      </c>
      <c r="K10" s="29">
        <f>J10-G10</f>
        <v>10777816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10777816</v>
      </c>
      <c r="I12" s="184"/>
      <c r="J12" s="39">
        <f t="shared" si="0"/>
        <v>10777816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82641283</v>
      </c>
      <c r="H13" s="183"/>
      <c r="I13" s="38"/>
      <c r="J13" s="40">
        <f>G13+H13-I13</f>
        <v>82641283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1036075113</v>
      </c>
      <c r="H16" s="184"/>
      <c r="I16" s="184"/>
      <c r="J16" s="40">
        <f t="shared" si="0"/>
        <v>1036075113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1118896990</v>
      </c>
      <c r="H19" s="54">
        <f>SUM(H11:H18)</f>
        <v>10777816</v>
      </c>
      <c r="I19" s="54">
        <f>SUM(I11:I18)</f>
        <v>0</v>
      </c>
      <c r="J19" s="54">
        <f>SUM(J11:J18)</f>
        <v>1129674806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604</v>
      </c>
      <c r="H21" s="45"/>
      <c r="I21" s="32"/>
      <c r="J21" s="40">
        <f t="shared" si="1"/>
        <v>604</v>
      </c>
      <c r="K21" s="58">
        <v>0.4</v>
      </c>
      <c r="L21"/>
      <c r="M21" s="6">
        <f t="shared" si="2"/>
        <v>1510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15363260761</v>
      </c>
      <c r="H28" s="65">
        <f>SUM(H20:H27)</f>
        <v>0</v>
      </c>
      <c r="I28" s="65">
        <f>SUM(I20:I27)</f>
        <v>0</v>
      </c>
      <c r="J28" s="66">
        <f>SUM(J20:J27)</f>
        <v>15363260761</v>
      </c>
      <c r="K28" s="67">
        <f>SUM(K20:K27)</f>
        <v>10186284.83</v>
      </c>
      <c r="M28" s="6">
        <f t="shared" si="2"/>
        <v>1508.2300384683037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24486610385</v>
      </c>
      <c r="H35" s="78">
        <f>H28+H34</f>
        <v>0</v>
      </c>
      <c r="I35" s="78">
        <f>I28+I34</f>
        <v>0</v>
      </c>
      <c r="J35" s="78">
        <f>J28+J34</f>
        <v>24486610385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16248158802</v>
      </c>
      <c r="H37" s="82">
        <f>SUM(H40,H44)</f>
        <v>0</v>
      </c>
      <c r="I37" s="82">
        <f>SUM(I40,I44)</f>
        <v>0</v>
      </c>
      <c r="J37" s="83">
        <f>SUM(J40,J44)</f>
        <v>16248158802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7965376318</v>
      </c>
      <c r="H43" s="116"/>
      <c r="I43" s="117"/>
      <c r="J43" s="118">
        <f t="shared" si="4"/>
        <v>7965376318</v>
      </c>
      <c r="K43" s="77">
        <v>883989122</v>
      </c>
      <c r="L43"/>
      <c r="M43" s="73">
        <f>J43/K43</f>
        <v>9.0107175753232855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13294923474</v>
      </c>
      <c r="H44" s="120">
        <f>SUM(H41:H43)</f>
        <v>0</v>
      </c>
      <c r="I44" s="120">
        <f>SUM(I41:I43)</f>
        <v>0</v>
      </c>
      <c r="J44" s="121">
        <f>SUM(J41:J43)</f>
        <v>13294923474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 t="s">
        <v>99</v>
      </c>
      <c r="C52"/>
      <c r="D52" s="143"/>
      <c r="E52" s="144"/>
      <c r="G52" s="145"/>
      <c r="J52" s="150"/>
      <c r="K52"/>
      <c r="L52" s="6"/>
      <c r="M52"/>
      <c r="O52"/>
      <c r="P52"/>
    </row>
    <row r="53" spans="1:16" s="7" customFormat="1">
      <c r="A53"/>
      <c r="B53" s="147" t="s">
        <v>408</v>
      </c>
      <c r="C53"/>
      <c r="D53" s="176"/>
      <c r="E53" s="155">
        <v>2986</v>
      </c>
      <c r="G53"/>
      <c r="H53"/>
      <c r="I53" s="154"/>
      <c r="J53" s="150"/>
      <c r="K53"/>
      <c r="L53" s="6"/>
      <c r="M53"/>
      <c r="O53"/>
      <c r="P53"/>
    </row>
    <row r="54" spans="1:16" s="7" customFormat="1">
      <c r="A54"/>
      <c r="B54" s="147" t="s">
        <v>158</v>
      </c>
      <c r="C54"/>
      <c r="D54" s="143"/>
      <c r="E54" s="155">
        <v>10774830</v>
      </c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/>
      <c r="C55"/>
      <c r="D55" s="143"/>
      <c r="E55" s="144">
        <v>10777816</v>
      </c>
      <c r="G55" s="153"/>
      <c r="J55" s="150"/>
      <c r="K55"/>
      <c r="L55" s="6"/>
      <c r="M55"/>
      <c r="O55"/>
      <c r="P55"/>
    </row>
    <row r="56" spans="1:16" s="7" customFormat="1">
      <c r="A56"/>
      <c r="B56" s="147"/>
      <c r="E56" s="186"/>
      <c r="G56" s="175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80"/>
      <c r="J57" s="146"/>
      <c r="K57"/>
      <c r="L57" s="6"/>
      <c r="M57"/>
      <c r="O57"/>
      <c r="P57"/>
    </row>
    <row r="58" spans="1:16" s="7" customFormat="1">
      <c r="A58"/>
      <c r="B58" s="147"/>
      <c r="C58"/>
      <c r="D58" s="176"/>
      <c r="E58" s="144"/>
      <c r="G58" s="158"/>
      <c r="J58" s="150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s="296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E48:F48"/>
    <mergeCell ref="B49:I49"/>
    <mergeCell ref="B51:J51"/>
    <mergeCell ref="B37:F37"/>
    <mergeCell ref="B40:E40"/>
    <mergeCell ref="B42:B43"/>
    <mergeCell ref="B44:F44"/>
    <mergeCell ref="B46:F46"/>
    <mergeCell ref="E47:F47"/>
    <mergeCell ref="B36:J36"/>
    <mergeCell ref="B19:F19"/>
    <mergeCell ref="B20:B34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F33"/>
    <mergeCell ref="C34:F34"/>
    <mergeCell ref="B35:F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189C-73D1-4B2B-BDBD-FFEF56CEC0F9}">
  <sheetPr>
    <outlinePr summaryBelow="0"/>
    <pageSetUpPr fitToPage="1"/>
  </sheetPr>
  <dimension ref="A1:P105"/>
  <sheetViews>
    <sheetView showGridLines="0" view="pageBreakPreview" topLeftCell="A18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42739184441</v>
      </c>
      <c r="H6" s="17">
        <f>SUM(H10,H37,H46)</f>
        <v>51410748</v>
      </c>
      <c r="I6" s="17">
        <f>SUM(I10,I37,I46)</f>
        <v>46385508</v>
      </c>
      <c r="J6" s="18">
        <f>SUM(J10,J37,J46)</f>
        <v>42744209681</v>
      </c>
      <c r="K6" s="19">
        <f>J6-G6</f>
        <v>5025240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4962496479</v>
      </c>
      <c r="H7" s="21">
        <f>SUM(H19,H46,H40)</f>
        <v>46564851</v>
      </c>
      <c r="I7" s="21">
        <f>SUM(I19,I46,I40)</f>
        <v>46385508</v>
      </c>
      <c r="J7" s="22">
        <f>G7+H7-I7</f>
        <v>4962675822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37776687962</v>
      </c>
      <c r="H8" s="24">
        <f>SUM(H35,H44)</f>
        <v>4845897</v>
      </c>
      <c r="I8" s="24">
        <f>SUM(I35,I44)</f>
        <v>0</v>
      </c>
      <c r="J8" s="25">
        <f>G8+H8-I8</f>
        <v>37781533859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25605328032</v>
      </c>
      <c r="H10" s="27">
        <f>SUM(H19,H35)</f>
        <v>46564851</v>
      </c>
      <c r="I10" s="27">
        <f>SUM(I19,I35)</f>
        <v>46385508</v>
      </c>
      <c r="J10" s="28">
        <f>SUM(J19,J35)</f>
        <v>25605507375</v>
      </c>
      <c r="K10" s="29">
        <f>J10-G10</f>
        <v>179343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46206165</v>
      </c>
      <c r="H12" s="183">
        <v>179343</v>
      </c>
      <c r="I12" s="184">
        <v>46385508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82641283</v>
      </c>
      <c r="H13" s="183"/>
      <c r="I13" s="38"/>
      <c r="J13" s="40">
        <f>G13+H13-I13</f>
        <v>82641283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989689605</v>
      </c>
      <c r="H16" s="184">
        <v>46385508</v>
      </c>
      <c r="I16" s="184"/>
      <c r="J16" s="40">
        <f t="shared" si="0"/>
        <v>1036075113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300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1118717647</v>
      </c>
      <c r="H19" s="54">
        <f>SUM(H11:H18)</f>
        <v>46564851</v>
      </c>
      <c r="I19" s="54">
        <f>SUM(I11:I18)</f>
        <v>46385508</v>
      </c>
      <c r="J19" s="54">
        <f>SUM(J11:J18)</f>
        <v>1118896990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604</v>
      </c>
      <c r="H21" s="45"/>
      <c r="I21" s="32"/>
      <c r="J21" s="40">
        <f t="shared" si="1"/>
        <v>604</v>
      </c>
      <c r="K21" s="58">
        <v>0.4</v>
      </c>
      <c r="L21"/>
      <c r="M21" s="6">
        <f t="shared" si="2"/>
        <v>1510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15363119241</v>
      </c>
      <c r="H27" s="32"/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15363260761</v>
      </c>
      <c r="H28" s="65">
        <f>SUM(H20:H27)</f>
        <v>0</v>
      </c>
      <c r="I28" s="65">
        <f>SUM(I20:I27)</f>
        <v>0</v>
      </c>
      <c r="J28" s="66">
        <f>SUM(J20:J27)</f>
        <v>15363260761</v>
      </c>
      <c r="K28" s="67">
        <f>SUM(K20:K27)</f>
        <v>10186284.83</v>
      </c>
      <c r="M28" s="6">
        <f t="shared" si="2"/>
        <v>1508.2300384683037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24486610385</v>
      </c>
      <c r="H35" s="78">
        <f>H28+H34</f>
        <v>0</v>
      </c>
      <c r="I35" s="78">
        <f>I28+I34</f>
        <v>0</v>
      </c>
      <c r="J35" s="78">
        <f>J28+J34</f>
        <v>24486610385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16243312905</v>
      </c>
      <c r="H37" s="82">
        <f>SUM(H40,H44)</f>
        <v>4845897</v>
      </c>
      <c r="I37" s="82">
        <f>SUM(I40,I44)</f>
        <v>0</v>
      </c>
      <c r="J37" s="83">
        <f>SUM(J40,J44)</f>
        <v>16248158802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7960530421</v>
      </c>
      <c r="H43" s="116">
        <v>4845897</v>
      </c>
      <c r="I43" s="117"/>
      <c r="J43" s="118">
        <f t="shared" si="4"/>
        <v>7965376318</v>
      </c>
      <c r="K43" s="77">
        <v>883989122</v>
      </c>
      <c r="L43"/>
      <c r="M43" s="73">
        <f>J43/K43</f>
        <v>9.0107175753232855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13290077577</v>
      </c>
      <c r="H44" s="120">
        <f>SUM(H41:H43)</f>
        <v>4845897</v>
      </c>
      <c r="I44" s="120">
        <f>SUM(I41:I43)</f>
        <v>0</v>
      </c>
      <c r="J44" s="121">
        <f>SUM(J41:J43)</f>
        <v>13294923474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 t="s">
        <v>99</v>
      </c>
      <c r="C52"/>
      <c r="D52" s="143"/>
      <c r="E52" s="144"/>
      <c r="G52" s="145" t="s">
        <v>100</v>
      </c>
      <c r="J52" s="150"/>
      <c r="K52"/>
      <c r="L52" s="6"/>
      <c r="M52"/>
      <c r="O52"/>
      <c r="P52"/>
    </row>
    <row r="53" spans="1:16" s="7" customFormat="1">
      <c r="A53"/>
      <c r="B53" s="147" t="s">
        <v>408</v>
      </c>
      <c r="C53"/>
      <c r="D53" s="176"/>
      <c r="E53" s="155">
        <v>1583</v>
      </c>
      <c r="G53" t="s">
        <v>101</v>
      </c>
      <c r="H53"/>
      <c r="I53" s="154"/>
      <c r="J53" s="150">
        <v>46385508</v>
      </c>
      <c r="K53"/>
      <c r="L53" s="6"/>
      <c r="M53"/>
      <c r="O53"/>
      <c r="P53"/>
    </row>
    <row r="54" spans="1:16" s="7" customFormat="1">
      <c r="A54"/>
      <c r="B54" s="147" t="s">
        <v>96</v>
      </c>
      <c r="C54"/>
      <c r="D54" s="143"/>
      <c r="E54" s="155">
        <v>177760</v>
      </c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/>
      <c r="C55"/>
      <c r="D55" s="143"/>
      <c r="E55" s="144">
        <v>179343</v>
      </c>
      <c r="G55" s="153"/>
      <c r="J55" s="150"/>
      <c r="K55"/>
      <c r="L55" s="6"/>
      <c r="M55"/>
      <c r="O55"/>
      <c r="P55"/>
    </row>
    <row r="56" spans="1:16" s="7" customFormat="1">
      <c r="A56"/>
      <c r="B56" s="147"/>
      <c r="E56" s="186"/>
      <c r="G56" s="175"/>
      <c r="J56" s="146"/>
      <c r="K56"/>
      <c r="L56" s="6"/>
      <c r="M56"/>
      <c r="O56"/>
      <c r="P56"/>
    </row>
    <row r="57" spans="1:16" s="7" customFormat="1">
      <c r="A57"/>
      <c r="B57" s="142" t="s">
        <v>476</v>
      </c>
      <c r="C57"/>
      <c r="D57" s="176"/>
      <c r="E57" s="144"/>
      <c r="G57" s="180"/>
      <c r="J57" s="146"/>
      <c r="K57"/>
      <c r="L57" s="6"/>
      <c r="M57"/>
      <c r="O57"/>
      <c r="P57"/>
    </row>
    <row r="58" spans="1:16" s="7" customFormat="1">
      <c r="A58"/>
      <c r="B58" s="147" t="s">
        <v>101</v>
      </c>
      <c r="C58"/>
      <c r="D58" s="176"/>
      <c r="E58" s="144">
        <v>46385508</v>
      </c>
      <c r="G58" s="158"/>
      <c r="J58" s="150"/>
      <c r="K58"/>
      <c r="L58" s="6"/>
      <c r="M58"/>
      <c r="O58"/>
      <c r="P58"/>
    </row>
    <row r="59" spans="1:16" s="7" customFormat="1">
      <c r="A59"/>
      <c r="B59" s="147"/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 s="153" t="s">
        <v>431</v>
      </c>
      <c r="C60"/>
      <c r="D60"/>
      <c r="E60" s="144"/>
      <c r="F60"/>
      <c r="G60" s="296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 t="s">
        <v>477</v>
      </c>
      <c r="C61"/>
      <c r="D61"/>
      <c r="E61" s="144">
        <v>4845897</v>
      </c>
      <c r="F61"/>
      <c r="G61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/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J36"/>
    <mergeCell ref="B19:F19"/>
    <mergeCell ref="B20:B34"/>
    <mergeCell ref="D20:F20"/>
    <mergeCell ref="D21:F21"/>
    <mergeCell ref="D24:F24"/>
    <mergeCell ref="D25:F25"/>
    <mergeCell ref="D26:F26"/>
    <mergeCell ref="D27:F27"/>
    <mergeCell ref="C28:F28"/>
    <mergeCell ref="D29:F29"/>
    <mergeCell ref="D30:F30"/>
    <mergeCell ref="D32:F32"/>
    <mergeCell ref="D33:F33"/>
    <mergeCell ref="C34:F34"/>
    <mergeCell ref="B35:F35"/>
    <mergeCell ref="E48:F48"/>
    <mergeCell ref="B49:I49"/>
    <mergeCell ref="B51:J51"/>
    <mergeCell ref="B37:F37"/>
    <mergeCell ref="B40:E40"/>
    <mergeCell ref="B42:B43"/>
    <mergeCell ref="B44:F44"/>
    <mergeCell ref="B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7F4D-C518-4CF0-85C4-CBF174CFF187}">
  <sheetPr>
    <outlinePr summaryBelow="0"/>
    <pageSetUpPr fitToPage="1"/>
  </sheetPr>
  <dimension ref="A1:P105"/>
  <sheetViews>
    <sheetView showGridLines="0" view="pageBreakPreview" topLeftCell="A18" zoomScale="85" zoomScaleNormal="70" zoomScaleSheetLayoutView="85" zoomScalePageLayoutView="40" workbookViewId="0">
      <selection activeCell="G39" sqref="G3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SUM(G10,G37,G46)</f>
        <v>42739527611</v>
      </c>
      <c r="H6" s="17">
        <f>SUM(H10,H37,H46)</f>
        <v>15433923936</v>
      </c>
      <c r="I6" s="17">
        <f>SUM(I10,I37,I46)</f>
        <v>15434267106</v>
      </c>
      <c r="J6" s="18">
        <f>SUM(J10,J37,J46)</f>
        <v>42739184441</v>
      </c>
      <c r="K6" s="19">
        <f>J6-G6</f>
        <v>-343170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SUM(G19,G40,G46)</f>
        <v>4962839649</v>
      </c>
      <c r="H7" s="21">
        <f>SUM(H19,H46,H40)</f>
        <v>70804695</v>
      </c>
      <c r="I7" s="21">
        <f>SUM(I19,I46,I40)</f>
        <v>71147865</v>
      </c>
      <c r="J7" s="22">
        <f>G7+H7-I7</f>
        <v>4962496479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SUM(G35,G44)</f>
        <v>37776687962</v>
      </c>
      <c r="H8" s="24">
        <f>SUM(H35,H44)</f>
        <v>15363119241</v>
      </c>
      <c r="I8" s="24">
        <f>SUM(I35,I44)</f>
        <v>15363119241</v>
      </c>
      <c r="J8" s="25">
        <f>G8+H8-I8</f>
        <v>37776687962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SUM(G19,G35)</f>
        <v>25605671202</v>
      </c>
      <c r="H10" s="27">
        <f>SUM(H19,H35)</f>
        <v>15433923936</v>
      </c>
      <c r="I10" s="27">
        <f>SUM(I19,I35)</f>
        <v>15434267106</v>
      </c>
      <c r="J10" s="28">
        <f>SUM(J19,J35)</f>
        <v>25605328032</v>
      </c>
      <c r="K10" s="29">
        <f>J10-G10</f>
        <v>-343170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24598530</v>
      </c>
      <c r="H12" s="183">
        <v>46206165</v>
      </c>
      <c r="I12" s="184">
        <v>24598530</v>
      </c>
      <c r="J12" s="39">
        <f t="shared" si="0"/>
        <v>46206165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82983953</v>
      </c>
      <c r="H13" s="183"/>
      <c r="I13" s="38">
        <v>342670</v>
      </c>
      <c r="J13" s="40">
        <f>G13+H13-I13</f>
        <v>82641283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>
        <v>24598530</v>
      </c>
      <c r="I16" s="184"/>
      <c r="J16" s="40">
        <f t="shared" si="0"/>
        <v>989689605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46206665</v>
      </c>
      <c r="H17" s="300"/>
      <c r="I17" s="184">
        <v>46206665</v>
      </c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1119060817</v>
      </c>
      <c r="H19" s="54">
        <f>SUM(H11:H18)</f>
        <v>70804695</v>
      </c>
      <c r="I19" s="54">
        <f>SUM(I11:I18)</f>
        <v>71147865</v>
      </c>
      <c r="J19" s="54">
        <f>SUM(J11:J18)</f>
        <v>1118717647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7" si="1">G20+H20-I20</f>
        <v>0</v>
      </c>
      <c r="K20" s="58">
        <v>0</v>
      </c>
      <c r="L20"/>
      <c r="M20" s="6" t="e">
        <f t="shared" ref="M20:M34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15363119845</v>
      </c>
      <c r="H21" s="45"/>
      <c r="I21" s="32">
        <v>15363119241</v>
      </c>
      <c r="J21" s="40">
        <f t="shared" si="1"/>
        <v>604</v>
      </c>
      <c r="K21" s="58">
        <v>0.4</v>
      </c>
      <c r="L21"/>
      <c r="M21" s="6">
        <f t="shared" si="2"/>
        <v>1510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0</v>
      </c>
      <c r="H22" s="45"/>
      <c r="I22" s="32"/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140916</v>
      </c>
      <c r="H23" s="45"/>
      <c r="I23" s="32"/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40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33.75" customHeight="1" thickBot="1">
      <c r="B27" s="346"/>
      <c r="C27" s="46" t="s">
        <v>13</v>
      </c>
      <c r="D27" s="351" t="s">
        <v>470</v>
      </c>
      <c r="E27" s="352"/>
      <c r="F27" s="353"/>
      <c r="G27" s="44">
        <v>0</v>
      </c>
      <c r="H27" s="32">
        <v>15363119241</v>
      </c>
      <c r="I27" s="45"/>
      <c r="J27" s="34">
        <f t="shared" si="1"/>
        <v>15363119241</v>
      </c>
      <c r="K27" s="63">
        <v>10186191</v>
      </c>
      <c r="L27"/>
      <c r="M27" s="6">
        <f t="shared" si="2"/>
        <v>1508.230038195828</v>
      </c>
      <c r="N27"/>
      <c r="O27" s="62"/>
    </row>
    <row r="28" spans="2:16" ht="18" customHeight="1" thickTop="1" thickBot="1">
      <c r="B28" s="346"/>
      <c r="C28" s="384" t="s">
        <v>37</v>
      </c>
      <c r="D28" s="384"/>
      <c r="E28" s="384"/>
      <c r="F28" s="384"/>
      <c r="G28" s="64">
        <f>SUM(G20:G27)</f>
        <v>15363260761</v>
      </c>
      <c r="H28" s="65">
        <f>SUM(H20:H27)</f>
        <v>15363119241</v>
      </c>
      <c r="I28" s="65">
        <f>SUM(I20:I27)</f>
        <v>15363119241</v>
      </c>
      <c r="J28" s="66">
        <f>SUM(J20:J27)</f>
        <v>15363260761</v>
      </c>
      <c r="K28" s="67">
        <f>SUM(K20:K27)</f>
        <v>10186284.83</v>
      </c>
      <c r="M28" s="6">
        <f t="shared" si="2"/>
        <v>1508.2300384683037</v>
      </c>
      <c r="N28"/>
      <c r="O28" s="62"/>
    </row>
    <row r="29" spans="2:16" ht="18" customHeight="1" thickTop="1">
      <c r="B29" s="346"/>
      <c r="C29" s="68" t="s">
        <v>16</v>
      </c>
      <c r="D29" s="355" t="s">
        <v>38</v>
      </c>
      <c r="E29" s="356"/>
      <c r="F29" s="357"/>
      <c r="G29" s="57">
        <v>0</v>
      </c>
      <c r="H29" s="57"/>
      <c r="I29" s="57"/>
      <c r="J29" s="40">
        <f t="shared" ref="J29:J33" si="3">G29+H29-I29</f>
        <v>0</v>
      </c>
      <c r="K29" s="69">
        <v>0</v>
      </c>
      <c r="L29"/>
      <c r="M29" s="6" t="e">
        <f>J29/K29</f>
        <v>#DIV/0!</v>
      </c>
      <c r="N29"/>
      <c r="O29" s="70"/>
    </row>
    <row r="30" spans="2:16" ht="18" customHeight="1">
      <c r="B30" s="346"/>
      <c r="C30" s="56" t="s">
        <v>13</v>
      </c>
      <c r="D30" s="331" t="s">
        <v>39</v>
      </c>
      <c r="E30" s="332"/>
      <c r="F30" s="333"/>
      <c r="G30" s="32">
        <v>0</v>
      </c>
      <c r="H30" s="71"/>
      <c r="I30" s="71"/>
      <c r="J30" s="40">
        <f t="shared" si="3"/>
        <v>0</v>
      </c>
      <c r="K30" s="72">
        <v>0</v>
      </c>
      <c r="L30"/>
      <c r="M30" s="73" t="e">
        <f>J30/K30</f>
        <v>#DIV/0!</v>
      </c>
      <c r="N30"/>
      <c r="O30" s="70"/>
    </row>
    <row r="31" spans="2:16" ht="28.8">
      <c r="B31" s="346"/>
      <c r="C31" s="56" t="s">
        <v>13</v>
      </c>
      <c r="D31" s="41" t="s">
        <v>418</v>
      </c>
      <c r="E31" s="47"/>
      <c r="F31" s="48"/>
      <c r="G31" s="32">
        <v>42272630</v>
      </c>
      <c r="H31" s="71"/>
      <c r="I31" s="71"/>
      <c r="J31" s="40">
        <f t="shared" si="3"/>
        <v>42272630</v>
      </c>
      <c r="K31" s="72">
        <v>4465120</v>
      </c>
      <c r="L31"/>
      <c r="M31" s="73">
        <f>J31/K31</f>
        <v>9.4672998710001082</v>
      </c>
      <c r="N31"/>
      <c r="O31" s="70"/>
    </row>
    <row r="32" spans="2:16" ht="30" customHeight="1">
      <c r="B32" s="346"/>
      <c r="C32" s="56" t="s">
        <v>32</v>
      </c>
      <c r="D32" s="331" t="s">
        <v>472</v>
      </c>
      <c r="E32" s="332"/>
      <c r="F32" s="333"/>
      <c r="G32" s="71">
        <v>4075921871</v>
      </c>
      <c r="H32" s="71"/>
      <c r="I32" s="71"/>
      <c r="J32" s="40">
        <f>G32+H32-I32</f>
        <v>4075921871</v>
      </c>
      <c r="K32" s="72">
        <v>433786527</v>
      </c>
      <c r="L32"/>
      <c r="M32" s="73">
        <f>J32/K32</f>
        <v>9.3961467618379952</v>
      </c>
      <c r="N32"/>
      <c r="O32" s="70"/>
    </row>
    <row r="33" spans="1:16" ht="30.75" customHeight="1" thickBot="1">
      <c r="B33" s="346"/>
      <c r="C33" s="74" t="s">
        <v>32</v>
      </c>
      <c r="D33" s="334" t="s">
        <v>473</v>
      </c>
      <c r="E33" s="335"/>
      <c r="F33" s="336"/>
      <c r="G33" s="75">
        <v>5005155123</v>
      </c>
      <c r="H33" s="75"/>
      <c r="I33" s="75"/>
      <c r="J33" s="40">
        <f t="shared" si="3"/>
        <v>5005155123</v>
      </c>
      <c r="K33" s="72">
        <v>528678200</v>
      </c>
      <c r="L33"/>
      <c r="M33" s="73">
        <f>J33/K33</f>
        <v>9.467300000264812</v>
      </c>
      <c r="N33" s="70"/>
      <c r="O33" s="70"/>
    </row>
    <row r="34" spans="1:16" ht="18" customHeight="1" thickTop="1" thickBot="1">
      <c r="B34" s="347"/>
      <c r="C34" s="385" t="s">
        <v>42</v>
      </c>
      <c r="D34" s="385"/>
      <c r="E34" s="385"/>
      <c r="F34" s="385"/>
      <c r="G34" s="64">
        <f>SUM(G29:G33)</f>
        <v>9123349624</v>
      </c>
      <c r="H34" s="76">
        <f>SUM(H29:H33)</f>
        <v>0</v>
      </c>
      <c r="I34" s="76">
        <f>SUM(I29:I33)</f>
        <v>0</v>
      </c>
      <c r="J34" s="66">
        <f>SUM(J29:J33)</f>
        <v>9123349624</v>
      </c>
      <c r="K34" s="77">
        <f>SUM(K29:K33)</f>
        <v>966929847</v>
      </c>
      <c r="M34" s="73">
        <f t="shared" si="2"/>
        <v>9.435379052892138</v>
      </c>
    </row>
    <row r="35" spans="1:16" ht="21.75" customHeight="1" thickTop="1" thickBot="1">
      <c r="B35" s="338" t="s">
        <v>43</v>
      </c>
      <c r="C35" s="339"/>
      <c r="D35" s="339"/>
      <c r="E35" s="339"/>
      <c r="F35" s="340"/>
      <c r="G35" s="78">
        <f>G28+G34</f>
        <v>24486610385</v>
      </c>
      <c r="H35" s="78">
        <f>H28+H34</f>
        <v>15363119241</v>
      </c>
      <c r="I35" s="78">
        <f>I28+I34</f>
        <v>15363119241</v>
      </c>
      <c r="J35" s="78">
        <f>J28+J34</f>
        <v>24486610385</v>
      </c>
      <c r="K35" s="79"/>
      <c r="O35" s="80" t="e">
        <f>#REF!/#REF!</f>
        <v>#REF!</v>
      </c>
    </row>
    <row r="36" spans="1:16" ht="9.75" customHeight="1" thickTop="1" thickBot="1">
      <c r="B36" s="320"/>
      <c r="C36" s="320"/>
      <c r="D36" s="320"/>
      <c r="E36" s="320"/>
      <c r="F36" s="320"/>
      <c r="G36" s="320"/>
      <c r="H36" s="320"/>
      <c r="I36" s="320"/>
      <c r="J36" s="320"/>
      <c r="K36" s="81"/>
      <c r="O36" s="80"/>
    </row>
    <row r="37" spans="1:16" ht="21.75" customHeight="1" thickTop="1" thickBot="1">
      <c r="B37" s="321" t="s">
        <v>44</v>
      </c>
      <c r="C37" s="322"/>
      <c r="D37" s="322"/>
      <c r="E37" s="322"/>
      <c r="F37" s="323"/>
      <c r="G37" s="82">
        <f>SUM(G40,G44)</f>
        <v>16243312905</v>
      </c>
      <c r="H37" s="82">
        <f>SUM(H40,H44)</f>
        <v>0</v>
      </c>
      <c r="I37" s="82">
        <f>SUM(I40,I44)</f>
        <v>0</v>
      </c>
      <c r="J37" s="83">
        <f>SUM(J40,J44)</f>
        <v>16243312905</v>
      </c>
      <c r="K37" s="84">
        <f>G37+H37-I37-J37</f>
        <v>0</v>
      </c>
      <c r="L37" s="85"/>
    </row>
    <row r="38" spans="1:16" ht="18" customHeight="1" thickBot="1">
      <c r="B38" s="86" t="s">
        <v>45</v>
      </c>
      <c r="C38" s="87" t="s">
        <v>46</v>
      </c>
      <c r="D38" s="88" t="s">
        <v>47</v>
      </c>
      <c r="E38" s="89" t="s">
        <v>48</v>
      </c>
      <c r="F38" s="89" t="s">
        <v>49</v>
      </c>
      <c r="G38" s="89"/>
      <c r="H38" s="89"/>
      <c r="I38" s="89"/>
      <c r="J38" s="90" t="s">
        <v>50</v>
      </c>
      <c r="K38" s="91"/>
      <c r="L38" s="6" t="s">
        <v>51</v>
      </c>
    </row>
    <row r="39" spans="1:16" ht="18" customHeight="1" thickTop="1">
      <c r="B39" s="92" t="s">
        <v>52</v>
      </c>
      <c r="C39" s="68" t="s">
        <v>53</v>
      </c>
      <c r="D39" s="93" t="s">
        <v>54</v>
      </c>
      <c r="E39" s="94">
        <v>41929</v>
      </c>
      <c r="F39" s="94">
        <v>47398</v>
      </c>
      <c r="G39" s="95">
        <v>2953235328</v>
      </c>
      <c r="H39" s="95"/>
      <c r="I39" s="95"/>
      <c r="J39" s="96">
        <f t="shared" ref="J39:J43" si="4">G39+H39-I39</f>
        <v>2953235328</v>
      </c>
      <c r="K39" s="91"/>
      <c r="L39"/>
      <c r="N39"/>
    </row>
    <row r="40" spans="1:16" ht="21.75" customHeight="1">
      <c r="B40" s="324" t="s">
        <v>55</v>
      </c>
      <c r="C40" s="325"/>
      <c r="D40" s="325"/>
      <c r="E40" s="326"/>
      <c r="F40" s="98"/>
      <c r="G40" s="99">
        <f>SUM(G39:G39)</f>
        <v>2953235328</v>
      </c>
      <c r="H40" s="99">
        <f>SUM(H39:H39)</f>
        <v>0</v>
      </c>
      <c r="I40" s="99">
        <f>SUM(I39:I39)</f>
        <v>0</v>
      </c>
      <c r="J40" s="100">
        <f>SUM(J39:J39)</f>
        <v>2953235328</v>
      </c>
      <c r="K40" s="91"/>
      <c r="L40" s="97"/>
    </row>
    <row r="41" spans="1:16" ht="29.4" thickBot="1">
      <c r="B41" s="101" t="s">
        <v>56</v>
      </c>
      <c r="C41" s="68" t="s">
        <v>24</v>
      </c>
      <c r="D41" s="102" t="s">
        <v>57</v>
      </c>
      <c r="E41" s="94">
        <v>42642</v>
      </c>
      <c r="F41" s="94">
        <v>67479</v>
      </c>
      <c r="G41" s="103">
        <v>1693149636</v>
      </c>
      <c r="H41" s="95"/>
      <c r="I41" s="95"/>
      <c r="J41" s="104">
        <f t="shared" si="4"/>
        <v>1693149636</v>
      </c>
      <c r="K41" s="105">
        <v>1000000</v>
      </c>
      <c r="L41"/>
      <c r="N41"/>
    </row>
    <row r="42" spans="1:16" ht="19.5" customHeight="1" thickTop="1" thickBot="1">
      <c r="B42" s="327" t="s">
        <v>58</v>
      </c>
      <c r="C42" s="36" t="s">
        <v>59</v>
      </c>
      <c r="D42" s="106" t="s">
        <v>60</v>
      </c>
      <c r="E42" s="107">
        <v>44082</v>
      </c>
      <c r="F42" s="107" t="s">
        <v>61</v>
      </c>
      <c r="G42" s="108">
        <v>3636397520</v>
      </c>
      <c r="H42" s="109"/>
      <c r="I42" s="109"/>
      <c r="J42" s="104">
        <f t="shared" si="4"/>
        <v>3636397520</v>
      </c>
      <c r="K42" s="110">
        <v>5000000</v>
      </c>
      <c r="L42" s="111">
        <f>SUM(K41:K42)</f>
        <v>6000000</v>
      </c>
      <c r="M42" s="97">
        <f>J42/K42</f>
        <v>727.27950399999997</v>
      </c>
      <c r="N42" t="s">
        <v>93</v>
      </c>
    </row>
    <row r="43" spans="1:16" s="7" customFormat="1" ht="28.5" customHeight="1" thickTop="1" thickBot="1">
      <c r="A43"/>
      <c r="B43" s="328"/>
      <c r="C43" s="112" t="s">
        <v>59</v>
      </c>
      <c r="D43" s="113" t="s">
        <v>471</v>
      </c>
      <c r="E43" s="114">
        <v>44862</v>
      </c>
      <c r="F43" s="114"/>
      <c r="G43" s="115">
        <v>7960530421</v>
      </c>
      <c r="H43" s="116"/>
      <c r="I43" s="117"/>
      <c r="J43" s="118">
        <f t="shared" si="4"/>
        <v>7960530421</v>
      </c>
      <c r="K43" s="77">
        <v>883466095</v>
      </c>
      <c r="L43"/>
      <c r="M43" s="73">
        <f>J43/K43</f>
        <v>9.0105669771062349</v>
      </c>
      <c r="N43" t="s">
        <v>94</v>
      </c>
      <c r="O43"/>
      <c r="P43"/>
    </row>
    <row r="44" spans="1:16" s="7" customFormat="1" ht="21.75" customHeight="1" thickTop="1" thickBot="1">
      <c r="A44"/>
      <c r="B44" s="329" t="s">
        <v>65</v>
      </c>
      <c r="C44" s="330"/>
      <c r="D44" s="330"/>
      <c r="E44" s="330"/>
      <c r="F44" s="330"/>
      <c r="G44" s="119">
        <f>SUM(G41:G43)</f>
        <v>13290077577</v>
      </c>
      <c r="H44" s="120">
        <f>SUM(H41:H43)</f>
        <v>0</v>
      </c>
      <c r="I44" s="120">
        <f>SUM(I41:I43)</f>
        <v>0</v>
      </c>
      <c r="J44" s="121">
        <f>SUM(J41:J43)</f>
        <v>13290077577</v>
      </c>
      <c r="K44" s="91"/>
      <c r="L44" s="122"/>
      <c r="M44"/>
      <c r="O44"/>
      <c r="P44"/>
    </row>
    <row r="45" spans="1:16" s="7" customFormat="1" ht="15.6" thickTop="1" thickBot="1">
      <c r="A45"/>
      <c r="B45"/>
      <c r="C45"/>
      <c r="D45" s="123"/>
      <c r="E45"/>
      <c r="F45"/>
      <c r="G45" s="124"/>
      <c r="H45"/>
      <c r="I45" s="124"/>
      <c r="J45" s="124"/>
      <c r="K45"/>
      <c r="L45" s="6"/>
      <c r="M45"/>
      <c r="O45"/>
      <c r="P45"/>
    </row>
    <row r="46" spans="1:16" s="7" customFormat="1" ht="21" customHeight="1" thickTop="1" thickBot="1">
      <c r="A46"/>
      <c r="B46" s="321" t="s">
        <v>66</v>
      </c>
      <c r="C46" s="322"/>
      <c r="D46" s="322"/>
      <c r="E46" s="322"/>
      <c r="F46" s="323"/>
      <c r="G46" s="125">
        <v>890543504</v>
      </c>
      <c r="H46" s="126"/>
      <c r="I46" s="127">
        <v>0</v>
      </c>
      <c r="J46" s="125">
        <f>G46+H46-I46</f>
        <v>890543504</v>
      </c>
      <c r="K46" s="128">
        <f>G46+H46-I46-J46</f>
        <v>0</v>
      </c>
      <c r="L46" s="6"/>
      <c r="M46"/>
      <c r="O46"/>
      <c r="P46"/>
    </row>
    <row r="47" spans="1:16" s="7" customFormat="1" ht="21" customHeight="1" thickBot="1">
      <c r="A47"/>
      <c r="B47" s="86" t="s">
        <v>45</v>
      </c>
      <c r="C47" s="129" t="s">
        <v>46</v>
      </c>
      <c r="D47" s="130" t="s">
        <v>47</v>
      </c>
      <c r="E47" s="311" t="s">
        <v>68</v>
      </c>
      <c r="F47" s="312"/>
      <c r="G47" s="131" t="s">
        <v>69</v>
      </c>
      <c r="H47" s="131" t="s">
        <v>48</v>
      </c>
      <c r="I47" s="131" t="s">
        <v>71</v>
      </c>
      <c r="J47" s="90" t="s">
        <v>50</v>
      </c>
      <c r="K47" s="132"/>
      <c r="L47" s="6"/>
      <c r="M47" s="133"/>
      <c r="O47"/>
      <c r="P47"/>
    </row>
    <row r="48" spans="1:16" s="7" customFormat="1" ht="21" customHeight="1" thickTop="1">
      <c r="A48"/>
      <c r="B48" s="134" t="s">
        <v>73</v>
      </c>
      <c r="C48" s="135" t="s">
        <v>59</v>
      </c>
      <c r="D48" s="136" t="s">
        <v>74</v>
      </c>
      <c r="E48" s="313"/>
      <c r="F48" s="314"/>
      <c r="G48" s="137"/>
      <c r="H48" s="138"/>
      <c r="I48" s="138"/>
      <c r="J48" s="139">
        <f>J46</f>
        <v>890543504</v>
      </c>
      <c r="K48" s="132"/>
      <c r="L48" s="6"/>
      <c r="M48"/>
      <c r="O48"/>
      <c r="P48"/>
    </row>
    <row r="49" spans="1:16" s="7" customFormat="1" ht="21" customHeight="1" thickBot="1">
      <c r="A49"/>
      <c r="B49" s="315" t="s">
        <v>75</v>
      </c>
      <c r="C49" s="316"/>
      <c r="D49" s="316"/>
      <c r="E49" s="316"/>
      <c r="F49" s="316"/>
      <c r="G49" s="316"/>
      <c r="H49" s="316"/>
      <c r="I49" s="316"/>
      <c r="J49" s="140">
        <f>SUM(J48)</f>
        <v>890543504</v>
      </c>
      <c r="K49"/>
      <c r="L49" s="6"/>
      <c r="M49"/>
      <c r="O49"/>
      <c r="P49"/>
    </row>
    <row r="50" spans="1:16" s="7" customFormat="1" ht="15.6" thickTop="1" thickBot="1">
      <c r="A50"/>
      <c r="B50"/>
      <c r="C50"/>
      <c r="D50" s="141"/>
      <c r="E50"/>
      <c r="F50"/>
      <c r="G50"/>
      <c r="H50"/>
      <c r="I50"/>
      <c r="J50"/>
      <c r="K50"/>
      <c r="L50" s="6"/>
      <c r="M50"/>
      <c r="O50"/>
      <c r="P50"/>
    </row>
    <row r="51" spans="1:16" s="7" customFormat="1" ht="15" thickBot="1">
      <c r="A51"/>
      <c r="B51" s="317" t="s">
        <v>126</v>
      </c>
      <c r="C51" s="318"/>
      <c r="D51" s="318"/>
      <c r="E51" s="318"/>
      <c r="F51" s="318"/>
      <c r="G51" s="318"/>
      <c r="H51" s="318"/>
      <c r="I51" s="318"/>
      <c r="J51" s="319"/>
      <c r="K51"/>
      <c r="L51" s="6"/>
      <c r="M51"/>
      <c r="O51"/>
      <c r="P51"/>
    </row>
    <row r="52" spans="1:16" s="7" customFormat="1">
      <c r="A52"/>
      <c r="B52" s="142" t="s">
        <v>99</v>
      </c>
      <c r="C52"/>
      <c r="D52" s="143"/>
      <c r="E52" s="144"/>
      <c r="G52" s="145" t="s">
        <v>100</v>
      </c>
      <c r="J52" s="150"/>
      <c r="K52"/>
      <c r="L52" s="6"/>
      <c r="M52"/>
      <c r="O52"/>
      <c r="P52"/>
    </row>
    <row r="53" spans="1:16" s="7" customFormat="1">
      <c r="A53"/>
      <c r="B53" s="147" t="s">
        <v>101</v>
      </c>
      <c r="C53"/>
      <c r="D53" s="176"/>
      <c r="E53" s="144">
        <v>46206165</v>
      </c>
      <c r="G53" t="s">
        <v>101</v>
      </c>
      <c r="H53"/>
      <c r="I53" s="154"/>
      <c r="J53" s="150">
        <v>24598530</v>
      </c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55"/>
      <c r="G54"/>
      <c r="H54"/>
      <c r="I54" s="154"/>
      <c r="J54" s="146"/>
      <c r="K54"/>
      <c r="L54" s="6"/>
      <c r="M54"/>
      <c r="O54"/>
      <c r="P54"/>
    </row>
    <row r="55" spans="1:16" s="7" customFormat="1">
      <c r="A55"/>
      <c r="B55" s="142" t="s">
        <v>395</v>
      </c>
      <c r="C55"/>
      <c r="D55" s="143"/>
      <c r="E55" s="144"/>
      <c r="G55" s="153" t="s">
        <v>103</v>
      </c>
      <c r="J55" s="150"/>
      <c r="K55"/>
      <c r="L55" s="6"/>
      <c r="M55"/>
      <c r="O55"/>
      <c r="P55"/>
    </row>
    <row r="56" spans="1:16" s="7" customFormat="1">
      <c r="A56"/>
      <c r="B56" s="147" t="s">
        <v>101</v>
      </c>
      <c r="E56" s="186">
        <v>24598530</v>
      </c>
      <c r="G56" s="175" t="s">
        <v>467</v>
      </c>
      <c r="J56" s="146">
        <v>53000</v>
      </c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80" t="s">
        <v>468</v>
      </c>
      <c r="J57" s="146">
        <v>289670</v>
      </c>
      <c r="K57"/>
      <c r="L57" s="6"/>
      <c r="M57"/>
      <c r="O57"/>
      <c r="P57"/>
    </row>
    <row r="58" spans="1:16" s="7" customFormat="1">
      <c r="A58"/>
      <c r="B58" s="142" t="s">
        <v>474</v>
      </c>
      <c r="C58"/>
      <c r="D58" s="176"/>
      <c r="E58" s="144"/>
      <c r="G58" s="158"/>
      <c r="J58" s="150">
        <v>342670</v>
      </c>
      <c r="K58"/>
      <c r="L58" s="6"/>
      <c r="M58"/>
      <c r="O58"/>
      <c r="P58"/>
    </row>
    <row r="59" spans="1:16" s="7" customFormat="1">
      <c r="A59"/>
      <c r="B59" s="147" t="s">
        <v>475</v>
      </c>
      <c r="C59"/>
      <c r="D59"/>
      <c r="E59" s="144"/>
      <c r="F59"/>
      <c r="G59"/>
      <c r="H59"/>
      <c r="I59" s="154"/>
      <c r="J59" s="146"/>
      <c r="K59"/>
      <c r="L59" s="6"/>
      <c r="M59"/>
      <c r="O59"/>
      <c r="P59"/>
    </row>
    <row r="60" spans="1:16" s="7" customFormat="1">
      <c r="A60" s="179"/>
      <c r="B60"/>
      <c r="C60"/>
      <c r="D60"/>
      <c r="E60" s="144">
        <v>15363119241</v>
      </c>
      <c r="F60"/>
      <c r="G60" s="296" t="s">
        <v>469</v>
      </c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 s="153"/>
      <c r="C61"/>
      <c r="D61"/>
      <c r="E61" s="144"/>
      <c r="F61"/>
      <c r="G61" t="s">
        <v>101</v>
      </c>
      <c r="H61"/>
      <c r="I61" s="154"/>
      <c r="J61" s="148">
        <v>46206665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 s="153"/>
      <c r="C63"/>
      <c r="D63"/>
      <c r="E63" s="155"/>
      <c r="F63"/>
      <c r="G63" s="153" t="s">
        <v>108</v>
      </c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55"/>
      <c r="F64"/>
      <c r="G64" t="s">
        <v>475</v>
      </c>
      <c r="H64"/>
      <c r="I64" s="154"/>
      <c r="J64" s="152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20"/>
      <c r="F65"/>
      <c r="G65"/>
      <c r="H65"/>
      <c r="I65" s="154"/>
      <c r="J65" s="148">
        <v>15363119241</v>
      </c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75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/>
      <c r="H76"/>
      <c r="I76" s="154"/>
      <c r="J76" s="152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/>
      <c r="H87"/>
      <c r="I87" s="154"/>
      <c r="J87" s="152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 s="153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8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 s="179"/>
      <c r="B95"/>
      <c r="C95"/>
      <c r="D95"/>
      <c r="E95" s="144"/>
      <c r="F95"/>
      <c r="G95" s="153"/>
      <c r="H95"/>
      <c r="I95" s="154"/>
      <c r="J95" s="148"/>
      <c r="K95" s="178"/>
      <c r="L95" s="6"/>
      <c r="M95"/>
      <c r="O95"/>
      <c r="P95"/>
    </row>
    <row r="96" spans="1:16" s="7" customFormat="1">
      <c r="A96"/>
      <c r="B96" s="147"/>
      <c r="C96"/>
      <c r="D96" s="166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3"/>
      <c r="E97"/>
      <c r="F97"/>
      <c r="G97"/>
      <c r="H97"/>
      <c r="I97" s="155"/>
      <c r="J97" s="167"/>
      <c r="K97"/>
      <c r="L97" s="6"/>
      <c r="M97"/>
      <c r="O97"/>
      <c r="P97"/>
    </row>
    <row r="98" spans="1:16" s="7" customFormat="1">
      <c r="A98"/>
      <c r="B98" s="142"/>
      <c r="C98"/>
      <c r="D98" s="3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9"/>
      <c r="E100"/>
      <c r="F100"/>
      <c r="G100"/>
      <c r="H100"/>
      <c r="I100" s="168"/>
      <c r="J100" s="167"/>
      <c r="K100"/>
      <c r="L100" s="6"/>
      <c r="M100"/>
      <c r="O100"/>
      <c r="P100"/>
    </row>
    <row r="101" spans="1:16" s="7" customFormat="1">
      <c r="A101"/>
      <c r="B101" s="147"/>
      <c r="C101"/>
      <c r="D101" s="166"/>
      <c r="E101"/>
      <c r="F101"/>
      <c r="G101"/>
      <c r="H101"/>
      <c r="I101" s="170"/>
      <c r="J101" s="167"/>
      <c r="K101"/>
      <c r="L101" s="6"/>
      <c r="M101"/>
      <c r="O101"/>
      <c r="P101"/>
    </row>
    <row r="102" spans="1:16" s="7" customFormat="1" ht="15" thickBot="1">
      <c r="A102"/>
      <c r="B102" s="171"/>
      <c r="C102" s="172"/>
      <c r="D102" s="173"/>
      <c r="E102" s="172"/>
      <c r="F102" s="172"/>
      <c r="G102" s="172"/>
      <c r="H102"/>
      <c r="I102" s="170"/>
      <c r="J102" s="167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H103" s="174"/>
      <c r="I103" s="174"/>
      <c r="J103" s="174"/>
      <c r="K103"/>
      <c r="L103" s="6"/>
      <c r="M103"/>
      <c r="O103"/>
      <c r="P103"/>
    </row>
    <row r="104" spans="1:16" s="7" customFormat="1">
      <c r="A104"/>
      <c r="B104" s="153"/>
      <c r="C104"/>
      <c r="D104" s="143"/>
      <c r="E104" s="144"/>
      <c r="G104" s="158"/>
      <c r="J104" s="152"/>
      <c r="K104"/>
      <c r="L104" s="6"/>
      <c r="M104"/>
      <c r="O104"/>
      <c r="P104"/>
    </row>
    <row r="105" spans="1:16" s="7" customFormat="1">
      <c r="A105"/>
      <c r="B105" s="177"/>
      <c r="C105"/>
      <c r="D105" s="143"/>
      <c r="E105" s="144"/>
      <c r="G105" s="158"/>
      <c r="J105" s="152"/>
      <c r="K105"/>
      <c r="L105" s="6"/>
      <c r="M105"/>
      <c r="O105"/>
      <c r="P105"/>
    </row>
  </sheetData>
  <dataConsolidate/>
  <mergeCells count="38">
    <mergeCell ref="B49:I49"/>
    <mergeCell ref="B51:J51"/>
    <mergeCell ref="D27:F27"/>
    <mergeCell ref="B40:E40"/>
    <mergeCell ref="B42:B43"/>
    <mergeCell ref="B44:F44"/>
    <mergeCell ref="B46:F46"/>
    <mergeCell ref="E47:F47"/>
    <mergeCell ref="E48:F48"/>
    <mergeCell ref="D32:F32"/>
    <mergeCell ref="D33:F33"/>
    <mergeCell ref="C34:F34"/>
    <mergeCell ref="B35:F35"/>
    <mergeCell ref="B36:J36"/>
    <mergeCell ref="B37:F37"/>
    <mergeCell ref="B19:F19"/>
    <mergeCell ref="B20:B34"/>
    <mergeCell ref="D20:F20"/>
    <mergeCell ref="D21:F21"/>
    <mergeCell ref="D24:F24"/>
    <mergeCell ref="D25:F25"/>
    <mergeCell ref="D26:F26"/>
    <mergeCell ref="C28:F28"/>
    <mergeCell ref="D29:F29"/>
    <mergeCell ref="D30:F30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8" max="16383" man="1"/>
    <brk id="118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9656-1890-4B64-A902-141D161523F7}">
  <sheetPr>
    <outlinePr summaryBelow="0"/>
    <pageSetUpPr fitToPage="1"/>
  </sheetPr>
  <dimension ref="A1:P104"/>
  <sheetViews>
    <sheetView showGridLines="0" view="pageBreakPreview" topLeftCell="A13" zoomScale="85" zoomScaleNormal="70" zoomScaleSheetLayoutView="85" zoomScalePageLayoutView="40" workbookViewId="0">
      <selection activeCell="G38" sqref="G3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SUM(G10,G36,G45)</f>
        <v>42734850072</v>
      </c>
      <c r="H6" s="17">
        <f>SUM(H10,H36,H45)</f>
        <v>15368962984</v>
      </c>
      <c r="I6" s="17">
        <f>SUM(I10,I36,I45)</f>
        <v>15364285445</v>
      </c>
      <c r="J6" s="18">
        <f>SUM(J10,J36,J45)</f>
        <v>42739527611</v>
      </c>
      <c r="K6" s="19">
        <f>J6-G6</f>
        <v>4677539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SUM(G19,G39,G45)</f>
        <v>4964005249</v>
      </c>
      <c r="H7" s="21">
        <f>SUM(H19,H45,H39)</f>
        <v>0</v>
      </c>
      <c r="I7" s="21">
        <f>SUM(I19,I45,I39)</f>
        <v>1165600</v>
      </c>
      <c r="J7" s="22">
        <f>G7+H7-I7</f>
        <v>4962839649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SUM(G34,G43)</f>
        <v>37770844823</v>
      </c>
      <c r="H8" s="24">
        <f>SUM(H34,H43)</f>
        <v>15368962984</v>
      </c>
      <c r="I8" s="24">
        <f>SUM(I34,I43)</f>
        <v>15363119845</v>
      </c>
      <c r="J8" s="25">
        <f>G8+H8-I8</f>
        <v>37776687962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SUM(G19,G34)</f>
        <v>25606836802</v>
      </c>
      <c r="H10" s="27">
        <f>SUM(H19,H34)</f>
        <v>15363119845</v>
      </c>
      <c r="I10" s="27">
        <f>SUM(I19,I34)</f>
        <v>15364285445</v>
      </c>
      <c r="J10" s="28">
        <f>SUM(J19,J34)</f>
        <v>25605671202</v>
      </c>
      <c r="K10" s="29">
        <f>J10-G10</f>
        <v>-1165600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24598530</v>
      </c>
      <c r="H12" s="183"/>
      <c r="I12" s="184"/>
      <c r="J12" s="39">
        <f t="shared" si="0"/>
        <v>24598530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84149553</v>
      </c>
      <c r="H13" s="183"/>
      <c r="I13" s="38">
        <v>1165600</v>
      </c>
      <c r="J13" s="40">
        <f>G13+H13-I13</f>
        <v>82983953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46206665</v>
      </c>
      <c r="H17" s="300"/>
      <c r="I17" s="184"/>
      <c r="J17" s="51">
        <f>G17+H17-I17</f>
        <v>46206665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1120226417</v>
      </c>
      <c r="H19" s="54">
        <f>SUM(H11:H18)</f>
        <v>0</v>
      </c>
      <c r="I19" s="54">
        <f>SUM(I11:I18)</f>
        <v>1165600</v>
      </c>
      <c r="J19" s="54">
        <f>SUM(J11:J18)</f>
        <v>1119060817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6" si="1">G20+H20-I20</f>
        <v>0</v>
      </c>
      <c r="K20" s="58">
        <v>0</v>
      </c>
      <c r="L20"/>
      <c r="M20" s="6" t="e">
        <f t="shared" ref="M20:M33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>
        <v>15363119845</v>
      </c>
      <c r="I21" s="32"/>
      <c r="J21" s="40">
        <f t="shared" si="1"/>
        <v>15363119845</v>
      </c>
      <c r="K21" s="58">
        <v>10186191.4</v>
      </c>
      <c r="L21"/>
      <c r="M21" s="6">
        <f t="shared" si="2"/>
        <v>1508.2300382653323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15362969019</v>
      </c>
      <c r="H22" s="45"/>
      <c r="I22" s="32">
        <v>15362969019</v>
      </c>
      <c r="J22" s="40">
        <f t="shared" si="1"/>
        <v>0</v>
      </c>
      <c r="K22" s="60">
        <v>0</v>
      </c>
      <c r="L22"/>
      <c r="M22" s="6" t="e">
        <f t="shared" si="2"/>
        <v>#DIV/0!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291742</v>
      </c>
      <c r="H23" s="45"/>
      <c r="I23" s="32">
        <v>150826</v>
      </c>
      <c r="J23" s="40">
        <f t="shared" si="1"/>
        <v>140916</v>
      </c>
      <c r="K23" s="61">
        <v>93.43</v>
      </c>
      <c r="L23"/>
      <c r="M23" s="6">
        <f t="shared" si="2"/>
        <v>1508.2521673980518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 thickBo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34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18" customHeight="1" thickTop="1" thickBot="1">
      <c r="B27" s="346"/>
      <c r="C27" s="384" t="s">
        <v>37</v>
      </c>
      <c r="D27" s="384"/>
      <c r="E27" s="384"/>
      <c r="F27" s="384"/>
      <c r="G27" s="64">
        <f>SUM(G20:G26)</f>
        <v>15363260761</v>
      </c>
      <c r="H27" s="65">
        <f>SUM(H20:H26)</f>
        <v>15363119845</v>
      </c>
      <c r="I27" s="65">
        <f>SUM(I20:I26)</f>
        <v>15363119845</v>
      </c>
      <c r="J27" s="66">
        <f>SUM(J20:J26)</f>
        <v>15363260761</v>
      </c>
      <c r="K27" s="67">
        <f>SUM(K20:K26)</f>
        <v>10186284.83</v>
      </c>
      <c r="M27" s="6">
        <f t="shared" si="2"/>
        <v>1508.2300384683037</v>
      </c>
      <c r="N27"/>
      <c r="O27" s="62"/>
    </row>
    <row r="28" spans="2:16" ht="18" customHeight="1" thickTop="1">
      <c r="B28" s="346"/>
      <c r="C28" s="68" t="s">
        <v>16</v>
      </c>
      <c r="D28" s="355" t="s">
        <v>38</v>
      </c>
      <c r="E28" s="356"/>
      <c r="F28" s="357"/>
      <c r="G28" s="57">
        <v>0</v>
      </c>
      <c r="H28" s="57"/>
      <c r="I28" s="57"/>
      <c r="J28" s="40">
        <f t="shared" ref="J28:J32" si="3">G28+H28-I28</f>
        <v>0</v>
      </c>
      <c r="K28" s="69">
        <v>0</v>
      </c>
      <c r="L28"/>
      <c r="M28" s="6" t="e">
        <f>J28/K28</f>
        <v>#DIV/0!</v>
      </c>
      <c r="N28"/>
      <c r="O28" s="70"/>
    </row>
    <row r="29" spans="2:16" ht="18" customHeight="1">
      <c r="B29" s="346"/>
      <c r="C29" s="56" t="s">
        <v>13</v>
      </c>
      <c r="D29" s="331" t="s">
        <v>39</v>
      </c>
      <c r="E29" s="332"/>
      <c r="F29" s="333"/>
      <c r="G29" s="32">
        <v>0</v>
      </c>
      <c r="H29" s="71"/>
      <c r="I29" s="71"/>
      <c r="J29" s="40">
        <f t="shared" si="3"/>
        <v>0</v>
      </c>
      <c r="K29" s="72">
        <v>0</v>
      </c>
      <c r="L29"/>
      <c r="M29" s="73" t="e">
        <f>J29/K29</f>
        <v>#DIV/0!</v>
      </c>
      <c r="N29"/>
      <c r="O29" s="70"/>
    </row>
    <row r="30" spans="2:16" ht="28.8">
      <c r="B30" s="346"/>
      <c r="C30" s="56" t="s">
        <v>13</v>
      </c>
      <c r="D30" s="41" t="s">
        <v>418</v>
      </c>
      <c r="E30" s="47"/>
      <c r="F30" s="48"/>
      <c r="G30" s="32">
        <v>42272630</v>
      </c>
      <c r="H30" s="71"/>
      <c r="I30" s="71"/>
      <c r="J30" s="40">
        <f t="shared" si="3"/>
        <v>42272630</v>
      </c>
      <c r="K30" s="72">
        <v>4465120</v>
      </c>
      <c r="L30"/>
      <c r="M30" s="73">
        <f>J30/K30</f>
        <v>9.4672998710001082</v>
      </c>
      <c r="N30"/>
      <c r="O30" s="70"/>
    </row>
    <row r="31" spans="2:16" ht="18" customHeight="1">
      <c r="B31" s="346"/>
      <c r="C31" s="56" t="s">
        <v>32</v>
      </c>
      <c r="D31" s="331" t="s">
        <v>35</v>
      </c>
      <c r="E31" s="332"/>
      <c r="F31" s="333"/>
      <c r="G31" s="71">
        <v>4075921871</v>
      </c>
      <c r="H31" s="71"/>
      <c r="I31" s="71"/>
      <c r="J31" s="40">
        <f>G31+H31-I31</f>
        <v>4075921871</v>
      </c>
      <c r="K31" s="72">
        <v>433786527</v>
      </c>
      <c r="L31"/>
      <c r="M31" s="73">
        <f>J31/K31</f>
        <v>9.3961467618379952</v>
      </c>
      <c r="N31"/>
      <c r="O31" s="70"/>
    </row>
    <row r="32" spans="2:16" ht="18" customHeight="1" thickBot="1">
      <c r="B32" s="346"/>
      <c r="C32" s="74" t="s">
        <v>32</v>
      </c>
      <c r="D32" s="386" t="s">
        <v>41</v>
      </c>
      <c r="E32" s="335"/>
      <c r="F32" s="336"/>
      <c r="G32" s="75">
        <v>5005155123</v>
      </c>
      <c r="H32" s="75"/>
      <c r="I32" s="75"/>
      <c r="J32" s="40">
        <f t="shared" si="3"/>
        <v>5005155123</v>
      </c>
      <c r="K32" s="72">
        <v>528678200</v>
      </c>
      <c r="L32"/>
      <c r="M32" s="73">
        <f>J32/K32</f>
        <v>9.467300000264812</v>
      </c>
      <c r="N32" s="70"/>
      <c r="O32" s="70"/>
    </row>
    <row r="33" spans="1:16" ht="18" customHeight="1" thickTop="1" thickBot="1">
      <c r="B33" s="347"/>
      <c r="C33" s="385" t="s">
        <v>42</v>
      </c>
      <c r="D33" s="385"/>
      <c r="E33" s="385"/>
      <c r="F33" s="385"/>
      <c r="G33" s="64">
        <f>SUM(G28:G32)</f>
        <v>9123349624</v>
      </c>
      <c r="H33" s="76">
        <f>SUM(H28:H32)</f>
        <v>0</v>
      </c>
      <c r="I33" s="76">
        <f>SUM(I28:I32)</f>
        <v>0</v>
      </c>
      <c r="J33" s="66">
        <f>SUM(J28:J32)</f>
        <v>9123349624</v>
      </c>
      <c r="K33" s="77">
        <f>SUM(K28:K32)</f>
        <v>966929847</v>
      </c>
      <c r="M33" s="73">
        <f t="shared" si="2"/>
        <v>9.435379052892138</v>
      </c>
    </row>
    <row r="34" spans="1:16" ht="21.75" customHeight="1" thickTop="1" thickBot="1">
      <c r="B34" s="338" t="s">
        <v>43</v>
      </c>
      <c r="C34" s="339"/>
      <c r="D34" s="339"/>
      <c r="E34" s="339"/>
      <c r="F34" s="340"/>
      <c r="G34" s="78">
        <f>G27+G33</f>
        <v>24486610385</v>
      </c>
      <c r="H34" s="78">
        <f>H27+H33</f>
        <v>15363119845</v>
      </c>
      <c r="I34" s="78">
        <f>I27+I33</f>
        <v>15363119845</v>
      </c>
      <c r="J34" s="78">
        <f>J27+J33</f>
        <v>24486610385</v>
      </c>
      <c r="K34" s="79"/>
      <c r="O34" s="80" t="e">
        <f>#REF!/#REF!</f>
        <v>#REF!</v>
      </c>
    </row>
    <row r="35" spans="1:16" ht="9.75" customHeight="1" thickTop="1" thickBot="1">
      <c r="B35" s="320"/>
      <c r="C35" s="320"/>
      <c r="D35" s="320"/>
      <c r="E35" s="320"/>
      <c r="F35" s="320"/>
      <c r="G35" s="320"/>
      <c r="H35" s="320"/>
      <c r="I35" s="320"/>
      <c r="J35" s="320"/>
      <c r="K35" s="81"/>
      <c r="O35" s="80"/>
    </row>
    <row r="36" spans="1:16" ht="21.75" customHeight="1" thickTop="1" thickBot="1">
      <c r="B36" s="321" t="s">
        <v>44</v>
      </c>
      <c r="C36" s="322"/>
      <c r="D36" s="322"/>
      <c r="E36" s="322"/>
      <c r="F36" s="323"/>
      <c r="G36" s="82">
        <f>SUM(G39,G43)</f>
        <v>16237469766</v>
      </c>
      <c r="H36" s="82">
        <f>SUM(H39,H43)</f>
        <v>5843139</v>
      </c>
      <c r="I36" s="82">
        <f>SUM(I39,I43)</f>
        <v>0</v>
      </c>
      <c r="J36" s="83">
        <f>SUM(J39,J43)</f>
        <v>16243312905</v>
      </c>
      <c r="K36" s="84">
        <f>G36+H36-I36-J36</f>
        <v>0</v>
      </c>
      <c r="L36" s="85"/>
    </row>
    <row r="37" spans="1:16" ht="18" customHeight="1" thickBot="1">
      <c r="B37" s="86" t="s">
        <v>45</v>
      </c>
      <c r="C37" s="87" t="s">
        <v>46</v>
      </c>
      <c r="D37" s="88" t="s">
        <v>47</v>
      </c>
      <c r="E37" s="89" t="s">
        <v>48</v>
      </c>
      <c r="F37" s="89" t="s">
        <v>49</v>
      </c>
      <c r="G37" s="89"/>
      <c r="H37" s="89"/>
      <c r="I37" s="89"/>
      <c r="J37" s="90" t="s">
        <v>50</v>
      </c>
      <c r="K37" s="91"/>
      <c r="L37" s="6" t="s">
        <v>51</v>
      </c>
    </row>
    <row r="38" spans="1:16" ht="18" customHeight="1" thickTop="1">
      <c r="B38" s="92" t="s">
        <v>52</v>
      </c>
      <c r="C38" s="68" t="s">
        <v>53</v>
      </c>
      <c r="D38" s="93" t="s">
        <v>54</v>
      </c>
      <c r="E38" s="94">
        <v>41929</v>
      </c>
      <c r="F38" s="94">
        <v>47398</v>
      </c>
      <c r="G38" s="95">
        <v>2953235328</v>
      </c>
      <c r="H38" s="95"/>
      <c r="I38" s="95"/>
      <c r="J38" s="96">
        <f t="shared" ref="J38:J42" si="4">G38+H38-I38</f>
        <v>2953235328</v>
      </c>
      <c r="K38" s="91"/>
      <c r="L38"/>
      <c r="N38"/>
    </row>
    <row r="39" spans="1:16" ht="21.75" customHeight="1">
      <c r="B39" s="324" t="s">
        <v>55</v>
      </c>
      <c r="C39" s="325"/>
      <c r="D39" s="325"/>
      <c r="E39" s="326"/>
      <c r="F39" s="98"/>
      <c r="G39" s="99">
        <f>SUM(G38:G38)</f>
        <v>2953235328</v>
      </c>
      <c r="H39" s="99">
        <f>SUM(H38:H38)</f>
        <v>0</v>
      </c>
      <c r="I39" s="99">
        <f>SUM(I38:I38)</f>
        <v>0</v>
      </c>
      <c r="J39" s="100">
        <f>SUM(J38:J38)</f>
        <v>2953235328</v>
      </c>
      <c r="K39" s="91"/>
      <c r="L39" s="97"/>
    </row>
    <row r="40" spans="1:16" ht="29.4" thickBot="1">
      <c r="B40" s="101" t="s">
        <v>56</v>
      </c>
      <c r="C40" s="68" t="s">
        <v>24</v>
      </c>
      <c r="D40" s="102" t="s">
        <v>57</v>
      </c>
      <c r="E40" s="94">
        <v>42642</v>
      </c>
      <c r="F40" s="94">
        <v>67479</v>
      </c>
      <c r="G40" s="103">
        <v>1693149636</v>
      </c>
      <c r="H40" s="95"/>
      <c r="I40" s="95"/>
      <c r="J40" s="104">
        <f t="shared" si="4"/>
        <v>1693149636</v>
      </c>
      <c r="K40" s="105">
        <v>1000000</v>
      </c>
      <c r="L40"/>
      <c r="N40"/>
    </row>
    <row r="41" spans="1:16" ht="19.5" customHeight="1" thickTop="1" thickBot="1">
      <c r="B41" s="327" t="s">
        <v>58</v>
      </c>
      <c r="C41" s="36" t="s">
        <v>59</v>
      </c>
      <c r="D41" s="106" t="s">
        <v>60</v>
      </c>
      <c r="E41" s="107">
        <v>44082</v>
      </c>
      <c r="F41" s="107" t="s">
        <v>61</v>
      </c>
      <c r="G41" s="108">
        <v>3636397520</v>
      </c>
      <c r="H41" s="109"/>
      <c r="I41" s="109"/>
      <c r="J41" s="104">
        <f t="shared" si="4"/>
        <v>3636397520</v>
      </c>
      <c r="K41" s="110">
        <v>5000000</v>
      </c>
      <c r="L41" s="111">
        <f>SUM(K40:K41)</f>
        <v>6000000</v>
      </c>
      <c r="M41" s="97">
        <f>J41/K41</f>
        <v>727.27950399999997</v>
      </c>
      <c r="N41" t="s">
        <v>93</v>
      </c>
    </row>
    <row r="42" spans="1:16" s="7" customFormat="1" ht="28.5" customHeight="1" thickTop="1" thickBot="1">
      <c r="A42"/>
      <c r="B42" s="328"/>
      <c r="C42" s="112" t="s">
        <v>59</v>
      </c>
      <c r="D42" s="113" t="s">
        <v>63</v>
      </c>
      <c r="E42" s="114">
        <v>44862</v>
      </c>
      <c r="F42" s="114"/>
      <c r="G42" s="115">
        <v>7954687282</v>
      </c>
      <c r="H42" s="116">
        <v>5843139</v>
      </c>
      <c r="I42" s="117"/>
      <c r="J42" s="118">
        <f t="shared" si="4"/>
        <v>7960530421</v>
      </c>
      <c r="K42" s="77">
        <v>883466095</v>
      </c>
      <c r="L42"/>
      <c r="M42" s="73">
        <f>J42/K42</f>
        <v>9.0105669771062349</v>
      </c>
      <c r="N42" t="s">
        <v>94</v>
      </c>
      <c r="O42"/>
      <c r="P42"/>
    </row>
    <row r="43" spans="1:16" s="7" customFormat="1" ht="21.75" customHeight="1" thickTop="1" thickBot="1">
      <c r="A43"/>
      <c r="B43" s="329" t="s">
        <v>65</v>
      </c>
      <c r="C43" s="330"/>
      <c r="D43" s="330"/>
      <c r="E43" s="330"/>
      <c r="F43" s="330"/>
      <c r="G43" s="119">
        <f>SUM(G40:G42)</f>
        <v>13284234438</v>
      </c>
      <c r="H43" s="120">
        <f>SUM(H40:H42)</f>
        <v>5843139</v>
      </c>
      <c r="I43" s="120">
        <f>SUM(I40:I42)</f>
        <v>0</v>
      </c>
      <c r="J43" s="121">
        <f>SUM(J40:J42)</f>
        <v>13290077577</v>
      </c>
      <c r="K43" s="91"/>
      <c r="L43" s="122"/>
      <c r="M43"/>
      <c r="O43"/>
      <c r="P43"/>
    </row>
    <row r="44" spans="1:16" s="7" customFormat="1" ht="15.6" thickTop="1" thickBot="1">
      <c r="A44"/>
      <c r="B44"/>
      <c r="C44"/>
      <c r="D44" s="123"/>
      <c r="E44"/>
      <c r="F44"/>
      <c r="G44" s="124"/>
      <c r="H44"/>
      <c r="I44" s="124"/>
      <c r="J44" s="124"/>
      <c r="K44"/>
      <c r="L44" s="6"/>
      <c r="M44"/>
      <c r="O44"/>
      <c r="P44"/>
    </row>
    <row r="45" spans="1:16" s="7" customFormat="1" ht="21" customHeight="1" thickTop="1" thickBot="1">
      <c r="A45"/>
      <c r="B45" s="321" t="s">
        <v>66</v>
      </c>
      <c r="C45" s="322"/>
      <c r="D45" s="322"/>
      <c r="E45" s="322"/>
      <c r="F45" s="323"/>
      <c r="G45" s="125">
        <v>890543504</v>
      </c>
      <c r="H45" s="126"/>
      <c r="I45" s="127">
        <v>0</v>
      </c>
      <c r="J45" s="125">
        <f>G45+H45-I45</f>
        <v>890543504</v>
      </c>
      <c r="K45" s="128">
        <f>G45+H45-I45-J45</f>
        <v>0</v>
      </c>
      <c r="L45" s="6"/>
      <c r="M45"/>
      <c r="O45"/>
      <c r="P45"/>
    </row>
    <row r="46" spans="1:16" s="7" customFormat="1" ht="21" customHeight="1" thickBot="1">
      <c r="A46"/>
      <c r="B46" s="86" t="s">
        <v>45</v>
      </c>
      <c r="C46" s="129" t="s">
        <v>46</v>
      </c>
      <c r="D46" s="130" t="s">
        <v>47</v>
      </c>
      <c r="E46" s="311" t="s">
        <v>68</v>
      </c>
      <c r="F46" s="312"/>
      <c r="G46" s="131" t="s">
        <v>69</v>
      </c>
      <c r="H46" s="131" t="s">
        <v>48</v>
      </c>
      <c r="I46" s="131" t="s">
        <v>71</v>
      </c>
      <c r="J46" s="90" t="s">
        <v>50</v>
      </c>
      <c r="K46" s="132"/>
      <c r="L46" s="6"/>
      <c r="M46" s="133"/>
      <c r="O46"/>
      <c r="P46"/>
    </row>
    <row r="47" spans="1:16" s="7" customFormat="1" ht="21" customHeight="1" thickTop="1">
      <c r="A47"/>
      <c r="B47" s="134" t="s">
        <v>73</v>
      </c>
      <c r="C47" s="135" t="s">
        <v>59</v>
      </c>
      <c r="D47" s="136" t="s">
        <v>74</v>
      </c>
      <c r="E47" s="313"/>
      <c r="F47" s="314"/>
      <c r="G47" s="137"/>
      <c r="H47" s="138"/>
      <c r="I47" s="138"/>
      <c r="J47" s="139">
        <f>J45</f>
        <v>890543504</v>
      </c>
      <c r="K47" s="132"/>
      <c r="L47" s="6"/>
      <c r="M47"/>
      <c r="O47"/>
      <c r="P47"/>
    </row>
    <row r="48" spans="1:16" s="7" customFormat="1" ht="21" customHeight="1" thickBot="1">
      <c r="A48"/>
      <c r="B48" s="315" t="s">
        <v>75</v>
      </c>
      <c r="C48" s="316"/>
      <c r="D48" s="316"/>
      <c r="E48" s="316"/>
      <c r="F48" s="316"/>
      <c r="G48" s="316"/>
      <c r="H48" s="316"/>
      <c r="I48" s="316"/>
      <c r="J48" s="140">
        <f>SUM(J47)</f>
        <v>890543504</v>
      </c>
      <c r="K48"/>
      <c r="L48" s="6"/>
      <c r="M48"/>
      <c r="O48"/>
      <c r="P48"/>
    </row>
    <row r="49" spans="1:16" s="7" customFormat="1" ht="15.6" thickTop="1" thickBot="1">
      <c r="A49"/>
      <c r="B49"/>
      <c r="C49"/>
      <c r="D49" s="141"/>
      <c r="E49"/>
      <c r="F49"/>
      <c r="G49"/>
      <c r="H49"/>
      <c r="I49"/>
      <c r="J49"/>
      <c r="K49"/>
      <c r="L49" s="6"/>
      <c r="M49"/>
      <c r="O49"/>
      <c r="P49"/>
    </row>
    <row r="50" spans="1:16" s="7" customFormat="1" ht="15" thickBot="1">
      <c r="A50"/>
      <c r="B50" s="317" t="s">
        <v>126</v>
      </c>
      <c r="C50" s="318"/>
      <c r="D50" s="318"/>
      <c r="E50" s="318"/>
      <c r="F50" s="318"/>
      <c r="G50" s="318"/>
      <c r="H50" s="318"/>
      <c r="I50" s="318"/>
      <c r="J50" s="319"/>
      <c r="K50"/>
      <c r="L50" s="6"/>
      <c r="M50"/>
      <c r="O50"/>
      <c r="P50"/>
    </row>
    <row r="51" spans="1:16" s="7" customFormat="1">
      <c r="A51"/>
      <c r="B51" s="142" t="s">
        <v>139</v>
      </c>
      <c r="C51"/>
      <c r="D51" s="143"/>
      <c r="E51" s="144"/>
      <c r="G51" s="145" t="s">
        <v>103</v>
      </c>
      <c r="J51" s="150"/>
      <c r="K51"/>
      <c r="L51" s="6"/>
      <c r="M51"/>
      <c r="O51"/>
      <c r="P51"/>
    </row>
    <row r="52" spans="1:16" s="7" customFormat="1">
      <c r="A52"/>
      <c r="B52" s="147" t="s">
        <v>462</v>
      </c>
      <c r="C52"/>
      <c r="D52" s="176"/>
      <c r="E52" s="155">
        <v>150826</v>
      </c>
      <c r="G52" t="s">
        <v>465</v>
      </c>
      <c r="H52"/>
      <c r="I52" s="154"/>
      <c r="J52" s="146">
        <v>431300</v>
      </c>
      <c r="K52"/>
      <c r="L52" s="6"/>
      <c r="M52"/>
      <c r="O52"/>
      <c r="P52"/>
    </row>
    <row r="53" spans="1:16" s="7" customFormat="1">
      <c r="A53"/>
      <c r="B53" s="147" t="s">
        <v>463</v>
      </c>
      <c r="C53"/>
      <c r="D53" s="143"/>
      <c r="E53" s="155">
        <v>15362969019</v>
      </c>
      <c r="G53" t="s">
        <v>466</v>
      </c>
      <c r="H53"/>
      <c r="I53" s="154"/>
      <c r="J53" s="146">
        <v>734300</v>
      </c>
      <c r="K53"/>
      <c r="L53" s="6"/>
      <c r="M53"/>
      <c r="O53"/>
      <c r="P53"/>
    </row>
    <row r="54" spans="1:16" s="7" customFormat="1">
      <c r="A54"/>
      <c r="B54" s="142"/>
      <c r="C54"/>
      <c r="D54" s="143"/>
      <c r="E54" s="144">
        <v>15363119845</v>
      </c>
      <c r="G54"/>
      <c r="J54" s="150">
        <v>1165600</v>
      </c>
      <c r="K54"/>
      <c r="L54" s="6"/>
      <c r="M54"/>
      <c r="O54"/>
      <c r="P54"/>
    </row>
    <row r="55" spans="1:16" s="7" customFormat="1">
      <c r="A55"/>
      <c r="B55" s="147"/>
      <c r="E55" s="186"/>
      <c r="G55" s="175"/>
      <c r="J55" s="146"/>
      <c r="K55"/>
      <c r="L55" s="6"/>
      <c r="M55"/>
      <c r="O55"/>
      <c r="P55"/>
    </row>
    <row r="56" spans="1:16" s="7" customFormat="1">
      <c r="A56"/>
      <c r="B56" s="142" t="s">
        <v>431</v>
      </c>
      <c r="C56"/>
      <c r="D56" s="176"/>
      <c r="E56" s="144"/>
      <c r="G56" s="296" t="s">
        <v>444</v>
      </c>
      <c r="J56" s="150"/>
      <c r="K56"/>
      <c r="L56" s="6"/>
      <c r="M56"/>
      <c r="O56"/>
      <c r="P56"/>
    </row>
    <row r="57" spans="1:16" s="7" customFormat="1">
      <c r="A57"/>
      <c r="B57" s="147" t="s">
        <v>464</v>
      </c>
      <c r="C57"/>
      <c r="D57" s="176"/>
      <c r="E57" s="144">
        <v>5843139</v>
      </c>
      <c r="G57" s="158" t="s">
        <v>463</v>
      </c>
      <c r="J57" s="150">
        <v>15362969019</v>
      </c>
      <c r="K57"/>
      <c r="L57" s="6"/>
      <c r="M57"/>
      <c r="O57"/>
      <c r="P57"/>
    </row>
    <row r="58" spans="1:16" s="7" customFormat="1">
      <c r="A58"/>
      <c r="B58" s="142"/>
      <c r="C58"/>
      <c r="D58"/>
      <c r="E58" s="144"/>
      <c r="F58"/>
      <c r="G58"/>
      <c r="H58"/>
      <c r="I58" s="154"/>
      <c r="J58" s="146"/>
      <c r="K5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296" t="s">
        <v>446</v>
      </c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t="s">
        <v>461</v>
      </c>
      <c r="H60"/>
      <c r="I60" s="154"/>
      <c r="J60" s="148">
        <v>150826</v>
      </c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55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20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 s="153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153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75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s="15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G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8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/>
      <c r="B95" s="147"/>
      <c r="C95"/>
      <c r="D95" s="166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3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2"/>
      <c r="C97"/>
      <c r="D97" s="3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6"/>
      <c r="E100"/>
      <c r="F100"/>
      <c r="G100"/>
      <c r="H100"/>
      <c r="I100" s="170"/>
      <c r="J100" s="167"/>
      <c r="K100"/>
      <c r="L100" s="6"/>
      <c r="M100"/>
      <c r="O100"/>
      <c r="P100"/>
    </row>
    <row r="101" spans="1:16" s="7" customFormat="1" ht="15" thickBot="1">
      <c r="A101"/>
      <c r="B101" s="171"/>
      <c r="C101" s="172"/>
      <c r="D101" s="173"/>
      <c r="E101" s="172"/>
      <c r="F101" s="172"/>
      <c r="G101" s="172"/>
      <c r="H101"/>
      <c r="I101" s="170"/>
      <c r="J101" s="167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H102" s="174"/>
      <c r="I102" s="174"/>
      <c r="J102" s="174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J103" s="152"/>
      <c r="K103"/>
      <c r="L103" s="6"/>
      <c r="M103"/>
      <c r="O103"/>
      <c r="P103"/>
    </row>
    <row r="104" spans="1:16" s="7" customFormat="1">
      <c r="A104"/>
      <c r="B104" s="177"/>
      <c r="C104"/>
      <c r="D104" s="143"/>
      <c r="E104" s="144"/>
      <c r="G104" s="158"/>
      <c r="J104" s="152"/>
      <c r="K104"/>
      <c r="L104" s="6"/>
      <c r="M104"/>
      <c r="O104"/>
      <c r="P10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3"/>
    <mergeCell ref="D20:F20"/>
    <mergeCell ref="D21:F21"/>
    <mergeCell ref="D24:F24"/>
    <mergeCell ref="D25:F25"/>
    <mergeCell ref="D26:F26"/>
    <mergeCell ref="C27:F27"/>
    <mergeCell ref="D28:F28"/>
    <mergeCell ref="D29:F29"/>
    <mergeCell ref="D31:F31"/>
    <mergeCell ref="D32:F32"/>
    <mergeCell ref="C33:F33"/>
    <mergeCell ref="B34:F34"/>
    <mergeCell ref="B35:J35"/>
    <mergeCell ref="B48:I48"/>
    <mergeCell ref="B50:J50"/>
    <mergeCell ref="B39:E39"/>
    <mergeCell ref="B41:B42"/>
    <mergeCell ref="B43:F43"/>
    <mergeCell ref="B45:F45"/>
    <mergeCell ref="E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7" max="16383" man="1"/>
    <brk id="117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C31C-42BE-4A02-A6AB-C551AD0A5104}">
  <sheetPr>
    <outlinePr summaryBelow="0"/>
    <pageSetUpPr fitToPage="1"/>
  </sheetPr>
  <dimension ref="A1:P104"/>
  <sheetViews>
    <sheetView showGridLines="0" view="pageBreakPreview" topLeftCell="A32" zoomScale="85" zoomScaleNormal="70" zoomScaleSheetLayoutView="85" zoomScalePageLayoutView="40" workbookViewId="0">
      <selection activeCell="G38" sqref="G3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SUM(G10,G36,G45)</f>
        <v>42721962580</v>
      </c>
      <c r="H6" s="17">
        <f>SUM(H10,H36,H45)</f>
        <v>49058756</v>
      </c>
      <c r="I6" s="17">
        <f>SUM(I10,I36,I45)</f>
        <v>36171264</v>
      </c>
      <c r="J6" s="18">
        <f>SUM(J10,J36,J45)</f>
        <v>42734850072</v>
      </c>
      <c r="K6" s="19">
        <f>J6-G6</f>
        <v>12887492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SUM(G19,G39,G45)</f>
        <v>4953976513</v>
      </c>
      <c r="H7" s="21">
        <f>SUM(H19,H45,H39)</f>
        <v>46200000</v>
      </c>
      <c r="I7" s="21">
        <f>SUM(I19,I45,I39)</f>
        <v>36171264</v>
      </c>
      <c r="J7" s="22">
        <f>G7+H7-I7</f>
        <v>4964005249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SUM(G34,G43)</f>
        <v>37767986067</v>
      </c>
      <c r="H8" s="24">
        <f>SUM(H34,H43)</f>
        <v>2858756</v>
      </c>
      <c r="I8" s="24">
        <f>SUM(I34,I43)</f>
        <v>0</v>
      </c>
      <c r="J8" s="25">
        <f>G8+H8-I8</f>
        <v>37770844823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SUM(G19,G34)</f>
        <v>25596808066</v>
      </c>
      <c r="H10" s="27">
        <f>SUM(H19,H34)</f>
        <v>46200000</v>
      </c>
      <c r="I10" s="27">
        <f>SUM(I19,I34)</f>
        <v>36171264</v>
      </c>
      <c r="J10" s="28">
        <f>SUM(J19,J34)</f>
        <v>25606836802</v>
      </c>
      <c r="K10" s="29">
        <f>J10-G10</f>
        <v>10028736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24598530</v>
      </c>
      <c r="H12" s="183"/>
      <c r="I12" s="184"/>
      <c r="J12" s="39">
        <f t="shared" si="0"/>
        <v>24598530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120320817</v>
      </c>
      <c r="H13" s="183"/>
      <c r="I13" s="38">
        <v>36171264</v>
      </c>
      <c r="J13" s="40">
        <f>G13+H13-I13</f>
        <v>84149553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300">
        <v>46200000</v>
      </c>
      <c r="I17" s="184"/>
      <c r="J17" s="51">
        <f>G17+H17-I17</f>
        <v>46206665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1110197681</v>
      </c>
      <c r="H19" s="54">
        <f>SUM(H11:H18)</f>
        <v>46200000</v>
      </c>
      <c r="I19" s="54">
        <f>SUM(I11:I18)</f>
        <v>36171264</v>
      </c>
      <c r="J19" s="54">
        <f>SUM(J11:J18)</f>
        <v>1120226417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6" si="1">G20+H20-I20</f>
        <v>0</v>
      </c>
      <c r="K20" s="58">
        <v>0</v>
      </c>
      <c r="L20"/>
      <c r="M20" s="6" t="e">
        <f t="shared" ref="M20:M33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15362969019</v>
      </c>
      <c r="H22" s="45"/>
      <c r="I22" s="32"/>
      <c r="J22" s="40">
        <f t="shared" si="1"/>
        <v>15362969019</v>
      </c>
      <c r="K22" s="60">
        <v>10186091.4</v>
      </c>
      <c r="L22"/>
      <c r="M22" s="6">
        <f t="shared" si="2"/>
        <v>1508.2300379711887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291742</v>
      </c>
      <c r="H23" s="45"/>
      <c r="I23" s="32"/>
      <c r="J23" s="40">
        <f t="shared" si="1"/>
        <v>291742</v>
      </c>
      <c r="K23" s="61">
        <v>193.43</v>
      </c>
      <c r="L23"/>
      <c r="M23" s="6">
        <f t="shared" si="2"/>
        <v>1508.2562167192266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 thickBo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34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18" customHeight="1" thickTop="1" thickBot="1">
      <c r="B27" s="346"/>
      <c r="C27" s="384" t="s">
        <v>37</v>
      </c>
      <c r="D27" s="384"/>
      <c r="E27" s="384"/>
      <c r="F27" s="384"/>
      <c r="G27" s="64">
        <f>SUM(G20:G26)</f>
        <v>15363260761</v>
      </c>
      <c r="H27" s="65">
        <f>SUM(H20:H26)</f>
        <v>0</v>
      </c>
      <c r="I27" s="65">
        <f>SUM(I20:I26)</f>
        <v>0</v>
      </c>
      <c r="J27" s="66">
        <f>SUM(J20:J26)</f>
        <v>15363260761</v>
      </c>
      <c r="K27" s="67">
        <f>SUM(K20:K26)</f>
        <v>10186284.83</v>
      </c>
      <c r="M27" s="6">
        <f t="shared" si="2"/>
        <v>1508.2300384683037</v>
      </c>
      <c r="N27"/>
      <c r="O27" s="62"/>
    </row>
    <row r="28" spans="2:16" ht="18" customHeight="1" thickTop="1">
      <c r="B28" s="346"/>
      <c r="C28" s="68" t="s">
        <v>16</v>
      </c>
      <c r="D28" s="355" t="s">
        <v>38</v>
      </c>
      <c r="E28" s="356"/>
      <c r="F28" s="357"/>
      <c r="G28" s="57">
        <v>0</v>
      </c>
      <c r="H28" s="57"/>
      <c r="I28" s="57"/>
      <c r="J28" s="40">
        <f t="shared" ref="J28:J32" si="3">G28+H28-I28</f>
        <v>0</v>
      </c>
      <c r="K28" s="69">
        <v>0</v>
      </c>
      <c r="L28"/>
      <c r="M28" s="6" t="e">
        <f>J28/K28</f>
        <v>#DIV/0!</v>
      </c>
      <c r="N28"/>
      <c r="O28" s="70"/>
    </row>
    <row r="29" spans="2:16" ht="18" customHeight="1">
      <c r="B29" s="346"/>
      <c r="C29" s="56" t="s">
        <v>13</v>
      </c>
      <c r="D29" s="331" t="s">
        <v>39</v>
      </c>
      <c r="E29" s="332"/>
      <c r="F29" s="333"/>
      <c r="G29" s="32">
        <v>0</v>
      </c>
      <c r="H29" s="71"/>
      <c r="I29" s="71"/>
      <c r="J29" s="40">
        <f t="shared" si="3"/>
        <v>0</v>
      </c>
      <c r="K29" s="72">
        <v>0</v>
      </c>
      <c r="L29"/>
      <c r="M29" s="73" t="e">
        <f>J29/K29</f>
        <v>#DIV/0!</v>
      </c>
      <c r="N29"/>
      <c r="O29" s="70"/>
    </row>
    <row r="30" spans="2:16" ht="28.8">
      <c r="B30" s="346"/>
      <c r="C30" s="56" t="s">
        <v>13</v>
      </c>
      <c r="D30" s="41" t="s">
        <v>418</v>
      </c>
      <c r="E30" s="47"/>
      <c r="F30" s="48"/>
      <c r="G30" s="32">
        <v>42272630</v>
      </c>
      <c r="H30" s="71"/>
      <c r="I30" s="71"/>
      <c r="J30" s="40">
        <f t="shared" si="3"/>
        <v>42272630</v>
      </c>
      <c r="K30" s="72">
        <v>4465120</v>
      </c>
      <c r="L30"/>
      <c r="M30" s="73">
        <f>J30/K30</f>
        <v>9.4672998710001082</v>
      </c>
      <c r="N30"/>
      <c r="O30" s="70"/>
    </row>
    <row r="31" spans="2:16" ht="18" customHeight="1">
      <c r="B31" s="346"/>
      <c r="C31" s="56" t="s">
        <v>32</v>
      </c>
      <c r="D31" s="331" t="s">
        <v>35</v>
      </c>
      <c r="E31" s="332"/>
      <c r="F31" s="333"/>
      <c r="G31" s="71">
        <v>4075921871</v>
      </c>
      <c r="H31" s="71"/>
      <c r="I31" s="71"/>
      <c r="J31" s="40">
        <f>G31+H31-I31</f>
        <v>4075921871</v>
      </c>
      <c r="K31" s="72">
        <v>433786527</v>
      </c>
      <c r="L31"/>
      <c r="M31" s="73">
        <f>J31/K31</f>
        <v>9.3961467618379952</v>
      </c>
      <c r="N31"/>
      <c r="O31" s="70"/>
    </row>
    <row r="32" spans="2:16" ht="18" customHeight="1" thickBot="1">
      <c r="B32" s="346"/>
      <c r="C32" s="74" t="s">
        <v>32</v>
      </c>
      <c r="D32" s="386" t="s">
        <v>41</v>
      </c>
      <c r="E32" s="335"/>
      <c r="F32" s="336"/>
      <c r="G32" s="75">
        <v>5005155123</v>
      </c>
      <c r="H32" s="75"/>
      <c r="I32" s="75"/>
      <c r="J32" s="40">
        <f t="shared" si="3"/>
        <v>5005155123</v>
      </c>
      <c r="K32" s="72">
        <v>528678200</v>
      </c>
      <c r="L32"/>
      <c r="M32" s="73">
        <f>J32/K32</f>
        <v>9.467300000264812</v>
      </c>
      <c r="N32" s="70"/>
      <c r="O32" s="70"/>
    </row>
    <row r="33" spans="1:16" ht="18" customHeight="1" thickTop="1" thickBot="1">
      <c r="B33" s="347"/>
      <c r="C33" s="385" t="s">
        <v>42</v>
      </c>
      <c r="D33" s="385"/>
      <c r="E33" s="385"/>
      <c r="F33" s="385"/>
      <c r="G33" s="64">
        <f>SUM(G28:G32)</f>
        <v>9123349624</v>
      </c>
      <c r="H33" s="76">
        <f>SUM(H28:H32)</f>
        <v>0</v>
      </c>
      <c r="I33" s="76">
        <f>SUM(I28:I32)</f>
        <v>0</v>
      </c>
      <c r="J33" s="66">
        <f>SUM(J28:J32)</f>
        <v>9123349624</v>
      </c>
      <c r="K33" s="77">
        <f>SUM(K28:K32)</f>
        <v>966929847</v>
      </c>
      <c r="M33" s="73">
        <f t="shared" si="2"/>
        <v>9.435379052892138</v>
      </c>
    </row>
    <row r="34" spans="1:16" ht="21.75" customHeight="1" thickTop="1" thickBot="1">
      <c r="B34" s="338" t="s">
        <v>43</v>
      </c>
      <c r="C34" s="339"/>
      <c r="D34" s="339"/>
      <c r="E34" s="339"/>
      <c r="F34" s="340"/>
      <c r="G34" s="78">
        <f>G27+G33</f>
        <v>24486610385</v>
      </c>
      <c r="H34" s="78">
        <f>H27+H33</f>
        <v>0</v>
      </c>
      <c r="I34" s="78">
        <f>I27+I33</f>
        <v>0</v>
      </c>
      <c r="J34" s="78">
        <f>J27+J33</f>
        <v>24486610385</v>
      </c>
      <c r="K34" s="79"/>
      <c r="O34" s="80" t="e">
        <f>#REF!/#REF!</f>
        <v>#REF!</v>
      </c>
    </row>
    <row r="35" spans="1:16" ht="9.75" customHeight="1" thickTop="1" thickBot="1">
      <c r="B35" s="320"/>
      <c r="C35" s="320"/>
      <c r="D35" s="320"/>
      <c r="E35" s="320"/>
      <c r="F35" s="320"/>
      <c r="G35" s="320"/>
      <c r="H35" s="320"/>
      <c r="I35" s="320"/>
      <c r="J35" s="320"/>
      <c r="K35" s="81"/>
      <c r="O35" s="80"/>
    </row>
    <row r="36" spans="1:16" ht="21.75" customHeight="1" thickTop="1" thickBot="1">
      <c r="B36" s="321" t="s">
        <v>44</v>
      </c>
      <c r="C36" s="322"/>
      <c r="D36" s="322"/>
      <c r="E36" s="322"/>
      <c r="F36" s="323"/>
      <c r="G36" s="82">
        <f>SUM(G39,G43)</f>
        <v>16234611010</v>
      </c>
      <c r="H36" s="82">
        <f>SUM(H39,H43)</f>
        <v>2858756</v>
      </c>
      <c r="I36" s="82">
        <f>SUM(I39,I43)</f>
        <v>0</v>
      </c>
      <c r="J36" s="83">
        <f>SUM(J39,J43)</f>
        <v>16237469766</v>
      </c>
      <c r="K36" s="84">
        <f>G36+H36-I36-J36</f>
        <v>0</v>
      </c>
      <c r="L36" s="85"/>
    </row>
    <row r="37" spans="1:16" ht="18" customHeight="1" thickBot="1">
      <c r="B37" s="86" t="s">
        <v>45</v>
      </c>
      <c r="C37" s="87" t="s">
        <v>46</v>
      </c>
      <c r="D37" s="88" t="s">
        <v>47</v>
      </c>
      <c r="E37" s="89" t="s">
        <v>48</v>
      </c>
      <c r="F37" s="89" t="s">
        <v>49</v>
      </c>
      <c r="G37" s="89"/>
      <c r="H37" s="89"/>
      <c r="I37" s="89"/>
      <c r="J37" s="90" t="s">
        <v>50</v>
      </c>
      <c r="K37" s="91"/>
      <c r="L37" s="6" t="s">
        <v>51</v>
      </c>
    </row>
    <row r="38" spans="1:16" ht="18" customHeight="1" thickTop="1">
      <c r="B38" s="92" t="s">
        <v>52</v>
      </c>
      <c r="C38" s="68" t="s">
        <v>53</v>
      </c>
      <c r="D38" s="93" t="s">
        <v>54</v>
      </c>
      <c r="E38" s="94">
        <v>41929</v>
      </c>
      <c r="F38" s="94">
        <v>47398</v>
      </c>
      <c r="G38" s="95">
        <v>2953235328</v>
      </c>
      <c r="H38" s="95"/>
      <c r="I38" s="95"/>
      <c r="J38" s="96">
        <f t="shared" ref="J38:J42" si="4">G38+H38-I38</f>
        <v>2953235328</v>
      </c>
      <c r="K38" s="91"/>
      <c r="L38"/>
      <c r="N38"/>
    </row>
    <row r="39" spans="1:16" ht="21.75" customHeight="1">
      <c r="B39" s="324" t="s">
        <v>55</v>
      </c>
      <c r="C39" s="325"/>
      <c r="D39" s="325"/>
      <c r="E39" s="326"/>
      <c r="F39" s="98"/>
      <c r="G39" s="99">
        <f>SUM(G38:G38)</f>
        <v>2953235328</v>
      </c>
      <c r="H39" s="99">
        <f>SUM(H38:H38)</f>
        <v>0</v>
      </c>
      <c r="I39" s="99">
        <f>SUM(I38:I38)</f>
        <v>0</v>
      </c>
      <c r="J39" s="100">
        <f>SUM(J38:J38)</f>
        <v>2953235328</v>
      </c>
      <c r="K39" s="91"/>
      <c r="L39" s="97"/>
    </row>
    <row r="40" spans="1:16" ht="29.4" thickBot="1">
      <c r="B40" s="101" t="s">
        <v>56</v>
      </c>
      <c r="C40" s="68" t="s">
        <v>24</v>
      </c>
      <c r="D40" s="102" t="s">
        <v>57</v>
      </c>
      <c r="E40" s="94">
        <v>42642</v>
      </c>
      <c r="F40" s="94">
        <v>67479</v>
      </c>
      <c r="G40" s="103">
        <v>1693149636</v>
      </c>
      <c r="H40" s="95"/>
      <c r="I40" s="95"/>
      <c r="J40" s="104">
        <f t="shared" si="4"/>
        <v>1693149636</v>
      </c>
      <c r="K40" s="105">
        <v>1000000</v>
      </c>
      <c r="L40"/>
      <c r="N40"/>
    </row>
    <row r="41" spans="1:16" ht="19.5" customHeight="1" thickTop="1" thickBot="1">
      <c r="B41" s="327" t="s">
        <v>58</v>
      </c>
      <c r="C41" s="36" t="s">
        <v>59</v>
      </c>
      <c r="D41" s="106" t="s">
        <v>60</v>
      </c>
      <c r="E41" s="107">
        <v>44082</v>
      </c>
      <c r="F41" s="107" t="s">
        <v>61</v>
      </c>
      <c r="G41" s="108">
        <v>3636397520</v>
      </c>
      <c r="H41" s="109"/>
      <c r="I41" s="109"/>
      <c r="J41" s="104">
        <f t="shared" si="4"/>
        <v>3636397520</v>
      </c>
      <c r="K41" s="110">
        <v>5000000</v>
      </c>
      <c r="L41" s="111">
        <f>SUM(K40:K41)</f>
        <v>6000000</v>
      </c>
      <c r="M41" s="97">
        <f>J41/K41</f>
        <v>727.27950399999997</v>
      </c>
      <c r="N41" t="s">
        <v>93</v>
      </c>
    </row>
    <row r="42" spans="1:16" s="7" customFormat="1" ht="28.5" customHeight="1" thickTop="1" thickBot="1">
      <c r="A42"/>
      <c r="B42" s="328"/>
      <c r="C42" s="112" t="s">
        <v>59</v>
      </c>
      <c r="D42" s="113" t="s">
        <v>63</v>
      </c>
      <c r="E42" s="114">
        <v>44862</v>
      </c>
      <c r="F42" s="114"/>
      <c r="G42" s="115">
        <v>7951828526</v>
      </c>
      <c r="H42" s="116">
        <v>2858756</v>
      </c>
      <c r="I42" s="117"/>
      <c r="J42" s="118">
        <f t="shared" si="4"/>
        <v>7954687282</v>
      </c>
      <c r="K42" s="77">
        <v>882837334</v>
      </c>
      <c r="L42"/>
      <c r="M42" s="73">
        <f>J42/K42</f>
        <v>9.0103657555560517</v>
      </c>
      <c r="N42" t="s">
        <v>94</v>
      </c>
      <c r="O42"/>
      <c r="P42"/>
    </row>
    <row r="43" spans="1:16" s="7" customFormat="1" ht="21.75" customHeight="1" thickTop="1" thickBot="1">
      <c r="A43"/>
      <c r="B43" s="329" t="s">
        <v>65</v>
      </c>
      <c r="C43" s="330"/>
      <c r="D43" s="330"/>
      <c r="E43" s="330"/>
      <c r="F43" s="330"/>
      <c r="G43" s="119">
        <f>SUM(G40:G42)</f>
        <v>13281375682</v>
      </c>
      <c r="H43" s="120">
        <f>SUM(H40:H42)</f>
        <v>2858756</v>
      </c>
      <c r="I43" s="120">
        <f>SUM(I40:I42)</f>
        <v>0</v>
      </c>
      <c r="J43" s="121">
        <f>SUM(J40:J42)</f>
        <v>13284234438</v>
      </c>
      <c r="K43" s="91"/>
      <c r="L43" s="122"/>
      <c r="M43"/>
      <c r="O43"/>
      <c r="P43"/>
    </row>
    <row r="44" spans="1:16" s="7" customFormat="1" ht="15.6" thickTop="1" thickBot="1">
      <c r="A44"/>
      <c r="B44"/>
      <c r="C44"/>
      <c r="D44" s="123"/>
      <c r="E44"/>
      <c r="F44"/>
      <c r="G44" s="124"/>
      <c r="H44"/>
      <c r="I44" s="124"/>
      <c r="J44" s="124"/>
      <c r="K44"/>
      <c r="L44" s="6"/>
      <c r="M44"/>
      <c r="O44"/>
      <c r="P44"/>
    </row>
    <row r="45" spans="1:16" s="7" customFormat="1" ht="21" customHeight="1" thickTop="1" thickBot="1">
      <c r="A45"/>
      <c r="B45" s="321" t="s">
        <v>66</v>
      </c>
      <c r="C45" s="322"/>
      <c r="D45" s="322"/>
      <c r="E45" s="322"/>
      <c r="F45" s="323"/>
      <c r="G45" s="125">
        <v>890543504</v>
      </c>
      <c r="H45" s="126"/>
      <c r="I45" s="127">
        <v>0</v>
      </c>
      <c r="J45" s="125">
        <f>G45+H45-I45</f>
        <v>890543504</v>
      </c>
      <c r="K45" s="128">
        <f>G45+H45-I45-J45</f>
        <v>0</v>
      </c>
      <c r="L45" s="6"/>
      <c r="M45"/>
      <c r="O45"/>
      <c r="P45"/>
    </row>
    <row r="46" spans="1:16" s="7" customFormat="1" ht="21" customHeight="1" thickBot="1">
      <c r="A46"/>
      <c r="B46" s="86" t="s">
        <v>45</v>
      </c>
      <c r="C46" s="129" t="s">
        <v>46</v>
      </c>
      <c r="D46" s="130" t="s">
        <v>47</v>
      </c>
      <c r="E46" s="311" t="s">
        <v>68</v>
      </c>
      <c r="F46" s="312"/>
      <c r="G46" s="131" t="s">
        <v>69</v>
      </c>
      <c r="H46" s="131" t="s">
        <v>48</v>
      </c>
      <c r="I46" s="131" t="s">
        <v>71</v>
      </c>
      <c r="J46" s="90" t="s">
        <v>50</v>
      </c>
      <c r="K46" s="132"/>
      <c r="L46" s="6"/>
      <c r="M46" s="133"/>
      <c r="O46"/>
      <c r="P46"/>
    </row>
    <row r="47" spans="1:16" s="7" customFormat="1" ht="21" customHeight="1" thickTop="1">
      <c r="A47"/>
      <c r="B47" s="134" t="s">
        <v>73</v>
      </c>
      <c r="C47" s="135" t="s">
        <v>59</v>
      </c>
      <c r="D47" s="136" t="s">
        <v>74</v>
      </c>
      <c r="E47" s="313"/>
      <c r="F47" s="314"/>
      <c r="G47" s="137"/>
      <c r="H47" s="138"/>
      <c r="I47" s="138"/>
      <c r="J47" s="139">
        <f>J45</f>
        <v>890543504</v>
      </c>
      <c r="K47" s="132"/>
      <c r="L47" s="6"/>
      <c r="M47"/>
      <c r="O47"/>
      <c r="P47"/>
    </row>
    <row r="48" spans="1:16" s="7" customFormat="1" ht="21" customHeight="1" thickBot="1">
      <c r="A48"/>
      <c r="B48" s="315" t="s">
        <v>75</v>
      </c>
      <c r="C48" s="316"/>
      <c r="D48" s="316"/>
      <c r="E48" s="316"/>
      <c r="F48" s="316"/>
      <c r="G48" s="316"/>
      <c r="H48" s="316"/>
      <c r="I48" s="316"/>
      <c r="J48" s="140">
        <f>SUM(J47)</f>
        <v>890543504</v>
      </c>
      <c r="K48"/>
      <c r="L48" s="6"/>
      <c r="M48"/>
      <c r="O48"/>
      <c r="P48"/>
    </row>
    <row r="49" spans="1:16" s="7" customFormat="1" ht="15.6" thickTop="1" thickBot="1">
      <c r="A49"/>
      <c r="B49"/>
      <c r="C49"/>
      <c r="D49" s="141"/>
      <c r="E49"/>
      <c r="F49"/>
      <c r="G49"/>
      <c r="H49"/>
      <c r="I49"/>
      <c r="J49"/>
      <c r="K49"/>
      <c r="L49" s="6"/>
      <c r="M49"/>
      <c r="O49"/>
      <c r="P49"/>
    </row>
    <row r="50" spans="1:16" s="7" customFormat="1" ht="15" thickBot="1">
      <c r="A50"/>
      <c r="B50" s="317" t="s">
        <v>126</v>
      </c>
      <c r="C50" s="318"/>
      <c r="D50" s="318"/>
      <c r="E50" s="318"/>
      <c r="F50" s="318"/>
      <c r="G50" s="318"/>
      <c r="H50" s="318"/>
      <c r="I50" s="318"/>
      <c r="J50" s="319"/>
      <c r="K50"/>
      <c r="L50" s="6"/>
      <c r="M50"/>
      <c r="O50"/>
      <c r="P50"/>
    </row>
    <row r="51" spans="1:16" s="7" customFormat="1">
      <c r="A51"/>
      <c r="B51" s="142" t="s">
        <v>457</v>
      </c>
      <c r="C51"/>
      <c r="D51" s="143"/>
      <c r="E51" s="144"/>
      <c r="G51" s="145" t="s">
        <v>103</v>
      </c>
      <c r="J51" s="150"/>
      <c r="K51"/>
      <c r="L51" s="6"/>
      <c r="M51"/>
      <c r="O51"/>
      <c r="P51"/>
    </row>
    <row r="52" spans="1:16" s="7" customFormat="1">
      <c r="A52"/>
      <c r="B52" s="147" t="s">
        <v>455</v>
      </c>
      <c r="C52"/>
      <c r="D52" s="176"/>
      <c r="E52" s="144">
        <v>46200000</v>
      </c>
      <c r="G52" t="s">
        <v>458</v>
      </c>
      <c r="H52"/>
      <c r="I52" s="154"/>
      <c r="J52" s="146">
        <v>10221360</v>
      </c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55"/>
      <c r="G53" t="s">
        <v>459</v>
      </c>
      <c r="H53"/>
      <c r="I53" s="154"/>
      <c r="J53" s="146">
        <v>210600</v>
      </c>
      <c r="K53"/>
      <c r="L53" s="6"/>
      <c r="M53"/>
      <c r="O53"/>
      <c r="P53"/>
    </row>
    <row r="54" spans="1:16" s="7" customFormat="1">
      <c r="A54"/>
      <c r="B54" s="142" t="s">
        <v>431</v>
      </c>
      <c r="C54"/>
      <c r="D54" s="143"/>
      <c r="E54" s="144"/>
      <c r="G54" t="s">
        <v>170</v>
      </c>
      <c r="J54" s="146">
        <v>379500</v>
      </c>
      <c r="K54"/>
      <c r="L54" s="6"/>
      <c r="M54"/>
      <c r="O54"/>
      <c r="P54"/>
    </row>
    <row r="55" spans="1:16" s="7" customFormat="1">
      <c r="A55"/>
      <c r="B55" s="147" t="s">
        <v>456</v>
      </c>
      <c r="E55" s="186">
        <v>2858756</v>
      </c>
      <c r="G55" s="175" t="s">
        <v>460</v>
      </c>
      <c r="J55" s="146">
        <v>25359804</v>
      </c>
      <c r="K55"/>
      <c r="L55" s="6"/>
      <c r="M55"/>
      <c r="O55"/>
      <c r="P55"/>
    </row>
    <row r="56" spans="1:16" s="7" customFormat="1">
      <c r="A56"/>
      <c r="B56" s="147"/>
      <c r="C56"/>
      <c r="D56" s="176"/>
      <c r="E56" s="144"/>
      <c r="G56" s="296"/>
      <c r="J56" s="150">
        <v>36171264</v>
      </c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58"/>
      <c r="J57" s="150"/>
      <c r="K57"/>
      <c r="L57" s="6"/>
      <c r="M57"/>
      <c r="O57"/>
      <c r="P57"/>
    </row>
    <row r="58" spans="1:16" s="7" customFormat="1">
      <c r="A58"/>
      <c r="B58" s="142"/>
      <c r="C58"/>
      <c r="D58"/>
      <c r="E58" s="144"/>
      <c r="F58"/>
      <c r="G58"/>
      <c r="H58"/>
      <c r="I58" s="154"/>
      <c r="J58" s="146"/>
      <c r="K5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55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20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 s="153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153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75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s="15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G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8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/>
      <c r="B95" s="147"/>
      <c r="C95"/>
      <c r="D95" s="166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3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2"/>
      <c r="C97"/>
      <c r="D97" s="3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6"/>
      <c r="E100"/>
      <c r="F100"/>
      <c r="G100"/>
      <c r="H100"/>
      <c r="I100" s="170"/>
      <c r="J100" s="167"/>
      <c r="K100"/>
      <c r="L100" s="6"/>
      <c r="M100"/>
      <c r="O100"/>
      <c r="P100"/>
    </row>
    <row r="101" spans="1:16" s="7" customFormat="1" ht="15" thickBot="1">
      <c r="A101"/>
      <c r="B101" s="171"/>
      <c r="C101" s="172"/>
      <c r="D101" s="173"/>
      <c r="E101" s="172"/>
      <c r="F101" s="172"/>
      <c r="G101" s="172"/>
      <c r="H101"/>
      <c r="I101" s="170"/>
      <c r="J101" s="167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H102" s="174"/>
      <c r="I102" s="174"/>
      <c r="J102" s="174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J103" s="152"/>
      <c r="K103"/>
      <c r="L103" s="6"/>
      <c r="M103"/>
      <c r="O103"/>
      <c r="P103"/>
    </row>
    <row r="104" spans="1:16" s="7" customFormat="1">
      <c r="A104"/>
      <c r="B104" s="177"/>
      <c r="C104"/>
      <c r="D104" s="143"/>
      <c r="E104" s="144"/>
      <c r="G104" s="158"/>
      <c r="J104" s="152"/>
      <c r="K104"/>
      <c r="L104" s="6"/>
      <c r="M104"/>
      <c r="O104"/>
      <c r="P104"/>
    </row>
  </sheetData>
  <dataConsolidate/>
  <mergeCells count="37">
    <mergeCell ref="B48:I48"/>
    <mergeCell ref="B50:J50"/>
    <mergeCell ref="B39:E39"/>
    <mergeCell ref="B41:B42"/>
    <mergeCell ref="B43:F43"/>
    <mergeCell ref="B45:F45"/>
    <mergeCell ref="E46:F46"/>
    <mergeCell ref="E47:F47"/>
    <mergeCell ref="B36:F36"/>
    <mergeCell ref="B19:F19"/>
    <mergeCell ref="B20:B33"/>
    <mergeCell ref="D20:F20"/>
    <mergeCell ref="D21:F21"/>
    <mergeCell ref="D24:F24"/>
    <mergeCell ref="D25:F25"/>
    <mergeCell ref="D26:F26"/>
    <mergeCell ref="C27:F27"/>
    <mergeCell ref="D28:F28"/>
    <mergeCell ref="D29:F29"/>
    <mergeCell ref="D31:F31"/>
    <mergeCell ref="D32:F32"/>
    <mergeCell ref="C33:F33"/>
    <mergeCell ref="B34:F34"/>
    <mergeCell ref="B35:J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7" max="16383" man="1"/>
    <brk id="117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A71C-09B0-4AC3-816A-2B57B874A8E1}">
  <sheetPr>
    <outlinePr summaryBelow="0"/>
    <pageSetUpPr fitToPage="1"/>
  </sheetPr>
  <dimension ref="A1:P104"/>
  <sheetViews>
    <sheetView showGridLines="0" view="pageBreakPreview" topLeftCell="A19" zoomScale="85" zoomScaleNormal="70" zoomScaleSheetLayoutView="85" zoomScalePageLayoutView="40" workbookViewId="0">
      <selection activeCell="G38" sqref="G3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SUM(G10,G36,G45)</f>
        <v>42709797918</v>
      </c>
      <c r="H6" s="17">
        <f>SUM(H10,H36,H45)</f>
        <v>12164662</v>
      </c>
      <c r="I6" s="17">
        <f>SUM(I10,I36,I45)</f>
        <v>0</v>
      </c>
      <c r="J6" s="18">
        <f>SUM(J10,J36,J45)</f>
        <v>42721962580</v>
      </c>
      <c r="K6" s="19">
        <f>J6-G6</f>
        <v>12164662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SUM(G19,G39,G45)</f>
        <v>4953976513</v>
      </c>
      <c r="H7" s="21">
        <f>SUM(H19,H45,H39)</f>
        <v>0</v>
      </c>
      <c r="I7" s="21">
        <f>SUM(I19,I45,I39)</f>
        <v>0</v>
      </c>
      <c r="J7" s="22">
        <f>G7+H7-I7</f>
        <v>4953976513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SUM(G34,G43)</f>
        <v>37755821405</v>
      </c>
      <c r="H8" s="24">
        <f>SUM(H34,H43)</f>
        <v>12164662</v>
      </c>
      <c r="I8" s="24">
        <f>SUM(I34,I43)</f>
        <v>0</v>
      </c>
      <c r="J8" s="25">
        <f>G8+H8-I8</f>
        <v>37767986067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SUM(G19,G34)</f>
        <v>25584643404</v>
      </c>
      <c r="H10" s="27">
        <f>SUM(H19,H34)</f>
        <v>12164662</v>
      </c>
      <c r="I10" s="27">
        <f>SUM(I19,I34)</f>
        <v>0</v>
      </c>
      <c r="J10" s="28">
        <f>SUM(J19,J34)</f>
        <v>25596808066</v>
      </c>
      <c r="K10" s="29">
        <f>J10-G10</f>
        <v>12164662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24598530</v>
      </c>
      <c r="H12" s="183"/>
      <c r="I12" s="184"/>
      <c r="J12" s="39">
        <f t="shared" si="0"/>
        <v>24598530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120320817</v>
      </c>
      <c r="H13" s="183"/>
      <c r="I13" s="38"/>
      <c r="J13" s="40">
        <f>G13+H13-I13</f>
        <v>120320817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1110197681</v>
      </c>
      <c r="H19" s="54">
        <f>SUM(H11:H18)</f>
        <v>0</v>
      </c>
      <c r="I19" s="54">
        <f>SUM(I11:I18)</f>
        <v>0</v>
      </c>
      <c r="J19" s="54">
        <f>SUM(J11:J18)</f>
        <v>1110197681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6" si="1">G20+H20-I20</f>
        <v>0</v>
      </c>
      <c r="K20" s="58">
        <v>0</v>
      </c>
      <c r="L20"/>
      <c r="M20" s="6" t="e">
        <f t="shared" ref="M20:M33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15350804357</v>
      </c>
      <c r="H22" s="45">
        <v>12164662</v>
      </c>
      <c r="I22" s="32"/>
      <c r="J22" s="40">
        <f t="shared" si="1"/>
        <v>15362969019</v>
      </c>
      <c r="K22" s="60">
        <v>10186091.4</v>
      </c>
      <c r="L22"/>
      <c r="M22" s="6">
        <f t="shared" si="2"/>
        <v>1508.2300379711887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291742</v>
      </c>
      <c r="H23" s="45"/>
      <c r="I23" s="32"/>
      <c r="J23" s="40">
        <f t="shared" si="1"/>
        <v>291742</v>
      </c>
      <c r="K23" s="61">
        <v>193.43</v>
      </c>
      <c r="L23"/>
      <c r="M23" s="6">
        <f t="shared" si="2"/>
        <v>1508.2562167192266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 thickBo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34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18" customHeight="1" thickTop="1" thickBot="1">
      <c r="B27" s="346"/>
      <c r="C27" s="384" t="s">
        <v>37</v>
      </c>
      <c r="D27" s="384"/>
      <c r="E27" s="384"/>
      <c r="F27" s="384"/>
      <c r="G27" s="64">
        <f>SUM(G20:G26)</f>
        <v>15351096099</v>
      </c>
      <c r="H27" s="65">
        <f>SUM(H20:H26)</f>
        <v>12164662</v>
      </c>
      <c r="I27" s="65">
        <f>SUM(I20:I26)</f>
        <v>0</v>
      </c>
      <c r="J27" s="66">
        <f>SUM(J20:J26)</f>
        <v>15363260761</v>
      </c>
      <c r="K27" s="67">
        <f>SUM(K20:K26)</f>
        <v>10186284.83</v>
      </c>
      <c r="M27" s="6">
        <f t="shared" si="2"/>
        <v>1508.2300384683037</v>
      </c>
      <c r="N27"/>
      <c r="O27" s="62"/>
    </row>
    <row r="28" spans="2:16" ht="18" customHeight="1" thickTop="1">
      <c r="B28" s="346"/>
      <c r="C28" s="68" t="s">
        <v>16</v>
      </c>
      <c r="D28" s="355" t="s">
        <v>38</v>
      </c>
      <c r="E28" s="356"/>
      <c r="F28" s="357"/>
      <c r="G28" s="57">
        <v>0</v>
      </c>
      <c r="H28" s="57"/>
      <c r="I28" s="57"/>
      <c r="J28" s="40">
        <f t="shared" ref="J28:J32" si="3">G28+H28-I28</f>
        <v>0</v>
      </c>
      <c r="K28" s="69">
        <v>0</v>
      </c>
      <c r="L28"/>
      <c r="M28" s="6" t="e">
        <f>J28/K28</f>
        <v>#DIV/0!</v>
      </c>
      <c r="N28"/>
      <c r="O28" s="70"/>
    </row>
    <row r="29" spans="2:16" ht="18" customHeight="1">
      <c r="B29" s="346"/>
      <c r="C29" s="56" t="s">
        <v>13</v>
      </c>
      <c r="D29" s="331" t="s">
        <v>39</v>
      </c>
      <c r="E29" s="332"/>
      <c r="F29" s="333"/>
      <c r="G29" s="32">
        <v>0</v>
      </c>
      <c r="H29" s="71"/>
      <c r="I29" s="71"/>
      <c r="J29" s="40">
        <f t="shared" si="3"/>
        <v>0</v>
      </c>
      <c r="K29" s="72">
        <v>0</v>
      </c>
      <c r="L29"/>
      <c r="M29" s="73" t="e">
        <f>J29/K29</f>
        <v>#DIV/0!</v>
      </c>
      <c r="N29"/>
      <c r="O29" s="70"/>
    </row>
    <row r="30" spans="2:16" ht="28.8">
      <c r="B30" s="346"/>
      <c r="C30" s="56" t="s">
        <v>13</v>
      </c>
      <c r="D30" s="41" t="s">
        <v>418</v>
      </c>
      <c r="E30" s="47"/>
      <c r="F30" s="48"/>
      <c r="G30" s="32">
        <v>42272630</v>
      </c>
      <c r="H30" s="71"/>
      <c r="I30" s="71"/>
      <c r="J30" s="40">
        <f t="shared" si="3"/>
        <v>42272630</v>
      </c>
      <c r="K30" s="72">
        <v>4465120</v>
      </c>
      <c r="L30"/>
      <c r="M30" s="73">
        <f>J30/K30</f>
        <v>9.4672998710001082</v>
      </c>
      <c r="N30"/>
      <c r="O30" s="70"/>
    </row>
    <row r="31" spans="2:16" ht="18" customHeight="1">
      <c r="B31" s="346"/>
      <c r="C31" s="56" t="s">
        <v>32</v>
      </c>
      <c r="D31" s="331" t="s">
        <v>35</v>
      </c>
      <c r="E31" s="332"/>
      <c r="F31" s="333"/>
      <c r="G31" s="71">
        <v>4075921871</v>
      </c>
      <c r="H31" s="71"/>
      <c r="I31" s="71"/>
      <c r="J31" s="40">
        <f>G31+H31-I31</f>
        <v>4075921871</v>
      </c>
      <c r="K31" s="72">
        <v>433786527</v>
      </c>
      <c r="L31"/>
      <c r="M31" s="73">
        <f>J31/K31</f>
        <v>9.3961467618379952</v>
      </c>
      <c r="N31"/>
      <c r="O31" s="70"/>
    </row>
    <row r="32" spans="2:16" ht="18" customHeight="1" thickBot="1">
      <c r="B32" s="346"/>
      <c r="C32" s="74" t="s">
        <v>32</v>
      </c>
      <c r="D32" s="386" t="s">
        <v>41</v>
      </c>
      <c r="E32" s="335"/>
      <c r="F32" s="336"/>
      <c r="G32" s="75">
        <v>5005155123</v>
      </c>
      <c r="H32" s="75"/>
      <c r="I32" s="75"/>
      <c r="J32" s="40">
        <f t="shared" si="3"/>
        <v>5005155123</v>
      </c>
      <c r="K32" s="72">
        <v>528678200</v>
      </c>
      <c r="L32"/>
      <c r="M32" s="73">
        <f>J32/K32</f>
        <v>9.467300000264812</v>
      </c>
      <c r="N32" s="70"/>
      <c r="O32" s="70"/>
    </row>
    <row r="33" spans="1:16" ht="18" customHeight="1" thickTop="1" thickBot="1">
      <c r="B33" s="347"/>
      <c r="C33" s="385" t="s">
        <v>42</v>
      </c>
      <c r="D33" s="385"/>
      <c r="E33" s="385"/>
      <c r="F33" s="385"/>
      <c r="G33" s="64">
        <f>SUM(G28:G32)</f>
        <v>9123349624</v>
      </c>
      <c r="H33" s="76">
        <f>SUM(H28:H32)</f>
        <v>0</v>
      </c>
      <c r="I33" s="76">
        <f>SUM(I28:I32)</f>
        <v>0</v>
      </c>
      <c r="J33" s="66">
        <f>SUM(J28:J32)</f>
        <v>9123349624</v>
      </c>
      <c r="K33" s="77">
        <f>SUM(K28:K32)</f>
        <v>966929847</v>
      </c>
      <c r="M33" s="73">
        <f t="shared" si="2"/>
        <v>9.435379052892138</v>
      </c>
    </row>
    <row r="34" spans="1:16" ht="21.75" customHeight="1" thickTop="1" thickBot="1">
      <c r="B34" s="338" t="s">
        <v>43</v>
      </c>
      <c r="C34" s="339"/>
      <c r="D34" s="339"/>
      <c r="E34" s="339"/>
      <c r="F34" s="340"/>
      <c r="G34" s="78">
        <f>G27+G33</f>
        <v>24474445723</v>
      </c>
      <c r="H34" s="78">
        <f>H27+H33</f>
        <v>12164662</v>
      </c>
      <c r="I34" s="78">
        <f>I27+I33</f>
        <v>0</v>
      </c>
      <c r="J34" s="78">
        <f>J27+J33</f>
        <v>24486610385</v>
      </c>
      <c r="K34" s="79"/>
      <c r="O34" s="80" t="e">
        <f>#REF!/#REF!</f>
        <v>#REF!</v>
      </c>
    </row>
    <row r="35" spans="1:16" ht="9.75" customHeight="1" thickTop="1" thickBot="1">
      <c r="B35" s="320"/>
      <c r="C35" s="320"/>
      <c r="D35" s="320"/>
      <c r="E35" s="320"/>
      <c r="F35" s="320"/>
      <c r="G35" s="320"/>
      <c r="H35" s="320"/>
      <c r="I35" s="320"/>
      <c r="J35" s="320"/>
      <c r="K35" s="81"/>
      <c r="O35" s="80"/>
    </row>
    <row r="36" spans="1:16" ht="21.75" customHeight="1" thickTop="1" thickBot="1">
      <c r="B36" s="321" t="s">
        <v>44</v>
      </c>
      <c r="C36" s="322"/>
      <c r="D36" s="322"/>
      <c r="E36" s="322"/>
      <c r="F36" s="323"/>
      <c r="G36" s="82">
        <f>SUM(G39,G43)</f>
        <v>16234611010</v>
      </c>
      <c r="H36" s="82">
        <f>SUM(H39,H43)</f>
        <v>0</v>
      </c>
      <c r="I36" s="82">
        <f>SUM(I39,I43)</f>
        <v>0</v>
      </c>
      <c r="J36" s="83">
        <f>SUM(J39,J43)</f>
        <v>16234611010</v>
      </c>
      <c r="K36" s="84">
        <f>G36+H36-I36-J36</f>
        <v>0</v>
      </c>
      <c r="L36" s="85"/>
    </row>
    <row r="37" spans="1:16" ht="18" customHeight="1" thickBot="1">
      <c r="B37" s="86" t="s">
        <v>45</v>
      </c>
      <c r="C37" s="87" t="s">
        <v>46</v>
      </c>
      <c r="D37" s="88" t="s">
        <v>47</v>
      </c>
      <c r="E37" s="89" t="s">
        <v>48</v>
      </c>
      <c r="F37" s="89" t="s">
        <v>49</v>
      </c>
      <c r="G37" s="89"/>
      <c r="H37" s="89"/>
      <c r="I37" s="89"/>
      <c r="J37" s="90" t="s">
        <v>50</v>
      </c>
      <c r="K37" s="91"/>
      <c r="L37" s="6" t="s">
        <v>51</v>
      </c>
    </row>
    <row r="38" spans="1:16" ht="18" customHeight="1" thickTop="1">
      <c r="B38" s="92" t="s">
        <v>52</v>
      </c>
      <c r="C38" s="68" t="s">
        <v>53</v>
      </c>
      <c r="D38" s="93" t="s">
        <v>54</v>
      </c>
      <c r="E38" s="94">
        <v>41929</v>
      </c>
      <c r="F38" s="94">
        <v>47398</v>
      </c>
      <c r="G38" s="95">
        <v>2953235328</v>
      </c>
      <c r="H38" s="95"/>
      <c r="I38" s="95"/>
      <c r="J38" s="96">
        <f t="shared" ref="J38:J42" si="4">G38+H38-I38</f>
        <v>2953235328</v>
      </c>
      <c r="K38" s="91"/>
      <c r="L38"/>
      <c r="N38"/>
    </row>
    <row r="39" spans="1:16" ht="21.75" customHeight="1">
      <c r="B39" s="324" t="s">
        <v>55</v>
      </c>
      <c r="C39" s="325"/>
      <c r="D39" s="325"/>
      <c r="E39" s="326"/>
      <c r="F39" s="98"/>
      <c r="G39" s="99">
        <f>SUM(G38:G38)</f>
        <v>2953235328</v>
      </c>
      <c r="H39" s="99">
        <f>SUM(H38:H38)</f>
        <v>0</v>
      </c>
      <c r="I39" s="99">
        <f>SUM(I38:I38)</f>
        <v>0</v>
      </c>
      <c r="J39" s="100">
        <f>SUM(J38:J38)</f>
        <v>2953235328</v>
      </c>
      <c r="K39" s="91"/>
      <c r="L39" s="97"/>
    </row>
    <row r="40" spans="1:16" ht="29.4" thickBot="1">
      <c r="B40" s="101" t="s">
        <v>56</v>
      </c>
      <c r="C40" s="68" t="s">
        <v>24</v>
      </c>
      <c r="D40" s="102" t="s">
        <v>57</v>
      </c>
      <c r="E40" s="94">
        <v>42642</v>
      </c>
      <c r="F40" s="94">
        <v>67479</v>
      </c>
      <c r="G40" s="103">
        <v>1693149636</v>
      </c>
      <c r="H40" s="95"/>
      <c r="I40" s="95"/>
      <c r="J40" s="104">
        <f t="shared" si="4"/>
        <v>1693149636</v>
      </c>
      <c r="K40" s="105">
        <v>1000000</v>
      </c>
      <c r="L40"/>
      <c r="N40"/>
    </row>
    <row r="41" spans="1:16" ht="19.5" customHeight="1" thickTop="1" thickBot="1">
      <c r="B41" s="327" t="s">
        <v>58</v>
      </c>
      <c r="C41" s="36" t="s">
        <v>59</v>
      </c>
      <c r="D41" s="106" t="s">
        <v>60</v>
      </c>
      <c r="E41" s="107">
        <v>44082</v>
      </c>
      <c r="F41" s="107" t="s">
        <v>61</v>
      </c>
      <c r="G41" s="108">
        <v>3636397520</v>
      </c>
      <c r="H41" s="109"/>
      <c r="I41" s="109"/>
      <c r="J41" s="104">
        <f t="shared" si="4"/>
        <v>3636397520</v>
      </c>
      <c r="K41" s="110">
        <v>5000000</v>
      </c>
      <c r="L41" s="111">
        <f>SUM(K40:K41)</f>
        <v>6000000</v>
      </c>
      <c r="M41" s="97">
        <f>J41/K41</f>
        <v>727.27950399999997</v>
      </c>
      <c r="N41" t="s">
        <v>93</v>
      </c>
    </row>
    <row r="42" spans="1:16" s="7" customFormat="1" ht="28.5" customHeight="1" thickTop="1" thickBot="1">
      <c r="A42"/>
      <c r="B42" s="328"/>
      <c r="C42" s="112" t="s">
        <v>59</v>
      </c>
      <c r="D42" s="113" t="s">
        <v>63</v>
      </c>
      <c r="E42" s="114">
        <v>44862</v>
      </c>
      <c r="F42" s="114"/>
      <c r="G42" s="115">
        <v>7951828526</v>
      </c>
      <c r="H42" s="116">
        <v>0</v>
      </c>
      <c r="I42" s="117"/>
      <c r="J42" s="118">
        <f t="shared" si="4"/>
        <v>7951828526</v>
      </c>
      <c r="K42" s="77">
        <v>882530182</v>
      </c>
      <c r="L42"/>
      <c r="M42" s="73">
        <f>J42/K42</f>
        <v>9.0102624116259395</v>
      </c>
      <c r="N42" t="s">
        <v>94</v>
      </c>
      <c r="O42"/>
      <c r="P42"/>
    </row>
    <row r="43" spans="1:16" s="7" customFormat="1" ht="21.75" customHeight="1" thickTop="1" thickBot="1">
      <c r="A43"/>
      <c r="B43" s="329" t="s">
        <v>65</v>
      </c>
      <c r="C43" s="330"/>
      <c r="D43" s="330"/>
      <c r="E43" s="330"/>
      <c r="F43" s="330"/>
      <c r="G43" s="119">
        <f>SUM(G40:G42)</f>
        <v>13281375682</v>
      </c>
      <c r="H43" s="120">
        <f>SUM(H40:H42)</f>
        <v>0</v>
      </c>
      <c r="I43" s="120">
        <f>SUM(I40:I42)</f>
        <v>0</v>
      </c>
      <c r="J43" s="121">
        <f>SUM(J40:J42)</f>
        <v>13281375682</v>
      </c>
      <c r="K43" s="91"/>
      <c r="L43" s="122"/>
      <c r="M43"/>
      <c r="O43"/>
      <c r="P43"/>
    </row>
    <row r="44" spans="1:16" s="7" customFormat="1" ht="15.6" thickTop="1" thickBot="1">
      <c r="A44"/>
      <c r="B44"/>
      <c r="C44"/>
      <c r="D44" s="123"/>
      <c r="E44"/>
      <c r="F44"/>
      <c r="G44" s="124"/>
      <c r="H44"/>
      <c r="I44" s="124"/>
      <c r="J44" s="124"/>
      <c r="K44"/>
      <c r="L44" s="6"/>
      <c r="M44"/>
      <c r="O44"/>
      <c r="P44"/>
    </row>
    <row r="45" spans="1:16" s="7" customFormat="1" ht="21" customHeight="1" thickTop="1" thickBot="1">
      <c r="A45"/>
      <c r="B45" s="321" t="s">
        <v>66</v>
      </c>
      <c r="C45" s="322"/>
      <c r="D45" s="322"/>
      <c r="E45" s="322"/>
      <c r="F45" s="323"/>
      <c r="G45" s="125">
        <v>890543504</v>
      </c>
      <c r="H45" s="126"/>
      <c r="I45" s="127">
        <v>0</v>
      </c>
      <c r="J45" s="125">
        <f>G45+H45-I45</f>
        <v>890543504</v>
      </c>
      <c r="K45" s="128">
        <f>G45+H45-I45-J45</f>
        <v>0</v>
      </c>
      <c r="L45" s="6"/>
      <c r="M45"/>
      <c r="O45"/>
      <c r="P45"/>
    </row>
    <row r="46" spans="1:16" s="7" customFormat="1" ht="21" customHeight="1" thickBot="1">
      <c r="A46"/>
      <c r="B46" s="86" t="s">
        <v>45</v>
      </c>
      <c r="C46" s="129" t="s">
        <v>46</v>
      </c>
      <c r="D46" s="130" t="s">
        <v>47</v>
      </c>
      <c r="E46" s="311" t="s">
        <v>68</v>
      </c>
      <c r="F46" s="312"/>
      <c r="G46" s="131" t="s">
        <v>69</v>
      </c>
      <c r="H46" s="131" t="s">
        <v>48</v>
      </c>
      <c r="I46" s="131" t="s">
        <v>71</v>
      </c>
      <c r="J46" s="90" t="s">
        <v>50</v>
      </c>
      <c r="K46" s="132"/>
      <c r="L46" s="6"/>
      <c r="M46" s="133"/>
      <c r="O46"/>
      <c r="P46"/>
    </row>
    <row r="47" spans="1:16" s="7" customFormat="1" ht="21" customHeight="1" thickTop="1">
      <c r="A47"/>
      <c r="B47" s="134" t="s">
        <v>73</v>
      </c>
      <c r="C47" s="135" t="s">
        <v>59</v>
      </c>
      <c r="D47" s="136" t="s">
        <v>74</v>
      </c>
      <c r="E47" s="313"/>
      <c r="F47" s="314"/>
      <c r="G47" s="137"/>
      <c r="H47" s="138"/>
      <c r="I47" s="138"/>
      <c r="J47" s="139">
        <f>J45</f>
        <v>890543504</v>
      </c>
      <c r="K47" s="132"/>
      <c r="L47" s="6"/>
      <c r="M47"/>
      <c r="O47"/>
      <c r="P47"/>
    </row>
    <row r="48" spans="1:16" s="7" customFormat="1" ht="21" customHeight="1" thickBot="1">
      <c r="A48"/>
      <c r="B48" s="315" t="s">
        <v>75</v>
      </c>
      <c r="C48" s="316"/>
      <c r="D48" s="316"/>
      <c r="E48" s="316"/>
      <c r="F48" s="316"/>
      <c r="G48" s="316"/>
      <c r="H48" s="316"/>
      <c r="I48" s="316"/>
      <c r="J48" s="140">
        <f>SUM(J47)</f>
        <v>890543504</v>
      </c>
      <c r="K48"/>
      <c r="L48" s="6"/>
      <c r="M48"/>
      <c r="O48"/>
      <c r="P48"/>
    </row>
    <row r="49" spans="1:16" s="7" customFormat="1" ht="15.6" thickTop="1" thickBot="1">
      <c r="A49"/>
      <c r="B49"/>
      <c r="C49"/>
      <c r="D49" s="141"/>
      <c r="E49"/>
      <c r="F49"/>
      <c r="G49"/>
      <c r="H49"/>
      <c r="I49"/>
      <c r="J49"/>
      <c r="K49"/>
      <c r="L49" s="6"/>
      <c r="M49"/>
      <c r="O49"/>
      <c r="P49"/>
    </row>
    <row r="50" spans="1:16" s="7" customFormat="1" ht="15" thickBot="1">
      <c r="A50"/>
      <c r="B50" s="317" t="s">
        <v>126</v>
      </c>
      <c r="C50" s="318"/>
      <c r="D50" s="318"/>
      <c r="E50" s="318"/>
      <c r="F50" s="318"/>
      <c r="G50" s="318"/>
      <c r="H50" s="318"/>
      <c r="I50" s="318"/>
      <c r="J50" s="319"/>
      <c r="K50"/>
      <c r="L50" s="6"/>
      <c r="M50"/>
      <c r="O50"/>
      <c r="P50"/>
    </row>
    <row r="51" spans="1:16" s="7" customFormat="1">
      <c r="A51"/>
      <c r="B51" s="142" t="s">
        <v>450</v>
      </c>
      <c r="C51"/>
      <c r="D51" s="143"/>
      <c r="E51" s="144"/>
      <c r="G51" s="145"/>
      <c r="J51" s="150"/>
      <c r="K51"/>
      <c r="L51" s="6"/>
      <c r="M51"/>
      <c r="O51"/>
      <c r="P51"/>
    </row>
    <row r="52" spans="1:16" s="7" customFormat="1">
      <c r="A52"/>
      <c r="B52" s="147" t="s">
        <v>451</v>
      </c>
      <c r="C52"/>
      <c r="D52" s="176"/>
      <c r="E52" s="144">
        <v>12164662</v>
      </c>
      <c r="G52"/>
      <c r="H52"/>
      <c r="I52" s="154"/>
      <c r="J52" s="146"/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55"/>
      <c r="G53"/>
      <c r="H53"/>
      <c r="I53" s="154"/>
      <c r="J53" s="146"/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44"/>
      <c r="G54" s="153"/>
      <c r="J54" s="150"/>
      <c r="K54"/>
      <c r="L54" s="6"/>
      <c r="M54"/>
      <c r="O54"/>
      <c r="P54"/>
    </row>
    <row r="55" spans="1:16" s="7" customFormat="1">
      <c r="A55"/>
      <c r="B55" s="142"/>
      <c r="E55" s="186"/>
      <c r="G55" s="175"/>
      <c r="J55" s="150"/>
      <c r="K55"/>
      <c r="L55" s="6"/>
      <c r="M55"/>
      <c r="O55"/>
      <c r="P55"/>
    </row>
    <row r="56" spans="1:16" s="7" customFormat="1">
      <c r="A56"/>
      <c r="B56" s="147"/>
      <c r="C56"/>
      <c r="D56" s="176"/>
      <c r="E56" s="144"/>
      <c r="G56" s="296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58"/>
      <c r="J57" s="150"/>
      <c r="K57"/>
      <c r="L57" s="6"/>
      <c r="M57"/>
      <c r="O57"/>
      <c r="P57"/>
    </row>
    <row r="58" spans="1:16" s="7" customFormat="1">
      <c r="A58"/>
      <c r="B58" s="142"/>
      <c r="C58"/>
      <c r="D58"/>
      <c r="E58" s="144"/>
      <c r="F58"/>
      <c r="G58"/>
      <c r="H58"/>
      <c r="I58" s="154"/>
      <c r="J58" s="146"/>
      <c r="K5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55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20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 s="153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153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75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s="15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G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8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/>
      <c r="B95" s="147"/>
      <c r="C95"/>
      <c r="D95" s="166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3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2"/>
      <c r="C97"/>
      <c r="D97" s="3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6"/>
      <c r="E100"/>
      <c r="F100"/>
      <c r="G100"/>
      <c r="H100"/>
      <c r="I100" s="170"/>
      <c r="J100" s="167"/>
      <c r="K100"/>
      <c r="L100" s="6"/>
      <c r="M100"/>
      <c r="O100"/>
      <c r="P100"/>
    </row>
    <row r="101" spans="1:16" s="7" customFormat="1" ht="15" thickBot="1">
      <c r="A101"/>
      <c r="B101" s="171"/>
      <c r="C101" s="172"/>
      <c r="D101" s="173"/>
      <c r="E101" s="172"/>
      <c r="F101" s="172"/>
      <c r="G101" s="172"/>
      <c r="H101"/>
      <c r="I101" s="170"/>
      <c r="J101" s="167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H102" s="174"/>
      <c r="I102" s="174"/>
      <c r="J102" s="174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J103" s="152"/>
      <c r="K103"/>
      <c r="L103" s="6"/>
      <c r="M103"/>
      <c r="O103"/>
      <c r="P103"/>
    </row>
    <row r="104" spans="1:16" s="7" customFormat="1">
      <c r="A104"/>
      <c r="B104" s="177"/>
      <c r="C104"/>
      <c r="D104" s="143"/>
      <c r="E104" s="144"/>
      <c r="G104" s="158"/>
      <c r="J104" s="152"/>
      <c r="K104"/>
      <c r="L104" s="6"/>
      <c r="M104"/>
      <c r="O104"/>
      <c r="P104"/>
    </row>
  </sheetData>
  <dataConsolidate/>
  <mergeCells count="37">
    <mergeCell ref="B48:I48"/>
    <mergeCell ref="B50:J50"/>
    <mergeCell ref="B39:E39"/>
    <mergeCell ref="B41:B42"/>
    <mergeCell ref="B43:F43"/>
    <mergeCell ref="B45:F45"/>
    <mergeCell ref="E46:F46"/>
    <mergeCell ref="E47:F47"/>
    <mergeCell ref="B36:F36"/>
    <mergeCell ref="B19:F19"/>
    <mergeCell ref="B20:B33"/>
    <mergeCell ref="D20:F20"/>
    <mergeCell ref="D21:F21"/>
    <mergeCell ref="D24:F24"/>
    <mergeCell ref="D25:F25"/>
    <mergeCell ref="D26:F26"/>
    <mergeCell ref="C27:F27"/>
    <mergeCell ref="D28:F28"/>
    <mergeCell ref="D29:F29"/>
    <mergeCell ref="D31:F31"/>
    <mergeCell ref="D32:F32"/>
    <mergeCell ref="C33:F33"/>
    <mergeCell ref="B34:F34"/>
    <mergeCell ref="B35:J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7" max="16383" man="1"/>
    <brk id="117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40CF-2EC7-4A74-BC18-3C5164D41FAD}">
  <sheetPr>
    <outlinePr summaryBelow="0"/>
    <pageSetUpPr fitToPage="1"/>
  </sheetPr>
  <dimension ref="A1:P104"/>
  <sheetViews>
    <sheetView showGridLines="0" view="pageBreakPreview" topLeftCell="A20" zoomScale="85" zoomScaleNormal="70" zoomScaleSheetLayoutView="85" zoomScalePageLayoutView="40" workbookViewId="0">
      <selection activeCell="G38" sqref="G3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SUM(G10,G36,G45)</f>
        <v>42704077918</v>
      </c>
      <c r="H6" s="17">
        <f>SUM(H10,H36,H45)</f>
        <v>5720000</v>
      </c>
      <c r="I6" s="17">
        <f>SUM(I10,I36,I45)</f>
        <v>0</v>
      </c>
      <c r="J6" s="18">
        <f>SUM(J10,J36,J45)</f>
        <v>42709797918</v>
      </c>
      <c r="K6" s="19">
        <f>J6-G6</f>
        <v>5720000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SUM(G19,G39,G45)</f>
        <v>4948256513</v>
      </c>
      <c r="H7" s="21">
        <f>SUM(H19,H45,H39)</f>
        <v>5720000</v>
      </c>
      <c r="I7" s="21">
        <f>SUM(I19,I45,I39)</f>
        <v>0</v>
      </c>
      <c r="J7" s="22">
        <f>G7+H7-I7</f>
        <v>4953976513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SUM(G34,G43)</f>
        <v>37755821405</v>
      </c>
      <c r="H8" s="24">
        <f>SUM(H34,H43)</f>
        <v>0</v>
      </c>
      <c r="I8" s="24">
        <f>SUM(I34,I43)</f>
        <v>0</v>
      </c>
      <c r="J8" s="25">
        <f>G8+H8-I8</f>
        <v>37755821405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SUM(G19,G34)</f>
        <v>25578923404</v>
      </c>
      <c r="H10" s="27">
        <f>SUM(H19,H34)</f>
        <v>5720000</v>
      </c>
      <c r="I10" s="27">
        <f>SUM(I19,I34)</f>
        <v>0</v>
      </c>
      <c r="J10" s="28">
        <f>SUM(J19,J34)</f>
        <v>25584643404</v>
      </c>
      <c r="K10" s="29">
        <f>J10-G10</f>
        <v>5720000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/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18878530</v>
      </c>
      <c r="H12" s="183">
        <v>5720000</v>
      </c>
      <c r="I12" s="184"/>
      <c r="J12" s="39">
        <f t="shared" si="0"/>
        <v>24598530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120320817</v>
      </c>
      <c r="H13" s="183"/>
      <c r="I13" s="38"/>
      <c r="J13" s="40">
        <f>G13+H13-I13</f>
        <v>120320817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1104477681</v>
      </c>
      <c r="H19" s="54">
        <f>SUM(H11:H18)</f>
        <v>5720000</v>
      </c>
      <c r="I19" s="54">
        <f>SUM(I11:I18)</f>
        <v>0</v>
      </c>
      <c r="J19" s="54">
        <f>SUM(J11:J18)</f>
        <v>1110197681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6" si="1">G20+H20-I20</f>
        <v>0</v>
      </c>
      <c r="K20" s="58">
        <v>0</v>
      </c>
      <c r="L20"/>
      <c r="M20" s="6" t="e">
        <f t="shared" ref="M20:M33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15350804357</v>
      </c>
      <c r="H22" s="45"/>
      <c r="I22" s="32"/>
      <c r="J22" s="40">
        <f t="shared" si="1"/>
        <v>15350804357</v>
      </c>
      <c r="K22" s="60">
        <v>10177830.73</v>
      </c>
      <c r="L22"/>
      <c r="M22" s="6">
        <f t="shared" si="2"/>
        <v>1508.2589565723697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291742</v>
      </c>
      <c r="H23" s="45"/>
      <c r="I23" s="32"/>
      <c r="J23" s="40">
        <f t="shared" si="1"/>
        <v>291742</v>
      </c>
      <c r="K23" s="61">
        <v>193.43</v>
      </c>
      <c r="L23"/>
      <c r="M23" s="6">
        <f t="shared" si="2"/>
        <v>1508.2562167192266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 thickBo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34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18" customHeight="1" thickTop="1" thickBot="1">
      <c r="B27" s="346"/>
      <c r="C27" s="384" t="s">
        <v>37</v>
      </c>
      <c r="D27" s="384"/>
      <c r="E27" s="384"/>
      <c r="F27" s="384"/>
      <c r="G27" s="64">
        <f>SUM(G20:G26)</f>
        <v>15351096099</v>
      </c>
      <c r="H27" s="65">
        <f>SUM(H20:H26)</f>
        <v>0</v>
      </c>
      <c r="I27" s="65">
        <f>SUM(I20:I26)</f>
        <v>0</v>
      </c>
      <c r="J27" s="66">
        <f>SUM(J20:J26)</f>
        <v>15351096099</v>
      </c>
      <c r="K27" s="67">
        <f>SUM(K20:K26)</f>
        <v>10178024.16</v>
      </c>
      <c r="M27" s="6">
        <f t="shared" si="2"/>
        <v>1508.2589565202998</v>
      </c>
      <c r="N27"/>
      <c r="O27" s="62"/>
    </row>
    <row r="28" spans="2:16" ht="18" customHeight="1" thickTop="1">
      <c r="B28" s="346"/>
      <c r="C28" s="68" t="s">
        <v>16</v>
      </c>
      <c r="D28" s="355" t="s">
        <v>38</v>
      </c>
      <c r="E28" s="356"/>
      <c r="F28" s="357"/>
      <c r="G28" s="57">
        <v>0</v>
      </c>
      <c r="H28" s="57"/>
      <c r="I28" s="57"/>
      <c r="J28" s="40">
        <f t="shared" ref="J28:J32" si="3">G28+H28-I28</f>
        <v>0</v>
      </c>
      <c r="K28" s="69">
        <v>0</v>
      </c>
      <c r="L28"/>
      <c r="M28" s="6" t="e">
        <f>J28/K28</f>
        <v>#DIV/0!</v>
      </c>
      <c r="N28"/>
      <c r="O28" s="70"/>
    </row>
    <row r="29" spans="2:16" ht="18" customHeight="1">
      <c r="B29" s="346"/>
      <c r="C29" s="56" t="s">
        <v>13</v>
      </c>
      <c r="D29" s="331" t="s">
        <v>39</v>
      </c>
      <c r="E29" s="332"/>
      <c r="F29" s="333"/>
      <c r="G29" s="32">
        <v>0</v>
      </c>
      <c r="H29" s="71"/>
      <c r="I29" s="71"/>
      <c r="J29" s="40">
        <f t="shared" si="3"/>
        <v>0</v>
      </c>
      <c r="K29" s="72">
        <v>0</v>
      </c>
      <c r="L29"/>
      <c r="M29" s="73" t="e">
        <f>J29/K29</f>
        <v>#DIV/0!</v>
      </c>
      <c r="N29"/>
      <c r="O29" s="70"/>
    </row>
    <row r="30" spans="2:16" ht="28.8">
      <c r="B30" s="346"/>
      <c r="C30" s="56" t="s">
        <v>13</v>
      </c>
      <c r="D30" s="41" t="s">
        <v>418</v>
      </c>
      <c r="E30" s="47"/>
      <c r="F30" s="48"/>
      <c r="G30" s="44">
        <v>42272630</v>
      </c>
      <c r="H30" s="71"/>
      <c r="I30" s="71"/>
      <c r="J30" s="40">
        <f t="shared" si="3"/>
        <v>42272630</v>
      </c>
      <c r="K30" s="72">
        <v>4465120</v>
      </c>
      <c r="L30"/>
      <c r="M30" s="73">
        <f>J30/K30</f>
        <v>9.4672998710001082</v>
      </c>
      <c r="N30"/>
      <c r="O30" s="70"/>
    </row>
    <row r="31" spans="2:16" ht="18" customHeight="1">
      <c r="B31" s="346"/>
      <c r="C31" s="56" t="s">
        <v>32</v>
      </c>
      <c r="D31" s="331" t="s">
        <v>35</v>
      </c>
      <c r="E31" s="332"/>
      <c r="F31" s="333"/>
      <c r="G31" s="299">
        <v>4075921871</v>
      </c>
      <c r="H31" s="297"/>
      <c r="I31" s="71"/>
      <c r="J31" s="40">
        <f>G31+H31-I31</f>
        <v>4075921871</v>
      </c>
      <c r="K31" s="72">
        <v>433786527</v>
      </c>
      <c r="L31"/>
      <c r="M31" s="73">
        <f>J31/K31</f>
        <v>9.3961467618379952</v>
      </c>
      <c r="N31"/>
      <c r="O31" s="70"/>
    </row>
    <row r="32" spans="2:16" ht="18" customHeight="1" thickBot="1">
      <c r="B32" s="346"/>
      <c r="C32" s="74" t="s">
        <v>32</v>
      </c>
      <c r="D32" s="386" t="s">
        <v>41</v>
      </c>
      <c r="E32" s="335"/>
      <c r="F32" s="336"/>
      <c r="G32" s="299">
        <v>5005155123</v>
      </c>
      <c r="H32" s="298"/>
      <c r="I32" s="75"/>
      <c r="J32" s="40">
        <f t="shared" si="3"/>
        <v>5005155123</v>
      </c>
      <c r="K32" s="72">
        <v>528678200</v>
      </c>
      <c r="L32"/>
      <c r="M32" s="73">
        <f>J32/K32</f>
        <v>9.467300000264812</v>
      </c>
      <c r="N32" s="70"/>
      <c r="O32" s="70"/>
    </row>
    <row r="33" spans="1:16" ht="18" customHeight="1" thickTop="1" thickBot="1">
      <c r="B33" s="347"/>
      <c r="C33" s="385" t="s">
        <v>42</v>
      </c>
      <c r="D33" s="385"/>
      <c r="E33" s="385"/>
      <c r="F33" s="385"/>
      <c r="G33" s="64">
        <f>SUM(G28:G32)</f>
        <v>9123349624</v>
      </c>
      <c r="H33" s="76">
        <f>SUM(H28:H32)</f>
        <v>0</v>
      </c>
      <c r="I33" s="76">
        <f>SUM(I28:I32)</f>
        <v>0</v>
      </c>
      <c r="J33" s="66">
        <f>SUM(J28:J32)</f>
        <v>9123349624</v>
      </c>
      <c r="K33" s="77">
        <f>SUM(K28:K32)</f>
        <v>966929847</v>
      </c>
      <c r="M33" s="73">
        <f t="shared" si="2"/>
        <v>9.435379052892138</v>
      </c>
    </row>
    <row r="34" spans="1:16" ht="21.75" customHeight="1" thickTop="1" thickBot="1">
      <c r="B34" s="338" t="s">
        <v>43</v>
      </c>
      <c r="C34" s="339"/>
      <c r="D34" s="339"/>
      <c r="E34" s="339"/>
      <c r="F34" s="340"/>
      <c r="G34" s="78">
        <f>G27+G33</f>
        <v>24474445723</v>
      </c>
      <c r="H34" s="78">
        <f>H27+H33</f>
        <v>0</v>
      </c>
      <c r="I34" s="78">
        <f>I27+I33</f>
        <v>0</v>
      </c>
      <c r="J34" s="78">
        <f>J27+J33</f>
        <v>24474445723</v>
      </c>
      <c r="K34" s="79"/>
      <c r="O34" s="80" t="e">
        <f>#REF!/#REF!</f>
        <v>#REF!</v>
      </c>
    </row>
    <row r="35" spans="1:16" ht="9.75" customHeight="1" thickTop="1" thickBot="1">
      <c r="B35" s="320"/>
      <c r="C35" s="320"/>
      <c r="D35" s="320"/>
      <c r="E35" s="320"/>
      <c r="F35" s="320"/>
      <c r="G35" s="320"/>
      <c r="H35" s="320"/>
      <c r="I35" s="320"/>
      <c r="J35" s="320"/>
      <c r="K35" s="81"/>
      <c r="O35" s="80"/>
    </row>
    <row r="36" spans="1:16" ht="21.75" customHeight="1" thickTop="1" thickBot="1">
      <c r="B36" s="321" t="s">
        <v>44</v>
      </c>
      <c r="C36" s="322"/>
      <c r="D36" s="322"/>
      <c r="E36" s="322"/>
      <c r="F36" s="323"/>
      <c r="G36" s="82">
        <f>SUM(G39,G43)</f>
        <v>16234611010</v>
      </c>
      <c r="H36" s="82">
        <f>SUM(H39,H43)</f>
        <v>0</v>
      </c>
      <c r="I36" s="82">
        <f>SUM(I39,I43)</f>
        <v>0</v>
      </c>
      <c r="J36" s="83">
        <f>SUM(J39,J43)</f>
        <v>16234611010</v>
      </c>
      <c r="K36" s="84">
        <f>G36+H36-I36-J36</f>
        <v>0</v>
      </c>
      <c r="L36" s="85"/>
    </row>
    <row r="37" spans="1:16" ht="18" customHeight="1" thickBot="1">
      <c r="B37" s="86" t="s">
        <v>45</v>
      </c>
      <c r="C37" s="87" t="s">
        <v>46</v>
      </c>
      <c r="D37" s="88" t="s">
        <v>47</v>
      </c>
      <c r="E37" s="89" t="s">
        <v>48</v>
      </c>
      <c r="F37" s="89" t="s">
        <v>49</v>
      </c>
      <c r="G37" s="89"/>
      <c r="H37" s="89"/>
      <c r="I37" s="89"/>
      <c r="J37" s="90" t="s">
        <v>50</v>
      </c>
      <c r="K37" s="91"/>
      <c r="L37" s="6" t="s">
        <v>51</v>
      </c>
    </row>
    <row r="38" spans="1:16" ht="18" customHeight="1" thickTop="1">
      <c r="B38" s="92" t="s">
        <v>52</v>
      </c>
      <c r="C38" s="68" t="s">
        <v>53</v>
      </c>
      <c r="D38" s="93" t="s">
        <v>54</v>
      </c>
      <c r="E38" s="94">
        <v>41929</v>
      </c>
      <c r="F38" s="94">
        <v>47398</v>
      </c>
      <c r="G38" s="95">
        <v>2953235328</v>
      </c>
      <c r="H38" s="95"/>
      <c r="I38" s="95"/>
      <c r="J38" s="96">
        <f t="shared" ref="J38:J42" si="4">G38+H38-I38</f>
        <v>2953235328</v>
      </c>
      <c r="K38" s="91"/>
      <c r="L38"/>
      <c r="N38"/>
    </row>
    <row r="39" spans="1:16" ht="21.75" customHeight="1">
      <c r="B39" s="324" t="s">
        <v>55</v>
      </c>
      <c r="C39" s="325"/>
      <c r="D39" s="325"/>
      <c r="E39" s="326"/>
      <c r="F39" s="98"/>
      <c r="G39" s="99">
        <f>SUM(G38:G38)</f>
        <v>2953235328</v>
      </c>
      <c r="H39" s="99">
        <f>SUM(H38:H38)</f>
        <v>0</v>
      </c>
      <c r="I39" s="99">
        <f>SUM(I38:I38)</f>
        <v>0</v>
      </c>
      <c r="J39" s="100">
        <f>SUM(J38:J38)</f>
        <v>2953235328</v>
      </c>
      <c r="K39" s="91"/>
      <c r="L39" s="97"/>
    </row>
    <row r="40" spans="1:16" ht="29.4" thickBot="1">
      <c r="B40" s="101" t="s">
        <v>56</v>
      </c>
      <c r="C40" s="68" t="s">
        <v>24</v>
      </c>
      <c r="D40" s="102" t="s">
        <v>57</v>
      </c>
      <c r="E40" s="94">
        <v>42642</v>
      </c>
      <c r="F40" s="94">
        <v>67479</v>
      </c>
      <c r="G40" s="103">
        <v>1693149636</v>
      </c>
      <c r="H40" s="95"/>
      <c r="I40" s="95"/>
      <c r="J40" s="104">
        <f t="shared" si="4"/>
        <v>1693149636</v>
      </c>
      <c r="K40" s="105">
        <v>1000000</v>
      </c>
      <c r="L40"/>
      <c r="N40"/>
    </row>
    <row r="41" spans="1:16" ht="19.5" customHeight="1" thickTop="1" thickBot="1">
      <c r="B41" s="327" t="s">
        <v>58</v>
      </c>
      <c r="C41" s="36" t="s">
        <v>59</v>
      </c>
      <c r="D41" s="106" t="s">
        <v>60</v>
      </c>
      <c r="E41" s="107">
        <v>44082</v>
      </c>
      <c r="F41" s="107" t="s">
        <v>61</v>
      </c>
      <c r="G41" s="108">
        <v>3636397520</v>
      </c>
      <c r="H41" s="109"/>
      <c r="I41" s="109"/>
      <c r="J41" s="104">
        <f t="shared" si="4"/>
        <v>3636397520</v>
      </c>
      <c r="K41" s="110">
        <v>5000000</v>
      </c>
      <c r="L41" s="111">
        <f>SUM(K40:K41)</f>
        <v>6000000</v>
      </c>
      <c r="M41" s="97">
        <f>J41/K41</f>
        <v>727.27950399999997</v>
      </c>
      <c r="N41" t="s">
        <v>93</v>
      </c>
    </row>
    <row r="42" spans="1:16" s="7" customFormat="1" ht="28.5" customHeight="1" thickTop="1" thickBot="1">
      <c r="A42"/>
      <c r="B42" s="328"/>
      <c r="C42" s="112" t="s">
        <v>59</v>
      </c>
      <c r="D42" s="113" t="s">
        <v>63</v>
      </c>
      <c r="E42" s="114">
        <v>44862</v>
      </c>
      <c r="F42" s="114"/>
      <c r="G42" s="115">
        <v>7951828526</v>
      </c>
      <c r="H42" s="116">
        <v>0</v>
      </c>
      <c r="I42" s="117"/>
      <c r="J42" s="118">
        <f t="shared" si="4"/>
        <v>7951828526</v>
      </c>
      <c r="K42" s="77">
        <v>882530182</v>
      </c>
      <c r="L42"/>
      <c r="M42" s="73">
        <f>J42/K42</f>
        <v>9.0102624116259395</v>
      </c>
      <c r="N42" t="s">
        <v>94</v>
      </c>
      <c r="O42"/>
      <c r="P42"/>
    </row>
    <row r="43" spans="1:16" s="7" customFormat="1" ht="21.75" customHeight="1" thickTop="1" thickBot="1">
      <c r="A43"/>
      <c r="B43" s="329" t="s">
        <v>65</v>
      </c>
      <c r="C43" s="330"/>
      <c r="D43" s="330"/>
      <c r="E43" s="330"/>
      <c r="F43" s="330"/>
      <c r="G43" s="119">
        <f>SUM(G40:G42)</f>
        <v>13281375682</v>
      </c>
      <c r="H43" s="120">
        <f>SUM(H40:H42)</f>
        <v>0</v>
      </c>
      <c r="I43" s="120">
        <f>SUM(I40:I42)</f>
        <v>0</v>
      </c>
      <c r="J43" s="121">
        <f>SUM(J40:J42)</f>
        <v>13281375682</v>
      </c>
      <c r="K43" s="91"/>
      <c r="L43" s="122"/>
      <c r="M43"/>
      <c r="O43"/>
      <c r="P43"/>
    </row>
    <row r="44" spans="1:16" s="7" customFormat="1" ht="15.6" thickTop="1" thickBot="1">
      <c r="A44"/>
      <c r="B44"/>
      <c r="C44"/>
      <c r="D44" s="123"/>
      <c r="E44"/>
      <c r="F44"/>
      <c r="G44" s="124"/>
      <c r="H44"/>
      <c r="I44" s="124"/>
      <c r="J44" s="124"/>
      <c r="K44"/>
      <c r="L44" s="6"/>
      <c r="M44"/>
      <c r="O44"/>
      <c r="P44"/>
    </row>
    <row r="45" spans="1:16" s="7" customFormat="1" ht="21" customHeight="1" thickTop="1" thickBot="1">
      <c r="A45"/>
      <c r="B45" s="321" t="s">
        <v>66</v>
      </c>
      <c r="C45" s="322"/>
      <c r="D45" s="322"/>
      <c r="E45" s="322"/>
      <c r="F45" s="323"/>
      <c r="G45" s="125">
        <v>890543504</v>
      </c>
      <c r="H45" s="126"/>
      <c r="I45" s="127">
        <v>0</v>
      </c>
      <c r="J45" s="125">
        <f>G45+H45-I45</f>
        <v>890543504</v>
      </c>
      <c r="K45" s="128">
        <f>G45+H45-I45-J45</f>
        <v>0</v>
      </c>
      <c r="L45" s="6"/>
      <c r="M45"/>
      <c r="O45"/>
      <c r="P45"/>
    </row>
    <row r="46" spans="1:16" s="7" customFormat="1" ht="21" customHeight="1" thickBot="1">
      <c r="A46"/>
      <c r="B46" s="86" t="s">
        <v>45</v>
      </c>
      <c r="C46" s="129" t="s">
        <v>46</v>
      </c>
      <c r="D46" s="130" t="s">
        <v>47</v>
      </c>
      <c r="E46" s="311" t="s">
        <v>68</v>
      </c>
      <c r="F46" s="312"/>
      <c r="G46" s="131" t="s">
        <v>69</v>
      </c>
      <c r="H46" s="131" t="s">
        <v>48</v>
      </c>
      <c r="I46" s="131" t="s">
        <v>71</v>
      </c>
      <c r="J46" s="90" t="s">
        <v>50</v>
      </c>
      <c r="K46" s="132"/>
      <c r="L46" s="6"/>
      <c r="M46" s="133"/>
      <c r="O46"/>
      <c r="P46"/>
    </row>
    <row r="47" spans="1:16" s="7" customFormat="1" ht="21" customHeight="1" thickTop="1">
      <c r="A47"/>
      <c r="B47" s="134" t="s">
        <v>73</v>
      </c>
      <c r="C47" s="135" t="s">
        <v>59</v>
      </c>
      <c r="D47" s="136" t="s">
        <v>74</v>
      </c>
      <c r="E47" s="313"/>
      <c r="F47" s="314"/>
      <c r="G47" s="137"/>
      <c r="H47" s="138"/>
      <c r="I47" s="138"/>
      <c r="J47" s="139">
        <f>J45</f>
        <v>890543504</v>
      </c>
      <c r="K47" s="132"/>
      <c r="L47" s="6"/>
      <c r="M47"/>
      <c r="O47"/>
      <c r="P47"/>
    </row>
    <row r="48" spans="1:16" s="7" customFormat="1" ht="21" customHeight="1" thickBot="1">
      <c r="A48"/>
      <c r="B48" s="315" t="s">
        <v>75</v>
      </c>
      <c r="C48" s="316"/>
      <c r="D48" s="316"/>
      <c r="E48" s="316"/>
      <c r="F48" s="316"/>
      <c r="G48" s="316"/>
      <c r="H48" s="316"/>
      <c r="I48" s="316"/>
      <c r="J48" s="140">
        <f>SUM(J47)</f>
        <v>890543504</v>
      </c>
      <c r="K48"/>
      <c r="L48" s="6"/>
      <c r="M48"/>
      <c r="O48"/>
      <c r="P48"/>
    </row>
    <row r="49" spans="1:16" s="7" customFormat="1" ht="15.6" thickTop="1" thickBot="1">
      <c r="A49"/>
      <c r="B49"/>
      <c r="C49"/>
      <c r="D49" s="141"/>
      <c r="E49"/>
      <c r="F49"/>
      <c r="G49"/>
      <c r="H49"/>
      <c r="I49"/>
      <c r="J49"/>
      <c r="K49"/>
      <c r="L49" s="6"/>
      <c r="M49"/>
      <c r="O49"/>
      <c r="P49"/>
    </row>
    <row r="50" spans="1:16" s="7" customFormat="1" ht="15" thickBot="1">
      <c r="A50"/>
      <c r="B50" s="317" t="s">
        <v>126</v>
      </c>
      <c r="C50" s="318"/>
      <c r="D50" s="318"/>
      <c r="E50" s="318"/>
      <c r="F50" s="318"/>
      <c r="G50" s="318"/>
      <c r="H50" s="318"/>
      <c r="I50" s="318"/>
      <c r="J50" s="319"/>
      <c r="K50"/>
      <c r="L50" s="6"/>
      <c r="M50"/>
      <c r="O50"/>
      <c r="P50"/>
    </row>
    <row r="51" spans="1:16" s="7" customFormat="1">
      <c r="A51"/>
      <c r="B51" s="142" t="s">
        <v>99</v>
      </c>
      <c r="C51"/>
      <c r="D51" s="143"/>
      <c r="E51" s="144"/>
      <c r="G51" s="145"/>
      <c r="J51" s="150"/>
      <c r="K51"/>
      <c r="L51" s="6"/>
      <c r="M51"/>
      <c r="O51"/>
      <c r="P51"/>
    </row>
    <row r="52" spans="1:16" s="7" customFormat="1">
      <c r="A52"/>
      <c r="B52" s="147" t="s">
        <v>96</v>
      </c>
      <c r="C52"/>
      <c r="D52" s="176"/>
      <c r="E52" s="155">
        <v>44000</v>
      </c>
      <c r="G52"/>
      <c r="H52"/>
      <c r="I52" s="154"/>
      <c r="J52" s="146"/>
      <c r="K52"/>
      <c r="L52" s="6"/>
      <c r="M52"/>
      <c r="O52"/>
      <c r="P52"/>
    </row>
    <row r="53" spans="1:16" s="7" customFormat="1">
      <c r="A53"/>
      <c r="B53" s="147" t="s">
        <v>113</v>
      </c>
      <c r="C53"/>
      <c r="D53" s="143"/>
      <c r="E53" s="155">
        <v>5676000</v>
      </c>
      <c r="G53"/>
      <c r="H53"/>
      <c r="I53" s="154"/>
      <c r="J53" s="146"/>
      <c r="K53"/>
      <c r="L53" s="6"/>
      <c r="M53"/>
      <c r="O53"/>
      <c r="P53"/>
    </row>
    <row r="54" spans="1:16" s="7" customFormat="1">
      <c r="A54"/>
      <c r="B54" s="147"/>
      <c r="C54"/>
      <c r="D54" s="143"/>
      <c r="E54" s="144">
        <v>5720000</v>
      </c>
      <c r="G54" s="153"/>
      <c r="J54" s="150"/>
      <c r="K54"/>
      <c r="L54" s="6"/>
      <c r="M54"/>
      <c r="O54"/>
      <c r="P54"/>
    </row>
    <row r="55" spans="1:16" s="7" customFormat="1">
      <c r="A55"/>
      <c r="B55" s="142"/>
      <c r="E55" s="186"/>
      <c r="G55" s="175"/>
      <c r="J55" s="150"/>
      <c r="K55"/>
      <c r="L55" s="6"/>
      <c r="M55"/>
      <c r="O55"/>
      <c r="P55"/>
    </row>
    <row r="56" spans="1:16" s="7" customFormat="1">
      <c r="A56"/>
      <c r="B56" s="147"/>
      <c r="C56"/>
      <c r="D56" s="176"/>
      <c r="E56" s="144"/>
      <c r="G56" s="296"/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58"/>
      <c r="J57" s="150"/>
      <c r="K57"/>
      <c r="L57" s="6"/>
      <c r="M57"/>
      <c r="O57"/>
      <c r="P57"/>
    </row>
    <row r="58" spans="1:16" s="7" customFormat="1">
      <c r="A58"/>
      <c r="B58" s="142"/>
      <c r="C58"/>
      <c r="D58"/>
      <c r="E58" s="144"/>
      <c r="F58"/>
      <c r="G58"/>
      <c r="H58"/>
      <c r="I58" s="154"/>
      <c r="J58" s="146"/>
      <c r="K5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55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20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 s="153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153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75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s="15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G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8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/>
      <c r="B95" s="147"/>
      <c r="C95"/>
      <c r="D95" s="166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3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2"/>
      <c r="C97"/>
      <c r="D97" s="3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6"/>
      <c r="E100"/>
      <c r="F100"/>
      <c r="G100"/>
      <c r="H100"/>
      <c r="I100" s="170"/>
      <c r="J100" s="167"/>
      <c r="K100"/>
      <c r="L100" s="6"/>
      <c r="M100"/>
      <c r="O100"/>
      <c r="P100"/>
    </row>
    <row r="101" spans="1:16" s="7" customFormat="1" ht="15" thickBot="1">
      <c r="A101"/>
      <c r="B101" s="171"/>
      <c r="C101" s="172"/>
      <c r="D101" s="173"/>
      <c r="E101" s="172"/>
      <c r="F101" s="172"/>
      <c r="G101" s="172"/>
      <c r="H101"/>
      <c r="I101" s="170"/>
      <c r="J101" s="167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H102" s="174"/>
      <c r="I102" s="174"/>
      <c r="J102" s="174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J103" s="152"/>
      <c r="K103"/>
      <c r="L103" s="6"/>
      <c r="M103"/>
      <c r="O103"/>
      <c r="P103"/>
    </row>
    <row r="104" spans="1:16" s="7" customFormat="1">
      <c r="A104"/>
      <c r="B104" s="177"/>
      <c r="C104"/>
      <c r="D104" s="143"/>
      <c r="E104" s="144"/>
      <c r="G104" s="158"/>
      <c r="J104" s="152"/>
      <c r="K104"/>
      <c r="L104" s="6"/>
      <c r="M104"/>
      <c r="O104"/>
      <c r="P104"/>
    </row>
  </sheetData>
  <dataConsolidate/>
  <mergeCells count="37">
    <mergeCell ref="B48:I48"/>
    <mergeCell ref="B50:J50"/>
    <mergeCell ref="B39:E39"/>
    <mergeCell ref="B41:B42"/>
    <mergeCell ref="B43:F43"/>
    <mergeCell ref="B45:F45"/>
    <mergeCell ref="E46:F46"/>
    <mergeCell ref="E47:F47"/>
    <mergeCell ref="B36:F36"/>
    <mergeCell ref="B19:F19"/>
    <mergeCell ref="B20:B33"/>
    <mergeCell ref="D20:F20"/>
    <mergeCell ref="D21:F21"/>
    <mergeCell ref="D24:F24"/>
    <mergeCell ref="D25:F25"/>
    <mergeCell ref="D26:F26"/>
    <mergeCell ref="C27:F27"/>
    <mergeCell ref="D28:F28"/>
    <mergeCell ref="D29:F29"/>
    <mergeCell ref="D31:F31"/>
    <mergeCell ref="D32:F32"/>
    <mergeCell ref="C33:F33"/>
    <mergeCell ref="B34:F34"/>
    <mergeCell ref="B35:J35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7" max="16383" man="1"/>
    <brk id="117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BC7B-FA75-441A-AEA0-0F770C8F6F5E}">
  <sheetPr>
    <outlinePr summaryBelow="0"/>
    <pageSetUpPr fitToPage="1"/>
  </sheetPr>
  <dimension ref="A1:P104"/>
  <sheetViews>
    <sheetView showGridLines="0" view="pageBreakPreview" topLeftCell="A27" zoomScale="85" zoomScaleNormal="70" zoomScaleSheetLayoutView="85" zoomScalePageLayoutView="40" workbookViewId="0">
      <selection activeCell="G38" sqref="G3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SUM(G10,G36,G45)</f>
        <v>42392186100</v>
      </c>
      <c r="H6" s="17">
        <f>SUM(H10,H36,H45)</f>
        <v>1529909605</v>
      </c>
      <c r="I6" s="17">
        <f>SUM(I10,I36,I45)</f>
        <v>1218017787</v>
      </c>
      <c r="J6" s="18">
        <f>SUM(J10,J36,J45)</f>
        <v>42704077918</v>
      </c>
      <c r="K6" s="19">
        <f>J6-G6</f>
        <v>311891818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SUM(G19,G39,G45)</f>
        <v>4948397913</v>
      </c>
      <c r="H7" s="21">
        <f>SUM(H19,H45,H39)</f>
        <v>0</v>
      </c>
      <c r="I7" s="21">
        <f>SUM(I19,I45,I39)</f>
        <v>141400</v>
      </c>
      <c r="J7" s="22">
        <f>G7+H7-I7</f>
        <v>4948256513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SUM(G34,G43)</f>
        <v>37443788187</v>
      </c>
      <c r="H8" s="24">
        <f>SUM(H34,H43)</f>
        <v>1529909605</v>
      </c>
      <c r="I8" s="24">
        <f>SUM(I34,I43)</f>
        <v>1217876387</v>
      </c>
      <c r="J8" s="25">
        <f>G8+H8-I8</f>
        <v>37755821405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SUM(G19,G34)</f>
        <v>25267031586</v>
      </c>
      <c r="H10" s="27">
        <f>SUM(H19,H34)</f>
        <v>1529909605</v>
      </c>
      <c r="I10" s="27">
        <f>SUM(I19,I34)</f>
        <v>1218017787</v>
      </c>
      <c r="J10" s="28">
        <f>SUM(J19,J34)</f>
        <v>25578923404</v>
      </c>
      <c r="K10" s="29">
        <f>J10-G10</f>
        <v>311891818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172190</v>
      </c>
      <c r="H11" s="181"/>
      <c r="I11" s="182">
        <v>0</v>
      </c>
      <c r="J11" s="34">
        <f t="shared" ref="J11:J16" si="0">G11+H11-I11</f>
        <v>172190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18878530</v>
      </c>
      <c r="H12" s="183">
        <v>0</v>
      </c>
      <c r="I12" s="184">
        <v>0</v>
      </c>
      <c r="J12" s="39">
        <f t="shared" si="0"/>
        <v>18878530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120462217</v>
      </c>
      <c r="H13" s="183">
        <v>0</v>
      </c>
      <c r="I13" s="38">
        <f>+J54</f>
        <v>141400</v>
      </c>
      <c r="J13" s="40">
        <f>G13+H13-I13</f>
        <v>120320817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1104619081</v>
      </c>
      <c r="H19" s="54">
        <f>SUM(H11:H18)</f>
        <v>0</v>
      </c>
      <c r="I19" s="54">
        <f>SUM(I11:I18)</f>
        <v>141400</v>
      </c>
      <c r="J19" s="54">
        <f>SUM(J11:J18)</f>
        <v>1104477681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6" si="1">G20+H20-I20</f>
        <v>0</v>
      </c>
      <c r="K20" s="58">
        <v>0</v>
      </c>
      <c r="L20"/>
      <c r="M20" s="6" t="e">
        <f t="shared" ref="M20:M33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>
        <f>+J57</f>
        <v>31673439</v>
      </c>
      <c r="J22" s="40">
        <f t="shared" si="1"/>
        <v>15350804357</v>
      </c>
      <c r="K22" s="60">
        <v>10177830.73</v>
      </c>
      <c r="L22"/>
      <c r="M22" s="6">
        <f t="shared" si="2"/>
        <v>1508.2589565723697</v>
      </c>
      <c r="N22"/>
    </row>
    <row r="23" spans="2:16" ht="28.8">
      <c r="B23" s="346"/>
      <c r="C23" s="56" t="s">
        <v>13</v>
      </c>
      <c r="D23" s="187" t="s">
        <v>445</v>
      </c>
      <c r="E23" s="188"/>
      <c r="F23" s="189"/>
      <c r="G23" s="32">
        <v>0</v>
      </c>
      <c r="H23" s="45">
        <f>+E52</f>
        <v>31673439</v>
      </c>
      <c r="I23" s="32">
        <f>+J62</f>
        <v>31381697</v>
      </c>
      <c r="J23" s="40">
        <f t="shared" si="1"/>
        <v>291742</v>
      </c>
      <c r="K23" s="61">
        <v>193.43</v>
      </c>
      <c r="L23"/>
      <c r="M23" s="6">
        <f t="shared" si="2"/>
        <v>1508.2562167192266</v>
      </c>
      <c r="N23"/>
    </row>
    <row r="24" spans="2:16" ht="18" customHeight="1">
      <c r="B24" s="346"/>
      <c r="C24" s="56" t="s">
        <v>32</v>
      </c>
      <c r="D24" s="348" t="s">
        <v>33</v>
      </c>
      <c r="E24" s="349"/>
      <c r="F24" s="350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</row>
    <row r="25" spans="2:16" ht="18" customHeight="1">
      <c r="B25" s="346"/>
      <c r="C25" s="56" t="s">
        <v>32</v>
      </c>
      <c r="D25" s="331" t="s">
        <v>35</v>
      </c>
      <c r="E25" s="332"/>
      <c r="F25" s="333"/>
      <c r="G25" s="32">
        <v>0</v>
      </c>
      <c r="H25" s="32"/>
      <c r="I25" s="32"/>
      <c r="J25" s="40">
        <f t="shared" si="1"/>
        <v>0</v>
      </c>
      <c r="K25" s="61">
        <v>0</v>
      </c>
      <c r="L25"/>
      <c r="M25" s="6" t="e">
        <f t="shared" si="2"/>
        <v>#DIV/0!</v>
      </c>
      <c r="N25"/>
      <c r="O25" s="62"/>
    </row>
    <row r="26" spans="2:16" ht="33.75" customHeight="1" thickBot="1">
      <c r="B26" s="346"/>
      <c r="C26" s="46" t="s">
        <v>13</v>
      </c>
      <c r="D26" s="351" t="s">
        <v>36</v>
      </c>
      <c r="E26" s="352"/>
      <c r="F26" s="353"/>
      <c r="G26" s="44">
        <v>0</v>
      </c>
      <c r="H26" s="32"/>
      <c r="I26" s="45"/>
      <c r="J26" s="34">
        <f t="shared" si="1"/>
        <v>0</v>
      </c>
      <c r="K26" s="63">
        <v>0</v>
      </c>
      <c r="L26"/>
      <c r="M26" s="6" t="e">
        <f t="shared" si="2"/>
        <v>#DIV/0!</v>
      </c>
      <c r="N26"/>
      <c r="O26" s="62"/>
    </row>
    <row r="27" spans="2:16" ht="18" customHeight="1" thickTop="1" thickBot="1">
      <c r="B27" s="346"/>
      <c r="C27" s="384" t="s">
        <v>37</v>
      </c>
      <c r="D27" s="384"/>
      <c r="E27" s="384"/>
      <c r="F27" s="384"/>
      <c r="G27" s="64">
        <f>SUM(G20:G26)</f>
        <v>15382477796</v>
      </c>
      <c r="H27" s="65">
        <f>SUM(H20:H26)</f>
        <v>31673439</v>
      </c>
      <c r="I27" s="65">
        <f>SUM(I20:I26)</f>
        <v>63055136</v>
      </c>
      <c r="J27" s="66">
        <f>SUM(J20:J26)</f>
        <v>15351096099</v>
      </c>
      <c r="K27" s="67">
        <f>SUM(K20:K26)</f>
        <v>10178024.16</v>
      </c>
      <c r="M27" s="6">
        <f t="shared" si="2"/>
        <v>1508.2589565202998</v>
      </c>
      <c r="N27"/>
      <c r="O27" s="62"/>
    </row>
    <row r="28" spans="2:16" ht="18" customHeight="1" thickTop="1">
      <c r="B28" s="346"/>
      <c r="C28" s="68" t="s">
        <v>16</v>
      </c>
      <c r="D28" s="355" t="s">
        <v>38</v>
      </c>
      <c r="E28" s="356"/>
      <c r="F28" s="357"/>
      <c r="G28" s="57">
        <v>0</v>
      </c>
      <c r="H28" s="57"/>
      <c r="I28" s="57"/>
      <c r="J28" s="40">
        <f t="shared" ref="J28:J32" si="3">G28+H28-I28</f>
        <v>0</v>
      </c>
      <c r="K28" s="69">
        <v>0</v>
      </c>
      <c r="L28"/>
      <c r="M28" s="6" t="e">
        <f>J28/K28</f>
        <v>#DIV/0!</v>
      </c>
      <c r="N28"/>
      <c r="O28" s="70"/>
    </row>
    <row r="29" spans="2:16" ht="18" customHeight="1">
      <c r="B29" s="346"/>
      <c r="C29" s="56" t="s">
        <v>13</v>
      </c>
      <c r="D29" s="331" t="s">
        <v>39</v>
      </c>
      <c r="E29" s="332"/>
      <c r="F29" s="333"/>
      <c r="G29" s="32">
        <v>0</v>
      </c>
      <c r="H29" s="71"/>
      <c r="I29" s="71"/>
      <c r="J29" s="40">
        <f t="shared" si="3"/>
        <v>0</v>
      </c>
      <c r="K29" s="72">
        <v>0</v>
      </c>
      <c r="L29"/>
      <c r="M29" s="73" t="e">
        <f>J29/K29</f>
        <v>#DIV/0!</v>
      </c>
      <c r="N29"/>
      <c r="O29" s="70"/>
    </row>
    <row r="30" spans="2:16" ht="28.8">
      <c r="B30" s="346"/>
      <c r="C30" s="56" t="s">
        <v>13</v>
      </c>
      <c r="D30" s="41" t="s">
        <v>418</v>
      </c>
      <c r="E30" s="47"/>
      <c r="F30" s="48"/>
      <c r="G30" s="32">
        <v>42272630</v>
      </c>
      <c r="H30" s="71"/>
      <c r="I30" s="71"/>
      <c r="J30" s="40">
        <f t="shared" si="3"/>
        <v>42272630</v>
      </c>
      <c r="K30" s="72">
        <v>4465120</v>
      </c>
      <c r="L30"/>
      <c r="M30" s="73">
        <f>J30/K30</f>
        <v>9.4672998710001082</v>
      </c>
      <c r="N30"/>
      <c r="O30" s="70"/>
    </row>
    <row r="31" spans="2:16" ht="18" customHeight="1">
      <c r="B31" s="346"/>
      <c r="C31" s="56" t="s">
        <v>32</v>
      </c>
      <c r="D31" s="331" t="s">
        <v>35</v>
      </c>
      <c r="E31" s="332"/>
      <c r="F31" s="333"/>
      <c r="G31" s="71">
        <v>2577685705</v>
      </c>
      <c r="H31" s="71">
        <v>1498236166</v>
      </c>
      <c r="I31" s="71"/>
      <c r="J31" s="40">
        <f>G31+H31-I31</f>
        <v>4075921871</v>
      </c>
      <c r="K31" s="72">
        <v>433786527</v>
      </c>
      <c r="L31"/>
      <c r="M31" s="73">
        <f>J31/K31</f>
        <v>9.3961467618379952</v>
      </c>
      <c r="N31"/>
      <c r="O31" s="70"/>
    </row>
    <row r="32" spans="2:16" ht="18" customHeight="1" thickBot="1">
      <c r="B32" s="346"/>
      <c r="C32" s="74" t="s">
        <v>32</v>
      </c>
      <c r="D32" s="386" t="s">
        <v>41</v>
      </c>
      <c r="E32" s="335"/>
      <c r="F32" s="336"/>
      <c r="G32" s="75">
        <v>6159976374</v>
      </c>
      <c r="H32" s="75"/>
      <c r="I32" s="75">
        <v>1154821251</v>
      </c>
      <c r="J32" s="40">
        <f t="shared" si="3"/>
        <v>5005155123</v>
      </c>
      <c r="K32" s="72">
        <v>528678200</v>
      </c>
      <c r="L32"/>
      <c r="M32" s="73">
        <f>J32/K32</f>
        <v>9.467300000264812</v>
      </c>
      <c r="N32" s="70"/>
      <c r="O32" s="70"/>
    </row>
    <row r="33" spans="1:16" ht="18" customHeight="1" thickTop="1" thickBot="1">
      <c r="B33" s="347"/>
      <c r="C33" s="385" t="s">
        <v>42</v>
      </c>
      <c r="D33" s="385"/>
      <c r="E33" s="385"/>
      <c r="F33" s="385"/>
      <c r="G33" s="64">
        <f>SUM(G28:G32)</f>
        <v>8779934709</v>
      </c>
      <c r="H33" s="76">
        <f>SUM(H28:H32)</f>
        <v>1498236166</v>
      </c>
      <c r="I33" s="76">
        <f>SUM(I28:I32)</f>
        <v>1154821251</v>
      </c>
      <c r="J33" s="66">
        <f>SUM(J28:J32)</f>
        <v>9123349624</v>
      </c>
      <c r="K33" s="77">
        <f>SUM(K28:K32)</f>
        <v>966929847</v>
      </c>
      <c r="M33" s="73">
        <f t="shared" si="2"/>
        <v>9.435379052892138</v>
      </c>
    </row>
    <row r="34" spans="1:16" ht="21.75" customHeight="1" thickTop="1" thickBot="1">
      <c r="B34" s="338" t="s">
        <v>43</v>
      </c>
      <c r="C34" s="339"/>
      <c r="D34" s="339"/>
      <c r="E34" s="339"/>
      <c r="F34" s="340"/>
      <c r="G34" s="78">
        <f>G27+G33</f>
        <v>24162412505</v>
      </c>
      <c r="H34" s="78">
        <f>H27+H33</f>
        <v>1529909605</v>
      </c>
      <c r="I34" s="78">
        <f>I27+I33</f>
        <v>1217876387</v>
      </c>
      <c r="J34" s="78">
        <f>J27+J33</f>
        <v>24474445723</v>
      </c>
      <c r="K34" s="79"/>
      <c r="O34" s="80" t="e">
        <f>#REF!/#REF!</f>
        <v>#REF!</v>
      </c>
    </row>
    <row r="35" spans="1:16" ht="9.75" customHeight="1" thickTop="1" thickBot="1">
      <c r="B35" s="320"/>
      <c r="C35" s="320"/>
      <c r="D35" s="320"/>
      <c r="E35" s="320"/>
      <c r="F35" s="320"/>
      <c r="G35" s="320"/>
      <c r="H35" s="320"/>
      <c r="I35" s="320"/>
      <c r="J35" s="320"/>
      <c r="K35" s="81"/>
      <c r="O35" s="80"/>
    </row>
    <row r="36" spans="1:16" ht="21.75" customHeight="1" thickTop="1" thickBot="1">
      <c r="B36" s="321" t="s">
        <v>44</v>
      </c>
      <c r="C36" s="322"/>
      <c r="D36" s="322"/>
      <c r="E36" s="322"/>
      <c r="F36" s="323"/>
      <c r="G36" s="82">
        <f>SUM(G39,G43)</f>
        <v>16234611010</v>
      </c>
      <c r="H36" s="82">
        <f>SUM(H39,H43)</f>
        <v>0</v>
      </c>
      <c r="I36" s="82">
        <f>SUM(I39,I43)</f>
        <v>0</v>
      </c>
      <c r="J36" s="83">
        <f>SUM(J39,J43)</f>
        <v>16234611010</v>
      </c>
      <c r="K36" s="84">
        <f>G36+H36-I36-J36</f>
        <v>0</v>
      </c>
      <c r="L36" s="85"/>
    </row>
    <row r="37" spans="1:16" ht="18" customHeight="1" thickBot="1">
      <c r="B37" s="86" t="s">
        <v>45</v>
      </c>
      <c r="C37" s="87" t="s">
        <v>46</v>
      </c>
      <c r="D37" s="88" t="s">
        <v>47</v>
      </c>
      <c r="E37" s="89" t="s">
        <v>48</v>
      </c>
      <c r="F37" s="89" t="s">
        <v>49</v>
      </c>
      <c r="G37" s="89"/>
      <c r="H37" s="89"/>
      <c r="I37" s="89"/>
      <c r="J37" s="90" t="s">
        <v>50</v>
      </c>
      <c r="K37" s="91"/>
      <c r="L37" s="6" t="s">
        <v>51</v>
      </c>
    </row>
    <row r="38" spans="1:16" ht="18" customHeight="1" thickTop="1">
      <c r="B38" s="92" t="s">
        <v>52</v>
      </c>
      <c r="C38" s="68" t="s">
        <v>53</v>
      </c>
      <c r="D38" s="93" t="s">
        <v>54</v>
      </c>
      <c r="E38" s="94">
        <v>41929</v>
      </c>
      <c r="F38" s="94">
        <v>47398</v>
      </c>
      <c r="G38" s="95">
        <v>2953235328</v>
      </c>
      <c r="H38" s="95"/>
      <c r="I38" s="95"/>
      <c r="J38" s="96">
        <f t="shared" ref="J38:J42" si="4">G38+H38-I38</f>
        <v>2953235328</v>
      </c>
      <c r="K38" s="91"/>
      <c r="L38"/>
      <c r="N38"/>
    </row>
    <row r="39" spans="1:16" ht="21.75" customHeight="1">
      <c r="B39" s="324" t="s">
        <v>55</v>
      </c>
      <c r="C39" s="325"/>
      <c r="D39" s="325"/>
      <c r="E39" s="326"/>
      <c r="F39" s="98"/>
      <c r="G39" s="99">
        <f>SUM(G38:G38)</f>
        <v>2953235328</v>
      </c>
      <c r="H39" s="99">
        <f>SUM(H38:H38)</f>
        <v>0</v>
      </c>
      <c r="I39" s="99">
        <f>SUM(I38:I38)</f>
        <v>0</v>
      </c>
      <c r="J39" s="100">
        <f>SUM(J38:J38)</f>
        <v>2953235328</v>
      </c>
      <c r="K39" s="91"/>
      <c r="L39" s="97"/>
    </row>
    <row r="40" spans="1:16" ht="29.4" thickBot="1">
      <c r="B40" s="101" t="s">
        <v>56</v>
      </c>
      <c r="C40" s="68" t="s">
        <v>24</v>
      </c>
      <c r="D40" s="102" t="s">
        <v>57</v>
      </c>
      <c r="E40" s="94">
        <v>42642</v>
      </c>
      <c r="F40" s="94">
        <v>67479</v>
      </c>
      <c r="G40" s="103">
        <v>1693149636</v>
      </c>
      <c r="H40" s="95"/>
      <c r="I40" s="95"/>
      <c r="J40" s="104">
        <f t="shared" si="4"/>
        <v>1693149636</v>
      </c>
      <c r="K40" s="105">
        <v>1000000</v>
      </c>
      <c r="L40"/>
      <c r="N40"/>
    </row>
    <row r="41" spans="1:16" ht="19.5" customHeight="1" thickTop="1" thickBot="1">
      <c r="B41" s="327" t="s">
        <v>58</v>
      </c>
      <c r="C41" s="36" t="s">
        <v>59</v>
      </c>
      <c r="D41" s="106" t="s">
        <v>60</v>
      </c>
      <c r="E41" s="107">
        <v>44082</v>
      </c>
      <c r="F41" s="107" t="s">
        <v>61</v>
      </c>
      <c r="G41" s="108">
        <v>3636397520</v>
      </c>
      <c r="H41" s="109"/>
      <c r="I41" s="109"/>
      <c r="J41" s="104">
        <f t="shared" si="4"/>
        <v>3636397520</v>
      </c>
      <c r="K41" s="110">
        <v>5000000</v>
      </c>
      <c r="L41" s="111">
        <f>SUM(K40:K41)</f>
        <v>6000000</v>
      </c>
      <c r="M41" s="97">
        <f>J41/K41</f>
        <v>727.27950399999997</v>
      </c>
      <c r="N41" t="s">
        <v>93</v>
      </c>
    </row>
    <row r="42" spans="1:16" s="7" customFormat="1" ht="28.5" customHeight="1" thickTop="1" thickBot="1">
      <c r="A42"/>
      <c r="B42" s="328"/>
      <c r="C42" s="112" t="s">
        <v>59</v>
      </c>
      <c r="D42" s="113" t="s">
        <v>63</v>
      </c>
      <c r="E42" s="114">
        <v>44862</v>
      </c>
      <c r="F42" s="114"/>
      <c r="G42" s="115">
        <v>7951828526</v>
      </c>
      <c r="H42" s="116">
        <v>0</v>
      </c>
      <c r="I42" s="117"/>
      <c r="J42" s="118">
        <f t="shared" si="4"/>
        <v>7951828526</v>
      </c>
      <c r="K42" s="77">
        <v>882530182</v>
      </c>
      <c r="L42"/>
      <c r="M42" s="73">
        <f>J42/K42</f>
        <v>9.0102624116259395</v>
      </c>
      <c r="N42" t="s">
        <v>94</v>
      </c>
      <c r="O42"/>
      <c r="P42"/>
    </row>
    <row r="43" spans="1:16" s="7" customFormat="1" ht="21.75" customHeight="1" thickTop="1" thickBot="1">
      <c r="A43"/>
      <c r="B43" s="329" t="s">
        <v>65</v>
      </c>
      <c r="C43" s="330"/>
      <c r="D43" s="330"/>
      <c r="E43" s="330"/>
      <c r="F43" s="330"/>
      <c r="G43" s="119">
        <f>SUM(G40:G42)</f>
        <v>13281375682</v>
      </c>
      <c r="H43" s="120">
        <f>SUM(H40:H42)</f>
        <v>0</v>
      </c>
      <c r="I43" s="120">
        <f>SUM(I40:I42)</f>
        <v>0</v>
      </c>
      <c r="J43" s="121">
        <f>SUM(J40:J42)</f>
        <v>13281375682</v>
      </c>
      <c r="K43" s="91"/>
      <c r="L43" s="122"/>
      <c r="M43"/>
      <c r="O43"/>
      <c r="P43"/>
    </row>
    <row r="44" spans="1:16" s="7" customFormat="1" ht="15.6" thickTop="1" thickBot="1">
      <c r="A44"/>
      <c r="B44"/>
      <c r="C44"/>
      <c r="D44" s="123"/>
      <c r="E44"/>
      <c r="F44"/>
      <c r="G44" s="124"/>
      <c r="H44"/>
      <c r="I44" s="124"/>
      <c r="J44" s="124"/>
      <c r="K44"/>
      <c r="L44" s="6"/>
      <c r="M44"/>
      <c r="O44"/>
      <c r="P44"/>
    </row>
    <row r="45" spans="1:16" s="7" customFormat="1" ht="21" customHeight="1" thickTop="1" thickBot="1">
      <c r="A45"/>
      <c r="B45" s="321" t="s">
        <v>66</v>
      </c>
      <c r="C45" s="322"/>
      <c r="D45" s="322"/>
      <c r="E45" s="322"/>
      <c r="F45" s="323"/>
      <c r="G45" s="125">
        <v>890543504</v>
      </c>
      <c r="H45" s="126"/>
      <c r="I45" s="127">
        <v>0</v>
      </c>
      <c r="J45" s="125">
        <f>G45+H45-I45</f>
        <v>890543504</v>
      </c>
      <c r="K45" s="128">
        <f>G45+H45-I45-J45</f>
        <v>0</v>
      </c>
      <c r="L45" s="6"/>
      <c r="M45"/>
      <c r="O45"/>
      <c r="P45"/>
    </row>
    <row r="46" spans="1:16" s="7" customFormat="1" ht="21" customHeight="1" thickBot="1">
      <c r="A46"/>
      <c r="B46" s="86" t="s">
        <v>45</v>
      </c>
      <c r="C46" s="129" t="s">
        <v>46</v>
      </c>
      <c r="D46" s="130" t="s">
        <v>47</v>
      </c>
      <c r="E46" s="311" t="s">
        <v>68</v>
      </c>
      <c r="F46" s="312"/>
      <c r="G46" s="131" t="s">
        <v>69</v>
      </c>
      <c r="H46" s="131" t="s">
        <v>48</v>
      </c>
      <c r="I46" s="131" t="s">
        <v>71</v>
      </c>
      <c r="J46" s="90" t="s">
        <v>50</v>
      </c>
      <c r="K46" s="132"/>
      <c r="L46" s="6"/>
      <c r="M46" s="133"/>
      <c r="O46"/>
      <c r="P46"/>
    </row>
    <row r="47" spans="1:16" s="7" customFormat="1" ht="21" customHeight="1" thickTop="1">
      <c r="A47"/>
      <c r="B47" s="134" t="s">
        <v>73</v>
      </c>
      <c r="C47" s="135" t="s">
        <v>59</v>
      </c>
      <c r="D47" s="136" t="s">
        <v>74</v>
      </c>
      <c r="E47" s="313"/>
      <c r="F47" s="314"/>
      <c r="G47" s="137"/>
      <c r="H47" s="138"/>
      <c r="I47" s="138"/>
      <c r="J47" s="139">
        <f>J45</f>
        <v>890543504</v>
      </c>
      <c r="K47" s="132"/>
      <c r="L47" s="6"/>
      <c r="M47"/>
      <c r="O47"/>
      <c r="P47"/>
    </row>
    <row r="48" spans="1:16" s="7" customFormat="1" ht="21" customHeight="1" thickBot="1">
      <c r="A48"/>
      <c r="B48" s="315" t="s">
        <v>75</v>
      </c>
      <c r="C48" s="316"/>
      <c r="D48" s="316"/>
      <c r="E48" s="316"/>
      <c r="F48" s="316"/>
      <c r="G48" s="316"/>
      <c r="H48" s="316"/>
      <c r="I48" s="316"/>
      <c r="J48" s="140">
        <f>SUM(J47)</f>
        <v>890543504</v>
      </c>
      <c r="K48"/>
      <c r="L48" s="6"/>
      <c r="M48"/>
      <c r="O48"/>
      <c r="P48"/>
    </row>
    <row r="49" spans="1:16" s="7" customFormat="1" ht="15.6" thickTop="1" thickBot="1">
      <c r="A49"/>
      <c r="B49"/>
      <c r="C49"/>
      <c r="D49" s="141"/>
      <c r="E49"/>
      <c r="F49"/>
      <c r="G49"/>
      <c r="H49"/>
      <c r="I49"/>
      <c r="J49"/>
      <c r="K49"/>
      <c r="L49" s="6"/>
      <c r="M49"/>
      <c r="O49"/>
      <c r="P49"/>
    </row>
    <row r="50" spans="1:16" s="7" customFormat="1" ht="15" thickBot="1">
      <c r="A50"/>
      <c r="B50" s="317" t="s">
        <v>126</v>
      </c>
      <c r="C50" s="318"/>
      <c r="D50" s="318"/>
      <c r="E50" s="318"/>
      <c r="F50" s="318"/>
      <c r="G50" s="318"/>
      <c r="H50" s="318"/>
      <c r="I50" s="318"/>
      <c r="J50" s="319"/>
      <c r="K50"/>
      <c r="L50" s="6"/>
      <c r="M50"/>
      <c r="O50"/>
      <c r="P50"/>
    </row>
    <row r="51" spans="1:16" s="7" customFormat="1">
      <c r="A51"/>
      <c r="B51" s="142" t="s">
        <v>443</v>
      </c>
      <c r="C51"/>
      <c r="D51" s="143"/>
      <c r="E51" s="144"/>
      <c r="G51" s="145" t="s">
        <v>103</v>
      </c>
      <c r="J51" s="150"/>
      <c r="K51"/>
      <c r="L51" s="6"/>
      <c r="M51"/>
      <c r="O51"/>
      <c r="P51"/>
    </row>
    <row r="52" spans="1:16" s="7" customFormat="1">
      <c r="A52"/>
      <c r="B52" s="147" t="s">
        <v>447</v>
      </c>
      <c r="C52"/>
      <c r="D52" s="176"/>
      <c r="E52" s="144">
        <v>31673439</v>
      </c>
      <c r="G52" t="s">
        <v>441</v>
      </c>
      <c r="H52"/>
      <c r="I52" s="154"/>
      <c r="J52" s="146">
        <v>125400</v>
      </c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55"/>
      <c r="G53" t="s">
        <v>442</v>
      </c>
      <c r="H53"/>
      <c r="I53" s="154"/>
      <c r="J53" s="146">
        <v>16000</v>
      </c>
      <c r="K53"/>
      <c r="L53" s="6"/>
      <c r="M53"/>
      <c r="O53"/>
      <c r="P53"/>
    </row>
    <row r="54" spans="1:16" s="7" customFormat="1">
      <c r="A54"/>
      <c r="B54" s="142" t="s">
        <v>124</v>
      </c>
      <c r="C54"/>
      <c r="D54" s="143"/>
      <c r="E54" s="144"/>
      <c r="G54" s="153"/>
      <c r="J54" s="150">
        <f>+SUM(J52:J53)</f>
        <v>141400</v>
      </c>
      <c r="K54"/>
      <c r="L54" s="6"/>
      <c r="M54"/>
      <c r="O54"/>
      <c r="P54"/>
    </row>
    <row r="55" spans="1:16" s="7" customFormat="1">
      <c r="A55"/>
      <c r="B55" s="147" t="s">
        <v>454</v>
      </c>
      <c r="E55" s="186">
        <v>1498236166</v>
      </c>
      <c r="G55" s="175"/>
      <c r="J55" s="150"/>
      <c r="K55"/>
      <c r="L55" s="6"/>
      <c r="M55"/>
      <c r="O55"/>
      <c r="P55"/>
    </row>
    <row r="56" spans="1:16" s="7" customFormat="1">
      <c r="A56"/>
      <c r="B56" s="147"/>
      <c r="C56"/>
      <c r="D56" s="176"/>
      <c r="E56" s="144"/>
      <c r="G56" s="296" t="s">
        <v>444</v>
      </c>
      <c r="J56" s="146"/>
      <c r="K56"/>
      <c r="L56" s="6"/>
      <c r="M56"/>
      <c r="O56"/>
      <c r="P56"/>
    </row>
    <row r="57" spans="1:16" s="7" customFormat="1">
      <c r="A57"/>
      <c r="B57" s="142"/>
      <c r="C57"/>
      <c r="D57" s="176"/>
      <c r="E57" s="144"/>
      <c r="G57" s="158" t="s">
        <v>447</v>
      </c>
      <c r="J57" s="150">
        <v>31673439</v>
      </c>
      <c r="K57"/>
      <c r="L57" s="6"/>
      <c r="M57"/>
      <c r="O57"/>
      <c r="P57"/>
    </row>
    <row r="58" spans="1:16" s="7" customFormat="1">
      <c r="A58"/>
      <c r="B58" s="142"/>
      <c r="C58"/>
      <c r="D58"/>
      <c r="E58" s="144"/>
      <c r="F58"/>
      <c r="G58"/>
      <c r="H58"/>
      <c r="I58" s="154"/>
      <c r="J58" s="146"/>
      <c r="K5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 t="s">
        <v>446</v>
      </c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44"/>
      <c r="F60"/>
      <c r="G60" t="s">
        <v>448</v>
      </c>
      <c r="H60"/>
      <c r="I60" s="154"/>
      <c r="J60" s="152">
        <v>30823641</v>
      </c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t="s">
        <v>449</v>
      </c>
      <c r="H61"/>
      <c r="I61" s="154"/>
      <c r="J61" s="152">
        <v>558056</v>
      </c>
      <c r="K61" s="178"/>
      <c r="L61" s="6"/>
      <c r="M61"/>
      <c r="O61"/>
      <c r="P61"/>
    </row>
    <row r="62" spans="1:16" s="7" customFormat="1">
      <c r="A62" s="179"/>
      <c r="B62" s="153"/>
      <c r="C62"/>
      <c r="D62"/>
      <c r="E62" s="155"/>
      <c r="F62"/>
      <c r="G62"/>
      <c r="H62"/>
      <c r="I62" s="154"/>
      <c r="J62" s="148">
        <f>+SUM(J60:J61)</f>
        <v>31381697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55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20"/>
      <c r="F64"/>
      <c r="G64" s="153" t="s">
        <v>452</v>
      </c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t="s">
        <v>453</v>
      </c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>
        <v>1154821254</v>
      </c>
      <c r="K66" s="178"/>
      <c r="L66" s="6"/>
      <c r="M66"/>
      <c r="O66"/>
      <c r="P66"/>
    </row>
    <row r="67" spans="1:16" s="7" customFormat="1">
      <c r="A67" s="179"/>
      <c r="B67" s="153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s="153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75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s="15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/>
      <c r="H75"/>
      <c r="I75" s="154"/>
      <c r="J75" s="152"/>
      <c r="K75" s="178"/>
      <c r="L75" s="6"/>
      <c r="M75"/>
      <c r="O75"/>
      <c r="P75"/>
    </row>
    <row r="76" spans="1:16" s="7" customFormat="1">
      <c r="A76" s="179"/>
      <c r="B76" s="153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 s="153"/>
      <c r="C79"/>
      <c r="D79"/>
      <c r="E79" s="144"/>
      <c r="F79"/>
      <c r="G79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 s="153"/>
      <c r="C82"/>
      <c r="D82"/>
      <c r="E82" s="144"/>
      <c r="F82"/>
      <c r="G82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 s="153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/>
      <c r="H86"/>
      <c r="I86" s="154"/>
      <c r="J86" s="152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s="153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s="153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8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 s="179"/>
      <c r="B94"/>
      <c r="C94"/>
      <c r="D94"/>
      <c r="E94" s="144"/>
      <c r="F94"/>
      <c r="G94" s="153"/>
      <c r="H94"/>
      <c r="I94" s="154"/>
      <c r="J94" s="148"/>
      <c r="K94" s="178"/>
      <c r="L94" s="6"/>
      <c r="M94"/>
      <c r="O94"/>
      <c r="P94"/>
    </row>
    <row r="95" spans="1:16" s="7" customFormat="1">
      <c r="A95"/>
      <c r="B95" s="147"/>
      <c r="C95"/>
      <c r="D95" s="166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3"/>
      <c r="E96"/>
      <c r="F96"/>
      <c r="G96"/>
      <c r="H96"/>
      <c r="I96" s="155"/>
      <c r="J96" s="167"/>
      <c r="K96"/>
      <c r="L96" s="6"/>
      <c r="M96"/>
      <c r="O96"/>
      <c r="P96"/>
    </row>
    <row r="97" spans="1:16" s="7" customFormat="1">
      <c r="A97"/>
      <c r="B97" s="142"/>
      <c r="C97"/>
      <c r="D97" s="3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9"/>
      <c r="E99"/>
      <c r="F99"/>
      <c r="G99"/>
      <c r="H99"/>
      <c r="I99" s="168"/>
      <c r="J99" s="167"/>
      <c r="K99"/>
      <c r="L99" s="6"/>
      <c r="M99"/>
      <c r="O99"/>
      <c r="P99"/>
    </row>
    <row r="100" spans="1:16" s="7" customFormat="1">
      <c r="A100"/>
      <c r="B100" s="147"/>
      <c r="C100"/>
      <c r="D100" s="166"/>
      <c r="E100"/>
      <c r="F100"/>
      <c r="G100"/>
      <c r="H100"/>
      <c r="I100" s="170"/>
      <c r="J100" s="167"/>
      <c r="K100"/>
      <c r="L100" s="6"/>
      <c r="M100"/>
      <c r="O100"/>
      <c r="P100"/>
    </row>
    <row r="101" spans="1:16" s="7" customFormat="1" ht="15" thickBot="1">
      <c r="A101"/>
      <c r="B101" s="171"/>
      <c r="C101" s="172"/>
      <c r="D101" s="173"/>
      <c r="E101" s="172"/>
      <c r="F101" s="172"/>
      <c r="G101" s="172"/>
      <c r="H101"/>
      <c r="I101" s="170"/>
      <c r="J101" s="167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H102" s="174"/>
      <c r="I102" s="174"/>
      <c r="J102" s="174"/>
      <c r="K102"/>
      <c r="L102" s="6"/>
      <c r="M102"/>
      <c r="O102"/>
      <c r="P102"/>
    </row>
    <row r="103" spans="1:16" s="7" customFormat="1">
      <c r="A103"/>
      <c r="B103" s="153"/>
      <c r="C103"/>
      <c r="D103" s="143"/>
      <c r="E103" s="144"/>
      <c r="G103" s="158"/>
      <c r="J103" s="152"/>
      <c r="K103"/>
      <c r="L103" s="6"/>
      <c r="M103"/>
      <c r="O103"/>
      <c r="P103"/>
    </row>
    <row r="104" spans="1:16" s="7" customFormat="1">
      <c r="A104"/>
      <c r="B104" s="177"/>
      <c r="C104"/>
      <c r="D104" s="143"/>
      <c r="E104" s="144"/>
      <c r="G104" s="158"/>
      <c r="J104" s="152"/>
      <c r="K104"/>
      <c r="L104" s="6"/>
      <c r="M104"/>
      <c r="O104"/>
      <c r="P10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6:F36"/>
    <mergeCell ref="B19:F19"/>
    <mergeCell ref="B20:B33"/>
    <mergeCell ref="D20:F20"/>
    <mergeCell ref="D21:F21"/>
    <mergeCell ref="D24:F24"/>
    <mergeCell ref="D25:F25"/>
    <mergeCell ref="D26:F26"/>
    <mergeCell ref="C27:F27"/>
    <mergeCell ref="D28:F28"/>
    <mergeCell ref="D29:F29"/>
    <mergeCell ref="D31:F31"/>
    <mergeCell ref="D32:F32"/>
    <mergeCell ref="C33:F33"/>
    <mergeCell ref="B34:F34"/>
    <mergeCell ref="B35:J35"/>
    <mergeCell ref="B48:I48"/>
    <mergeCell ref="B50:J50"/>
    <mergeCell ref="B39:E39"/>
    <mergeCell ref="B41:B42"/>
    <mergeCell ref="B43:F43"/>
    <mergeCell ref="B45:F45"/>
    <mergeCell ref="E46:F46"/>
    <mergeCell ref="E47:F47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7" max="16383" man="1"/>
    <brk id="117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4D9D-3EDA-498A-B5D2-3093209BE963}">
  <sheetPr>
    <outlinePr summaryBelow="0"/>
    <pageSetUpPr fitToPage="1"/>
  </sheetPr>
  <dimension ref="A1:P103"/>
  <sheetViews>
    <sheetView showGridLines="0" view="pageBreakPreview" topLeftCell="A12" zoomScale="85" zoomScaleNormal="70" zoomScaleSheetLayoutView="85" zoomScalePageLayoutView="40" workbookViewId="0">
      <selection activeCell="G37" sqref="G3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SUM(G10,G35,G44)</f>
        <v>42784153980</v>
      </c>
      <c r="H6" s="17">
        <f>SUM(H10,H35,H44)</f>
        <v>370475503</v>
      </c>
      <c r="I6" s="17">
        <f>SUM(I10,I35,I44)</f>
        <v>762443383</v>
      </c>
      <c r="J6" s="18">
        <f>SUM(J10,J35,J44)</f>
        <v>42392186100</v>
      </c>
      <c r="K6" s="19">
        <f>J6-G6</f>
        <v>-391967880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SUM(G19,G44,G38)</f>
        <v>5343745839</v>
      </c>
      <c r="H7" s="21">
        <f>SUM(H19,H44,H38)</f>
        <v>367095457</v>
      </c>
      <c r="I7" s="21">
        <f>SUM(I19,I44,I38)</f>
        <v>762443383</v>
      </c>
      <c r="J7" s="22">
        <f>G7+H7-I7</f>
        <v>4948397913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SUM(G33,G42)</f>
        <v>37440408141</v>
      </c>
      <c r="H8" s="24">
        <f>SUM(H33,H42)</f>
        <v>3380046</v>
      </c>
      <c r="I8" s="24">
        <f>SUM(I33,I42)</f>
        <v>0</v>
      </c>
      <c r="J8" s="25">
        <f>G8+H8-I8</f>
        <v>37443788187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SUM(G19,G33)</f>
        <v>25562087187</v>
      </c>
      <c r="H10" s="27">
        <f>SUM(H19,H33)</f>
        <v>367095457</v>
      </c>
      <c r="I10" s="27">
        <f>SUM(I19,I33)</f>
        <v>662151058</v>
      </c>
      <c r="J10" s="28">
        <f>SUM(J19,J33)</f>
        <v>25267031586</v>
      </c>
      <c r="K10" s="29">
        <f>J10-G10</f>
        <v>-295055601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>
        <v>1000</v>
      </c>
      <c r="J11" s="34">
        <f t="shared" ref="J11:J16" si="0">G11+H11-I11</f>
        <v>172190</v>
      </c>
      <c r="K11" s="35">
        <f>J11-G11</f>
        <v>-1000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348282927</v>
      </c>
      <c r="H12" s="183">
        <v>18845530</v>
      </c>
      <c r="I12" s="184">
        <v>348249927</v>
      </c>
      <c r="J12" s="39">
        <f t="shared" si="0"/>
        <v>18878530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86112421</v>
      </c>
      <c r="H13" s="183">
        <v>348249927</v>
      </c>
      <c r="I13" s="38">
        <v>313900131</v>
      </c>
      <c r="J13" s="40">
        <f>G13+H13-I13</f>
        <v>120462217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965091075</v>
      </c>
      <c r="H16" s="184"/>
      <c r="I16" s="184"/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1399674682</v>
      </c>
      <c r="H19" s="54">
        <f>SUM(H11:H18)</f>
        <v>367095457</v>
      </c>
      <c r="I19" s="54">
        <f>SUM(I11:I18)</f>
        <v>662151058</v>
      </c>
      <c r="J19" s="54">
        <f>SUM(J11:J18)</f>
        <v>1104619081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2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1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0</v>
      </c>
      <c r="H28" s="71"/>
      <c r="I28" s="71"/>
      <c r="J28" s="40">
        <f t="shared" si="3"/>
        <v>0</v>
      </c>
      <c r="K28" s="72">
        <v>0</v>
      </c>
      <c r="L28"/>
      <c r="M28" s="73" t="e">
        <f>J28/K28</f>
        <v>#DIV/0!</v>
      </c>
      <c r="N28"/>
      <c r="O28" s="70"/>
    </row>
    <row r="29" spans="2:16" ht="28.8">
      <c r="B29" s="346"/>
      <c r="C29" s="56" t="s">
        <v>13</v>
      </c>
      <c r="D29" s="41" t="s">
        <v>418</v>
      </c>
      <c r="E29" s="47"/>
      <c r="F29" s="48"/>
      <c r="G29" s="32">
        <v>42272630</v>
      </c>
      <c r="H29" s="71"/>
      <c r="I29" s="71"/>
      <c r="J29" s="40">
        <f t="shared" si="3"/>
        <v>42272630</v>
      </c>
      <c r="K29" s="72">
        <v>4465120</v>
      </c>
      <c r="L29"/>
      <c r="M29" s="73">
        <f>J29/K29</f>
        <v>9.4672998710001082</v>
      </c>
      <c r="N29"/>
      <c r="O29" s="70"/>
    </row>
    <row r="30" spans="2:16" ht="18" customHeight="1">
      <c r="B30" s="346"/>
      <c r="C30" s="56" t="s">
        <v>32</v>
      </c>
      <c r="D30" s="331" t="s">
        <v>35</v>
      </c>
      <c r="E30" s="332"/>
      <c r="F30" s="333"/>
      <c r="G30" s="71">
        <v>2577685705</v>
      </c>
      <c r="H30" s="71"/>
      <c r="I30" s="71"/>
      <c r="J30" s="40">
        <f>G30+H30-I30</f>
        <v>2577685705</v>
      </c>
      <c r="K30" s="72">
        <v>272272527</v>
      </c>
      <c r="L30"/>
      <c r="M30" s="73">
        <f>J30/K30</f>
        <v>9.4673000372160203</v>
      </c>
      <c r="N30"/>
      <c r="O30" s="70"/>
    </row>
    <row r="31" spans="2:16" ht="18" customHeight="1" thickBot="1">
      <c r="B31" s="346"/>
      <c r="C31" s="74" t="s">
        <v>32</v>
      </c>
      <c r="D31" s="386" t="s">
        <v>41</v>
      </c>
      <c r="E31" s="335"/>
      <c r="F31" s="336"/>
      <c r="G31" s="75">
        <v>6159976374</v>
      </c>
      <c r="H31" s="75"/>
      <c r="I31" s="75"/>
      <c r="J31" s="40">
        <f t="shared" si="3"/>
        <v>6159976374</v>
      </c>
      <c r="K31" s="72">
        <v>650658197</v>
      </c>
      <c r="L31"/>
      <c r="M31" s="73">
        <f>J31/K31</f>
        <v>9.4673000392554805</v>
      </c>
      <c r="N31" s="70"/>
      <c r="O31" s="70"/>
    </row>
    <row r="32" spans="2:16" ht="18" customHeight="1" thickTop="1" thickBot="1">
      <c r="B32" s="347"/>
      <c r="C32" s="385" t="s">
        <v>42</v>
      </c>
      <c r="D32" s="385"/>
      <c r="E32" s="385"/>
      <c r="F32" s="385"/>
      <c r="G32" s="64">
        <f>SUM(G27:G31)</f>
        <v>8779934709</v>
      </c>
      <c r="H32" s="76">
        <f>SUM(H27:H31)</f>
        <v>0</v>
      </c>
      <c r="I32" s="76">
        <f>SUM(I27:I31)</f>
        <v>0</v>
      </c>
      <c r="J32" s="66">
        <f>SUM(J27:J31)</f>
        <v>8779934709</v>
      </c>
      <c r="K32" s="77">
        <f>SUM(K27:K31)</f>
        <v>927395844</v>
      </c>
      <c r="M32" s="73">
        <f t="shared" si="2"/>
        <v>9.4673000378466217</v>
      </c>
    </row>
    <row r="33" spans="1:16" ht="21.75" customHeight="1" thickTop="1" thickBot="1">
      <c r="B33" s="338" t="s">
        <v>43</v>
      </c>
      <c r="C33" s="339"/>
      <c r="D33" s="339"/>
      <c r="E33" s="339"/>
      <c r="F33" s="340"/>
      <c r="G33" s="78">
        <f>G26+G32</f>
        <v>24162412505</v>
      </c>
      <c r="H33" s="78">
        <f>H26+H32</f>
        <v>0</v>
      </c>
      <c r="I33" s="78">
        <f>I26+I32</f>
        <v>0</v>
      </c>
      <c r="J33" s="78">
        <f>J26+J32</f>
        <v>24162412505</v>
      </c>
      <c r="K33" s="79"/>
      <c r="O33" s="80" t="e">
        <f>#REF!/#REF!</f>
        <v>#REF!</v>
      </c>
    </row>
    <row r="34" spans="1:16" ht="9.75" customHeight="1" thickTop="1" thickBot="1">
      <c r="B34" s="320"/>
      <c r="C34" s="320"/>
      <c r="D34" s="320"/>
      <c r="E34" s="320"/>
      <c r="F34" s="320"/>
      <c r="G34" s="320"/>
      <c r="H34" s="320"/>
      <c r="I34" s="320"/>
      <c r="J34" s="320"/>
      <c r="K34" s="81"/>
      <c r="O34" s="80"/>
    </row>
    <row r="35" spans="1:16" ht="21.75" customHeight="1" thickTop="1" thickBot="1">
      <c r="B35" s="321" t="s">
        <v>44</v>
      </c>
      <c r="C35" s="322"/>
      <c r="D35" s="322"/>
      <c r="E35" s="322"/>
      <c r="F35" s="323"/>
      <c r="G35" s="82">
        <f>SUM(G38,G42)</f>
        <v>16231230964</v>
      </c>
      <c r="H35" s="82">
        <f>SUM(H38,H42)</f>
        <v>3380046</v>
      </c>
      <c r="I35" s="82">
        <f>SUM(I38,I42)</f>
        <v>0</v>
      </c>
      <c r="J35" s="83">
        <f>SUM(J38,J42)</f>
        <v>16234611010</v>
      </c>
      <c r="K35" s="84">
        <f>G35+H35-I35-J35</f>
        <v>0</v>
      </c>
      <c r="L35" s="85"/>
    </row>
    <row r="36" spans="1:16" ht="18" customHeight="1" thickBot="1">
      <c r="B36" s="86" t="s">
        <v>45</v>
      </c>
      <c r="C36" s="87" t="s">
        <v>46</v>
      </c>
      <c r="D36" s="88" t="s">
        <v>47</v>
      </c>
      <c r="E36" s="89" t="s">
        <v>48</v>
      </c>
      <c r="F36" s="89" t="s">
        <v>49</v>
      </c>
      <c r="G36" s="89"/>
      <c r="H36" s="89"/>
      <c r="I36" s="89"/>
      <c r="J36" s="90" t="s">
        <v>50</v>
      </c>
      <c r="K36" s="91"/>
      <c r="L36" s="6" t="s">
        <v>51</v>
      </c>
    </row>
    <row r="37" spans="1:16" ht="18" customHeight="1" thickTop="1">
      <c r="B37" s="92" t="s">
        <v>52</v>
      </c>
      <c r="C37" s="68" t="s">
        <v>53</v>
      </c>
      <c r="D37" s="93" t="s">
        <v>54</v>
      </c>
      <c r="E37" s="94">
        <v>41929</v>
      </c>
      <c r="F37" s="94">
        <v>47398</v>
      </c>
      <c r="G37" s="95">
        <v>2953235328</v>
      </c>
      <c r="H37" s="95"/>
      <c r="I37" s="95"/>
      <c r="J37" s="96">
        <f t="shared" ref="J37:J41" si="4">G37+H37-I37</f>
        <v>2953235328</v>
      </c>
      <c r="K37" s="91"/>
      <c r="L37"/>
      <c r="N37"/>
    </row>
    <row r="38" spans="1:16" ht="21.75" customHeight="1">
      <c r="B38" s="324" t="s">
        <v>55</v>
      </c>
      <c r="C38" s="325"/>
      <c r="D38" s="325"/>
      <c r="E38" s="326"/>
      <c r="F38" s="98"/>
      <c r="G38" s="99">
        <f>SUM(G37:G37)</f>
        <v>2953235328</v>
      </c>
      <c r="H38" s="99">
        <f>SUM(H37:H37)</f>
        <v>0</v>
      </c>
      <c r="I38" s="99">
        <f>SUM(I37:I37)</f>
        <v>0</v>
      </c>
      <c r="J38" s="100">
        <f>SUM(J37:J37)</f>
        <v>2953235328</v>
      </c>
      <c r="K38" s="91"/>
      <c r="L38" s="97"/>
    </row>
    <row r="39" spans="1:16" ht="29.4" thickBot="1">
      <c r="B39" s="101" t="s">
        <v>56</v>
      </c>
      <c r="C39" s="68" t="s">
        <v>24</v>
      </c>
      <c r="D39" s="102" t="s">
        <v>57</v>
      </c>
      <c r="E39" s="94">
        <v>42642</v>
      </c>
      <c r="F39" s="94">
        <v>67479</v>
      </c>
      <c r="G39" s="103">
        <v>1693149636</v>
      </c>
      <c r="H39" s="95"/>
      <c r="I39" s="95"/>
      <c r="J39" s="104">
        <f t="shared" si="4"/>
        <v>1693149636</v>
      </c>
      <c r="K39" s="105">
        <v>1000000</v>
      </c>
      <c r="L39"/>
      <c r="N39"/>
    </row>
    <row r="40" spans="1:16" ht="19.5" customHeight="1" thickTop="1" thickBot="1">
      <c r="B40" s="327" t="s">
        <v>58</v>
      </c>
      <c r="C40" s="36" t="s">
        <v>59</v>
      </c>
      <c r="D40" s="106" t="s">
        <v>60</v>
      </c>
      <c r="E40" s="107">
        <v>44082</v>
      </c>
      <c r="F40" s="107" t="s">
        <v>61</v>
      </c>
      <c r="G40" s="108">
        <v>3636397520</v>
      </c>
      <c r="H40" s="109"/>
      <c r="I40" s="109"/>
      <c r="J40" s="104">
        <f t="shared" si="4"/>
        <v>3636397520</v>
      </c>
      <c r="K40" s="110">
        <v>5000000</v>
      </c>
      <c r="L40" s="111">
        <f>SUM(K39:K40)</f>
        <v>6000000</v>
      </c>
      <c r="M40" s="97">
        <f>J40/K40</f>
        <v>727.27950399999997</v>
      </c>
      <c r="N40" t="s">
        <v>93</v>
      </c>
    </row>
    <row r="41" spans="1:16" s="7" customFormat="1" ht="28.5" customHeight="1" thickTop="1" thickBot="1">
      <c r="A41"/>
      <c r="B41" s="328"/>
      <c r="C41" s="112" t="s">
        <v>59</v>
      </c>
      <c r="D41" s="113" t="s">
        <v>63</v>
      </c>
      <c r="E41" s="114">
        <v>44862</v>
      </c>
      <c r="F41" s="114"/>
      <c r="G41" s="115">
        <v>7948448480</v>
      </c>
      <c r="H41" s="116">
        <v>3380046</v>
      </c>
      <c r="I41" s="117"/>
      <c r="J41" s="118">
        <f t="shared" si="4"/>
        <v>7951828526</v>
      </c>
      <c r="K41" s="77">
        <v>882530182</v>
      </c>
      <c r="L41"/>
      <c r="M41" s="73">
        <f>J41/K41</f>
        <v>9.0102624116259395</v>
      </c>
      <c r="N41" t="s">
        <v>94</v>
      </c>
      <c r="O41"/>
      <c r="P41"/>
    </row>
    <row r="42" spans="1:16" s="7" customFormat="1" ht="21.75" customHeight="1" thickTop="1" thickBot="1">
      <c r="A42"/>
      <c r="B42" s="329" t="s">
        <v>65</v>
      </c>
      <c r="C42" s="330"/>
      <c r="D42" s="330"/>
      <c r="E42" s="330"/>
      <c r="F42" s="330"/>
      <c r="G42" s="119">
        <f>SUM(G39:G41)</f>
        <v>13277995636</v>
      </c>
      <c r="H42" s="120">
        <f>SUM(H39:H41)</f>
        <v>3380046</v>
      </c>
      <c r="I42" s="120">
        <f>SUM(I39:I41)</f>
        <v>0</v>
      </c>
      <c r="J42" s="121">
        <f>SUM(J39:J41)</f>
        <v>13281375682</v>
      </c>
      <c r="K42" s="91"/>
      <c r="L42" s="122"/>
      <c r="M42"/>
      <c r="O42"/>
      <c r="P42"/>
    </row>
    <row r="43" spans="1:16" s="7" customFormat="1" ht="15.6" thickTop="1" thickBot="1">
      <c r="A43"/>
      <c r="B43"/>
      <c r="C43"/>
      <c r="D43" s="123"/>
      <c r="E43"/>
      <c r="F43"/>
      <c r="G43" s="124"/>
      <c r="H43"/>
      <c r="I43" s="124"/>
      <c r="J43" s="124"/>
      <c r="K43"/>
      <c r="L43" s="6"/>
      <c r="M43"/>
      <c r="O43"/>
      <c r="P43"/>
    </row>
    <row r="44" spans="1:16" s="7" customFormat="1" ht="21" customHeight="1" thickTop="1" thickBot="1">
      <c r="A44"/>
      <c r="B44" s="321" t="s">
        <v>66</v>
      </c>
      <c r="C44" s="322"/>
      <c r="D44" s="322"/>
      <c r="E44" s="322"/>
      <c r="F44" s="323"/>
      <c r="G44" s="125">
        <v>990835829</v>
      </c>
      <c r="H44" s="126"/>
      <c r="I44" s="127">
        <v>100292325</v>
      </c>
      <c r="J44" s="125">
        <f>G44+H44-I44</f>
        <v>890543504</v>
      </c>
      <c r="K44" s="128">
        <f>G44+H44-I44-J44</f>
        <v>0</v>
      </c>
      <c r="L44" s="6"/>
      <c r="M44"/>
      <c r="O44"/>
      <c r="P44"/>
    </row>
    <row r="45" spans="1:16" s="7" customFormat="1" ht="21" customHeight="1" thickBot="1">
      <c r="A45"/>
      <c r="B45" s="86" t="s">
        <v>45</v>
      </c>
      <c r="C45" s="129" t="s">
        <v>46</v>
      </c>
      <c r="D45" s="130" t="s">
        <v>47</v>
      </c>
      <c r="E45" s="311" t="s">
        <v>68</v>
      </c>
      <c r="F45" s="312"/>
      <c r="G45" s="131" t="s">
        <v>69</v>
      </c>
      <c r="H45" s="131" t="s">
        <v>48</v>
      </c>
      <c r="I45" s="131" t="s">
        <v>71</v>
      </c>
      <c r="J45" s="90" t="s">
        <v>50</v>
      </c>
      <c r="K45" s="132"/>
      <c r="L45" s="6"/>
      <c r="M45" s="133"/>
      <c r="O45"/>
      <c r="P45"/>
    </row>
    <row r="46" spans="1:16" s="7" customFormat="1" ht="21" customHeight="1" thickTop="1">
      <c r="A46"/>
      <c r="B46" s="134" t="s">
        <v>73</v>
      </c>
      <c r="C46" s="135" t="s">
        <v>59</v>
      </c>
      <c r="D46" s="136" t="s">
        <v>74</v>
      </c>
      <c r="E46" s="313"/>
      <c r="F46" s="314"/>
      <c r="G46" s="137"/>
      <c r="H46" s="138"/>
      <c r="I46" s="138"/>
      <c r="J46" s="139">
        <f>J44</f>
        <v>890543504</v>
      </c>
      <c r="K46" s="132"/>
      <c r="L46" s="6"/>
      <c r="M46"/>
      <c r="O46"/>
      <c r="P46"/>
    </row>
    <row r="47" spans="1:16" s="7" customFormat="1" ht="21" customHeight="1" thickBot="1">
      <c r="A47"/>
      <c r="B47" s="315" t="s">
        <v>75</v>
      </c>
      <c r="C47" s="316"/>
      <c r="D47" s="316"/>
      <c r="E47" s="316"/>
      <c r="F47" s="316"/>
      <c r="G47" s="316"/>
      <c r="H47" s="316"/>
      <c r="I47" s="316"/>
      <c r="J47" s="140">
        <f>SUM(J46)</f>
        <v>890543504</v>
      </c>
      <c r="K47"/>
      <c r="L47" s="6"/>
      <c r="M47"/>
      <c r="O47"/>
      <c r="P47"/>
    </row>
    <row r="48" spans="1:16" s="7" customFormat="1" ht="15.6" thickTop="1" thickBot="1">
      <c r="A48"/>
      <c r="B48"/>
      <c r="C48"/>
      <c r="D48" s="141"/>
      <c r="E48"/>
      <c r="F48"/>
      <c r="G48"/>
      <c r="H48"/>
      <c r="I48"/>
      <c r="J48"/>
      <c r="K48"/>
      <c r="L48" s="6"/>
      <c r="M48"/>
      <c r="O48"/>
      <c r="P48"/>
    </row>
    <row r="49" spans="1:16" s="7" customFormat="1" ht="15" thickBot="1">
      <c r="A49"/>
      <c r="B49" s="317" t="s">
        <v>126</v>
      </c>
      <c r="C49" s="318"/>
      <c r="D49" s="318"/>
      <c r="E49" s="318"/>
      <c r="F49" s="318"/>
      <c r="G49" s="318"/>
      <c r="H49" s="318"/>
      <c r="I49" s="318"/>
      <c r="J49" s="319"/>
      <c r="K49"/>
      <c r="L49" s="6"/>
      <c r="M49"/>
      <c r="O49"/>
      <c r="P49"/>
    </row>
    <row r="50" spans="1:16" s="7" customFormat="1">
      <c r="A50"/>
      <c r="B50" s="142" t="s">
        <v>99</v>
      </c>
      <c r="C50"/>
      <c r="D50" s="143"/>
      <c r="E50" s="144"/>
      <c r="G50" s="145" t="s">
        <v>97</v>
      </c>
      <c r="J50" s="146"/>
      <c r="K50"/>
      <c r="L50" s="6"/>
      <c r="M50"/>
      <c r="O50"/>
      <c r="P50"/>
    </row>
    <row r="51" spans="1:16" s="7" customFormat="1">
      <c r="A51"/>
      <c r="B51" s="147" t="s">
        <v>429</v>
      </c>
      <c r="C51"/>
      <c r="D51" s="176"/>
      <c r="E51" s="155">
        <v>11390500</v>
      </c>
      <c r="G51" s="158" t="s">
        <v>428</v>
      </c>
      <c r="J51" s="150">
        <v>1000</v>
      </c>
      <c r="K51"/>
      <c r="L51" s="6"/>
      <c r="M51"/>
      <c r="O51"/>
      <c r="P51"/>
    </row>
    <row r="52" spans="1:16" s="7" customFormat="1">
      <c r="A52"/>
      <c r="B52" s="147" t="s">
        <v>430</v>
      </c>
      <c r="C52"/>
      <c r="D52" s="143"/>
      <c r="E52" s="155">
        <v>7455030</v>
      </c>
      <c r="G52" s="158"/>
      <c r="J52" s="146"/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44">
        <v>18845530</v>
      </c>
      <c r="G53" s="153" t="s">
        <v>100</v>
      </c>
      <c r="J53" s="150"/>
      <c r="K53"/>
      <c r="L53" s="6"/>
      <c r="M53"/>
      <c r="O53"/>
      <c r="P53"/>
    </row>
    <row r="54" spans="1:16" s="7" customFormat="1">
      <c r="A54"/>
      <c r="B54" s="142" t="s">
        <v>102</v>
      </c>
      <c r="E54" s="186"/>
      <c r="G54" s="175" t="s">
        <v>101</v>
      </c>
      <c r="J54" s="150">
        <v>348249927</v>
      </c>
      <c r="K54"/>
      <c r="L54" s="6"/>
      <c r="M54"/>
      <c r="O54"/>
      <c r="P54"/>
    </row>
    <row r="55" spans="1:16" s="7" customFormat="1">
      <c r="A55"/>
      <c r="B55" s="147" t="s">
        <v>101</v>
      </c>
      <c r="C55"/>
      <c r="D55" s="176"/>
      <c r="E55" s="144">
        <v>348249927</v>
      </c>
      <c r="G55" s="296"/>
      <c r="J55" s="146"/>
      <c r="K55"/>
      <c r="L55" s="6"/>
      <c r="M55"/>
      <c r="O55"/>
      <c r="P55"/>
    </row>
    <row r="56" spans="1:16" s="7" customFormat="1">
      <c r="A56"/>
      <c r="B56" s="142"/>
      <c r="C56"/>
      <c r="D56" s="176"/>
      <c r="E56" s="144"/>
      <c r="G56" s="145" t="s">
        <v>103</v>
      </c>
      <c r="J56" s="150"/>
      <c r="K56"/>
      <c r="L56" s="6"/>
      <c r="M56"/>
      <c r="O56"/>
      <c r="P56"/>
    </row>
    <row r="57" spans="1:16" s="7" customFormat="1">
      <c r="A57"/>
      <c r="B57" s="142" t="s">
        <v>431</v>
      </c>
      <c r="C57"/>
      <c r="D57"/>
      <c r="E57" s="144"/>
      <c r="F57"/>
      <c r="G57" t="s">
        <v>433</v>
      </c>
      <c r="H57"/>
      <c r="I57" s="154"/>
      <c r="J57" s="146">
        <v>169100</v>
      </c>
      <c r="K57"/>
      <c r="L57" s="6"/>
      <c r="M57"/>
      <c r="O57"/>
      <c r="P57"/>
    </row>
    <row r="58" spans="1:16" s="7" customFormat="1">
      <c r="A58" s="179"/>
      <c r="B58" t="s">
        <v>432</v>
      </c>
      <c r="C58"/>
      <c r="D58"/>
      <c r="E58" s="144">
        <v>3380046</v>
      </c>
      <c r="F58"/>
      <c r="G58" t="s">
        <v>434</v>
      </c>
      <c r="H58"/>
      <c r="I58" s="154"/>
      <c r="J58" s="152">
        <v>91470</v>
      </c>
      <c r="K58" s="178"/>
      <c r="L58" s="6"/>
      <c r="M58"/>
      <c r="O58"/>
      <c r="P58"/>
    </row>
    <row r="59" spans="1:16" s="7" customFormat="1">
      <c r="A59" s="179"/>
      <c r="B59" s="153"/>
      <c r="C59"/>
      <c r="D59"/>
      <c r="E59" s="144"/>
      <c r="F59"/>
      <c r="G59" t="s">
        <v>435</v>
      </c>
      <c r="H59"/>
      <c r="I59" s="154"/>
      <c r="J59" s="152">
        <v>352000</v>
      </c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t="s">
        <v>436</v>
      </c>
      <c r="H60"/>
      <c r="I60" s="154"/>
      <c r="J60" s="152">
        <v>440000</v>
      </c>
      <c r="K60" s="178"/>
      <c r="L60" s="6"/>
      <c r="M60"/>
      <c r="O60"/>
      <c r="P60"/>
    </row>
    <row r="61" spans="1:16" s="7" customFormat="1">
      <c r="A61" s="179"/>
      <c r="B61" s="153"/>
      <c r="C61"/>
      <c r="D61"/>
      <c r="E61" s="155"/>
      <c r="F61"/>
      <c r="G61" t="s">
        <v>437</v>
      </c>
      <c r="H61"/>
      <c r="I61" s="154"/>
      <c r="J61" s="152">
        <v>146323080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55"/>
      <c r="F62"/>
      <c r="G62" t="s">
        <v>438</v>
      </c>
      <c r="H62"/>
      <c r="I62" s="154"/>
      <c r="J62" s="152">
        <v>166524481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20"/>
      <c r="F63"/>
      <c r="G63"/>
      <c r="H63"/>
      <c r="I63" s="154"/>
      <c r="J63" s="148">
        <v>313900131</v>
      </c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 t="s">
        <v>439</v>
      </c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t="s">
        <v>440</v>
      </c>
      <c r="H65"/>
      <c r="I65" s="154"/>
      <c r="J65" s="148">
        <v>100292325</v>
      </c>
      <c r="K65" s="178"/>
      <c r="L65" s="6"/>
      <c r="M65"/>
      <c r="O65"/>
      <c r="P65"/>
    </row>
    <row r="66" spans="1:16" s="7" customFormat="1">
      <c r="A66" s="179"/>
      <c r="B66" s="153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75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8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/>
      <c r="B94" s="147"/>
      <c r="C94"/>
      <c r="D94" s="166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3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2"/>
      <c r="C96"/>
      <c r="D96" s="3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6"/>
      <c r="E99"/>
      <c r="F99"/>
      <c r="G99"/>
      <c r="H99"/>
      <c r="I99" s="170"/>
      <c r="J99" s="167"/>
      <c r="K99"/>
      <c r="L99" s="6"/>
      <c r="M99"/>
      <c r="O99"/>
      <c r="P99"/>
    </row>
    <row r="100" spans="1:16" s="7" customFormat="1" ht="15" thickBot="1">
      <c r="A100"/>
      <c r="B100" s="171"/>
      <c r="C100" s="172"/>
      <c r="D100" s="173"/>
      <c r="E100" s="172"/>
      <c r="F100" s="172"/>
      <c r="G100" s="172"/>
      <c r="H100"/>
      <c r="I100" s="170"/>
      <c r="J100" s="167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H101" s="174"/>
      <c r="I101" s="174"/>
      <c r="J101" s="174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J102" s="152"/>
      <c r="K102"/>
      <c r="L102" s="6"/>
      <c r="M102"/>
      <c r="O102"/>
      <c r="P102"/>
    </row>
    <row r="103" spans="1:16" s="7" customFormat="1">
      <c r="A103"/>
      <c r="B103" s="177"/>
      <c r="C103"/>
      <c r="D103" s="143"/>
      <c r="E103" s="144"/>
      <c r="G103" s="158"/>
      <c r="J103" s="152"/>
      <c r="K103"/>
      <c r="L103" s="6"/>
      <c r="M103"/>
      <c r="O103"/>
      <c r="P103"/>
    </row>
  </sheetData>
  <dataConsolidate/>
  <mergeCells count="37">
    <mergeCell ref="B47:I47"/>
    <mergeCell ref="B49:J49"/>
    <mergeCell ref="B38:E38"/>
    <mergeCell ref="B40:B41"/>
    <mergeCell ref="B42:F42"/>
    <mergeCell ref="B44:F44"/>
    <mergeCell ref="E45:F45"/>
    <mergeCell ref="E46:F46"/>
    <mergeCell ref="B35:F35"/>
    <mergeCell ref="B19:F19"/>
    <mergeCell ref="B20:B32"/>
    <mergeCell ref="D20:F20"/>
    <mergeCell ref="D21:F21"/>
    <mergeCell ref="D23:F23"/>
    <mergeCell ref="D24:F24"/>
    <mergeCell ref="D25:F25"/>
    <mergeCell ref="C26:F26"/>
    <mergeCell ref="D27:F27"/>
    <mergeCell ref="D28:F28"/>
    <mergeCell ref="D30:F30"/>
    <mergeCell ref="D31:F31"/>
    <mergeCell ref="C32:F32"/>
    <mergeCell ref="B33:F33"/>
    <mergeCell ref="B34:J34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6" max="16383" man="1"/>
    <brk id="116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55C6-DE74-4691-82CC-A7937AB689CC}">
  <sheetPr>
    <outlinePr summaryBelow="0"/>
    <pageSetUpPr fitToPage="1"/>
  </sheetPr>
  <dimension ref="A1:P103"/>
  <sheetViews>
    <sheetView showGridLines="0" view="pageBreakPreview" topLeftCell="D10" zoomScale="85" zoomScaleNormal="70" zoomScaleSheetLayoutView="85" zoomScalePageLayoutView="40" workbookViewId="0">
      <selection activeCell="G37" sqref="G3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SUM(G10,G35,G44)</f>
        <v>42786715196</v>
      </c>
      <c r="H6" s="17">
        <f>SUM(H10,H35,H44)</f>
        <v>319110135</v>
      </c>
      <c r="I6" s="17">
        <f>SUM(I10,I35,I44)</f>
        <v>321671351</v>
      </c>
      <c r="J6" s="18">
        <f>SUM(J10,J35,J44)</f>
        <v>42784153980</v>
      </c>
      <c r="K6" s="19">
        <f>J6-G6</f>
        <v>-2561216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SUM(G19,G44,G38)</f>
        <v>5346307055</v>
      </c>
      <c r="H7" s="21">
        <f>SUM(H19,H44,H38)</f>
        <v>319110135</v>
      </c>
      <c r="I7" s="21">
        <f>SUM(I19,I44,I38)</f>
        <v>321671351</v>
      </c>
      <c r="J7" s="22">
        <f>G7+H7-I7</f>
        <v>5343745839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SUM(G33,G42)</f>
        <v>37440408141</v>
      </c>
      <c r="H8" s="24">
        <f>SUM(H33,H42)</f>
        <v>0</v>
      </c>
      <c r="I8" s="24">
        <f>SUM(I33,I42)</f>
        <v>0</v>
      </c>
      <c r="J8" s="25">
        <f>G8+H8-I8</f>
        <v>37440408141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SUM(G19,G33)</f>
        <v>25564648403</v>
      </c>
      <c r="H10" s="27">
        <f>SUM(H19,H33)</f>
        <v>319110135</v>
      </c>
      <c r="I10" s="27">
        <f>SUM(I19,I33)</f>
        <v>321671351</v>
      </c>
      <c r="J10" s="28">
        <f>SUM(J19,J33)</f>
        <v>25562087187</v>
      </c>
      <c r="K10" s="29">
        <f>J10-G10</f>
        <v>-2561216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29172792</v>
      </c>
      <c r="H12" s="183">
        <v>319110135</v>
      </c>
      <c r="I12" s="184"/>
      <c r="J12" s="39">
        <f t="shared" si="0"/>
        <v>348282927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88906421</v>
      </c>
      <c r="H13" s="183"/>
      <c r="I13" s="38">
        <v>2794000</v>
      </c>
      <c r="J13" s="40">
        <f>G13+H13-I13</f>
        <v>86112421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1283968426</v>
      </c>
      <c r="H16" s="184"/>
      <c r="I16" s="184">
        <v>318877351</v>
      </c>
      <c r="J16" s="40">
        <f t="shared" si="0"/>
        <v>965091075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1402235898</v>
      </c>
      <c r="H19" s="54">
        <f>SUM(H11:H18)</f>
        <v>319110135</v>
      </c>
      <c r="I19" s="54">
        <f>SUM(I11:I18)</f>
        <v>321671351</v>
      </c>
      <c r="J19" s="54">
        <f>SUM(J11:J18)</f>
        <v>1399674682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2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1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0</v>
      </c>
      <c r="H28" s="71"/>
      <c r="I28" s="71"/>
      <c r="J28" s="40">
        <f t="shared" si="3"/>
        <v>0</v>
      </c>
      <c r="K28" s="72">
        <v>0</v>
      </c>
      <c r="L28"/>
      <c r="M28" s="73" t="e">
        <f>J28/K28</f>
        <v>#DIV/0!</v>
      </c>
      <c r="N28"/>
      <c r="O28" s="70"/>
    </row>
    <row r="29" spans="2:16" ht="28.8">
      <c r="B29" s="346"/>
      <c r="C29" s="56" t="s">
        <v>13</v>
      </c>
      <c r="D29" s="41" t="s">
        <v>418</v>
      </c>
      <c r="E29" s="47"/>
      <c r="F29" s="48"/>
      <c r="G29" s="32">
        <v>42272630</v>
      </c>
      <c r="H29" s="71"/>
      <c r="I29" s="71"/>
      <c r="J29" s="40">
        <f t="shared" si="3"/>
        <v>42272630</v>
      </c>
      <c r="K29" s="72">
        <v>4465120</v>
      </c>
      <c r="L29"/>
      <c r="M29" s="73">
        <f>J29/K29</f>
        <v>9.4672998710001082</v>
      </c>
      <c r="N29"/>
      <c r="O29" s="70"/>
    </row>
    <row r="30" spans="2:16" ht="18" customHeight="1">
      <c r="B30" s="346"/>
      <c r="C30" s="56" t="s">
        <v>32</v>
      </c>
      <c r="D30" s="331" t="s">
        <v>35</v>
      </c>
      <c r="E30" s="332"/>
      <c r="F30" s="333"/>
      <c r="G30" s="71">
        <v>2577685705</v>
      </c>
      <c r="H30" s="71"/>
      <c r="I30" s="71"/>
      <c r="J30" s="40">
        <f>G30+H30-I30</f>
        <v>2577685705</v>
      </c>
      <c r="K30" s="72">
        <v>272272527</v>
      </c>
      <c r="L30"/>
      <c r="M30" s="73">
        <f>J30/K30</f>
        <v>9.4673000372160203</v>
      </c>
      <c r="N30"/>
      <c r="O30" s="70"/>
    </row>
    <row r="31" spans="2:16" ht="18" customHeight="1" thickBot="1">
      <c r="B31" s="346"/>
      <c r="C31" s="74" t="s">
        <v>32</v>
      </c>
      <c r="D31" s="386" t="s">
        <v>41</v>
      </c>
      <c r="E31" s="335"/>
      <c r="F31" s="336"/>
      <c r="G31" s="75">
        <v>6159976374</v>
      </c>
      <c r="H31" s="75"/>
      <c r="I31" s="75"/>
      <c r="J31" s="40">
        <f t="shared" si="3"/>
        <v>6159976374</v>
      </c>
      <c r="K31" s="72">
        <v>650658197</v>
      </c>
      <c r="L31"/>
      <c r="M31" s="73">
        <f>J31/K31</f>
        <v>9.4673000392554805</v>
      </c>
      <c r="N31" s="70"/>
      <c r="O31" s="70"/>
    </row>
    <row r="32" spans="2:16" ht="18" customHeight="1" thickTop="1" thickBot="1">
      <c r="B32" s="347"/>
      <c r="C32" s="385" t="s">
        <v>42</v>
      </c>
      <c r="D32" s="385"/>
      <c r="E32" s="385"/>
      <c r="F32" s="385"/>
      <c r="G32" s="64">
        <f>SUM(G27:G31)</f>
        <v>8779934709</v>
      </c>
      <c r="H32" s="76">
        <f>SUM(H27:H31)</f>
        <v>0</v>
      </c>
      <c r="I32" s="76">
        <f>SUM(I27:I31)</f>
        <v>0</v>
      </c>
      <c r="J32" s="66">
        <f>SUM(J27:J31)</f>
        <v>8779934709</v>
      </c>
      <c r="K32" s="77">
        <f>SUM(K27:K31)</f>
        <v>927395844</v>
      </c>
      <c r="M32" s="73">
        <f t="shared" si="2"/>
        <v>9.4673000378466217</v>
      </c>
    </row>
    <row r="33" spans="1:16" ht="21.75" customHeight="1" thickTop="1" thickBot="1">
      <c r="B33" s="338" t="s">
        <v>43</v>
      </c>
      <c r="C33" s="339"/>
      <c r="D33" s="339"/>
      <c r="E33" s="339"/>
      <c r="F33" s="340"/>
      <c r="G33" s="78">
        <f>G26+G32</f>
        <v>24162412505</v>
      </c>
      <c r="H33" s="78">
        <f>H26+H32</f>
        <v>0</v>
      </c>
      <c r="I33" s="78">
        <f>I26+I32</f>
        <v>0</v>
      </c>
      <c r="J33" s="78">
        <f>J26+J32</f>
        <v>24162412505</v>
      </c>
      <c r="K33" s="79"/>
      <c r="O33" s="80" t="e">
        <f>#REF!/#REF!</f>
        <v>#REF!</v>
      </c>
    </row>
    <row r="34" spans="1:16" ht="9.75" customHeight="1" thickTop="1" thickBot="1">
      <c r="B34" s="320"/>
      <c r="C34" s="320"/>
      <c r="D34" s="320"/>
      <c r="E34" s="320"/>
      <c r="F34" s="320"/>
      <c r="G34" s="320"/>
      <c r="H34" s="320"/>
      <c r="I34" s="320"/>
      <c r="J34" s="320"/>
      <c r="K34" s="81"/>
      <c r="O34" s="80"/>
    </row>
    <row r="35" spans="1:16" ht="21.75" customHeight="1" thickTop="1" thickBot="1">
      <c r="B35" s="321" t="s">
        <v>44</v>
      </c>
      <c r="C35" s="322"/>
      <c r="D35" s="322"/>
      <c r="E35" s="322"/>
      <c r="F35" s="323"/>
      <c r="G35" s="82">
        <f>SUM(G38,G42)</f>
        <v>16231230964</v>
      </c>
      <c r="H35" s="82">
        <f>SUM(H38,H42)</f>
        <v>0</v>
      </c>
      <c r="I35" s="82">
        <f>SUM(I38,I42)</f>
        <v>0</v>
      </c>
      <c r="J35" s="83">
        <f>SUM(J38,J42)</f>
        <v>16231230964</v>
      </c>
      <c r="K35" s="84">
        <f>G35+H35-I35-J35</f>
        <v>0</v>
      </c>
      <c r="L35" s="85"/>
    </row>
    <row r="36" spans="1:16" ht="18" customHeight="1" thickBot="1">
      <c r="B36" s="86" t="s">
        <v>45</v>
      </c>
      <c r="C36" s="87" t="s">
        <v>46</v>
      </c>
      <c r="D36" s="88" t="s">
        <v>47</v>
      </c>
      <c r="E36" s="89" t="s">
        <v>48</v>
      </c>
      <c r="F36" s="89" t="s">
        <v>49</v>
      </c>
      <c r="G36" s="89"/>
      <c r="H36" s="89"/>
      <c r="I36" s="89"/>
      <c r="J36" s="90" t="s">
        <v>50</v>
      </c>
      <c r="K36" s="91"/>
      <c r="L36" s="6" t="s">
        <v>51</v>
      </c>
    </row>
    <row r="37" spans="1:16" ht="18" customHeight="1" thickTop="1">
      <c r="B37" s="92" t="s">
        <v>52</v>
      </c>
      <c r="C37" s="68" t="s">
        <v>53</v>
      </c>
      <c r="D37" s="93" t="s">
        <v>54</v>
      </c>
      <c r="E37" s="94">
        <v>41929</v>
      </c>
      <c r="F37" s="94">
        <v>47398</v>
      </c>
      <c r="G37" s="95">
        <v>2953235328</v>
      </c>
      <c r="H37" s="95"/>
      <c r="I37" s="95"/>
      <c r="J37" s="96">
        <f t="shared" ref="J37:J41" si="4">G37+H37-I37</f>
        <v>2953235328</v>
      </c>
      <c r="K37" s="91"/>
      <c r="L37"/>
      <c r="N37"/>
    </row>
    <row r="38" spans="1:16" ht="21.75" customHeight="1">
      <c r="B38" s="324" t="s">
        <v>55</v>
      </c>
      <c r="C38" s="325"/>
      <c r="D38" s="325"/>
      <c r="E38" s="326"/>
      <c r="F38" s="98"/>
      <c r="G38" s="99">
        <f>SUM(G37:G37)</f>
        <v>2953235328</v>
      </c>
      <c r="H38" s="99">
        <f>SUM(H37:H37)</f>
        <v>0</v>
      </c>
      <c r="I38" s="99">
        <f>SUM(I37:I37)</f>
        <v>0</v>
      </c>
      <c r="J38" s="100">
        <f>SUM(J37:J37)</f>
        <v>2953235328</v>
      </c>
      <c r="K38" s="91"/>
      <c r="L38" s="97"/>
    </row>
    <row r="39" spans="1:16" ht="29.4" thickBot="1">
      <c r="B39" s="101" t="s">
        <v>56</v>
      </c>
      <c r="C39" s="68" t="s">
        <v>24</v>
      </c>
      <c r="D39" s="102" t="s">
        <v>57</v>
      </c>
      <c r="E39" s="94">
        <v>42642</v>
      </c>
      <c r="F39" s="94">
        <v>67479</v>
      </c>
      <c r="G39" s="103">
        <v>1693149636</v>
      </c>
      <c r="H39" s="95"/>
      <c r="I39" s="95"/>
      <c r="J39" s="104">
        <f t="shared" si="4"/>
        <v>1693149636</v>
      </c>
      <c r="K39" s="105">
        <v>1000000</v>
      </c>
      <c r="L39"/>
      <c r="N39"/>
    </row>
    <row r="40" spans="1:16" ht="19.5" customHeight="1" thickTop="1" thickBot="1">
      <c r="B40" s="327" t="s">
        <v>58</v>
      </c>
      <c r="C40" s="36" t="s">
        <v>59</v>
      </c>
      <c r="D40" s="106" t="s">
        <v>60</v>
      </c>
      <c r="E40" s="107">
        <v>44082</v>
      </c>
      <c r="F40" s="107" t="s">
        <v>61</v>
      </c>
      <c r="G40" s="108">
        <v>3636397520</v>
      </c>
      <c r="H40" s="109"/>
      <c r="I40" s="109"/>
      <c r="J40" s="104">
        <f t="shared" si="4"/>
        <v>3636397520</v>
      </c>
      <c r="K40" s="110">
        <v>5000000</v>
      </c>
      <c r="L40" s="111">
        <f>SUM(K39:K40)</f>
        <v>6000000</v>
      </c>
      <c r="M40" s="97">
        <f>J40/K40</f>
        <v>727.27950399999997</v>
      </c>
      <c r="N40" t="s">
        <v>93</v>
      </c>
    </row>
    <row r="41" spans="1:16" s="7" customFormat="1" ht="28.5" customHeight="1" thickTop="1" thickBot="1">
      <c r="A41"/>
      <c r="B41" s="328"/>
      <c r="C41" s="112" t="s">
        <v>59</v>
      </c>
      <c r="D41" s="113" t="s">
        <v>63</v>
      </c>
      <c r="E41" s="114">
        <v>44862</v>
      </c>
      <c r="F41" s="114"/>
      <c r="G41" s="115">
        <v>7948448480</v>
      </c>
      <c r="H41" s="116"/>
      <c r="I41" s="117"/>
      <c r="J41" s="118">
        <f t="shared" si="4"/>
        <v>7948448480</v>
      </c>
      <c r="K41" s="77">
        <v>882167730</v>
      </c>
      <c r="L41"/>
      <c r="M41" s="73">
        <f>J41/K41</f>
        <v>9.0101328916214154</v>
      </c>
      <c r="N41" t="s">
        <v>94</v>
      </c>
      <c r="O41"/>
      <c r="P41"/>
    </row>
    <row r="42" spans="1:16" s="7" customFormat="1" ht="21.75" customHeight="1" thickTop="1" thickBot="1">
      <c r="A42"/>
      <c r="B42" s="329" t="s">
        <v>65</v>
      </c>
      <c r="C42" s="330"/>
      <c r="D42" s="330"/>
      <c r="E42" s="330"/>
      <c r="F42" s="330"/>
      <c r="G42" s="119">
        <f>SUM(G39:G41)</f>
        <v>13277995636</v>
      </c>
      <c r="H42" s="120">
        <f>SUM(H39:H41)</f>
        <v>0</v>
      </c>
      <c r="I42" s="120">
        <f>SUM(I39:I41)</f>
        <v>0</v>
      </c>
      <c r="J42" s="121">
        <f>SUM(J39:J41)</f>
        <v>13277995636</v>
      </c>
      <c r="K42" s="91"/>
      <c r="L42" s="122"/>
      <c r="M42"/>
      <c r="O42"/>
      <c r="P42"/>
    </row>
    <row r="43" spans="1:16" s="7" customFormat="1" ht="15.6" thickTop="1" thickBot="1">
      <c r="A43"/>
      <c r="B43"/>
      <c r="C43"/>
      <c r="D43" s="123"/>
      <c r="E43"/>
      <c r="F43"/>
      <c r="G43" s="124"/>
      <c r="H43"/>
      <c r="I43" s="124"/>
      <c r="J43" s="124"/>
      <c r="K43"/>
      <c r="L43" s="6"/>
      <c r="M43"/>
      <c r="O43"/>
      <c r="P43"/>
    </row>
    <row r="44" spans="1:16" s="7" customFormat="1" ht="21" customHeight="1" thickTop="1" thickBot="1">
      <c r="A44"/>
      <c r="B44" s="321" t="s">
        <v>66</v>
      </c>
      <c r="C44" s="322"/>
      <c r="D44" s="322"/>
      <c r="E44" s="322"/>
      <c r="F44" s="323"/>
      <c r="G44" s="125">
        <v>990835829</v>
      </c>
      <c r="H44" s="126"/>
      <c r="I44" s="127"/>
      <c r="J44" s="125">
        <f>G44+H44-I44</f>
        <v>990835829</v>
      </c>
      <c r="K44" s="128">
        <f>G44+H44-I44-J44</f>
        <v>0</v>
      </c>
      <c r="L44" s="6"/>
      <c r="M44"/>
      <c r="O44"/>
      <c r="P44"/>
    </row>
    <row r="45" spans="1:16" s="7" customFormat="1" ht="21" customHeight="1" thickBot="1">
      <c r="A45"/>
      <c r="B45" s="86" t="s">
        <v>45</v>
      </c>
      <c r="C45" s="129" t="s">
        <v>46</v>
      </c>
      <c r="D45" s="130" t="s">
        <v>47</v>
      </c>
      <c r="E45" s="311" t="s">
        <v>68</v>
      </c>
      <c r="F45" s="312"/>
      <c r="G45" s="131" t="s">
        <v>69</v>
      </c>
      <c r="H45" s="131" t="s">
        <v>48</v>
      </c>
      <c r="I45" s="131" t="s">
        <v>71</v>
      </c>
      <c r="J45" s="90" t="s">
        <v>50</v>
      </c>
      <c r="K45" s="132"/>
      <c r="L45" s="6"/>
      <c r="M45" s="133"/>
      <c r="O45"/>
      <c r="P45"/>
    </row>
    <row r="46" spans="1:16" s="7" customFormat="1" ht="21" customHeight="1" thickTop="1">
      <c r="A46"/>
      <c r="B46" s="134" t="s">
        <v>73</v>
      </c>
      <c r="C46" s="135" t="s">
        <v>59</v>
      </c>
      <c r="D46" s="136" t="s">
        <v>74</v>
      </c>
      <c r="E46" s="313"/>
      <c r="F46" s="314"/>
      <c r="G46" s="137"/>
      <c r="H46" s="138"/>
      <c r="I46" s="138"/>
      <c r="J46" s="139">
        <f>J44</f>
        <v>990835829</v>
      </c>
      <c r="K46" s="132"/>
      <c r="L46" s="6"/>
      <c r="M46"/>
      <c r="O46"/>
      <c r="P46"/>
    </row>
    <row r="47" spans="1:16" s="7" customFormat="1" ht="21" customHeight="1" thickBot="1">
      <c r="A47"/>
      <c r="B47" s="315" t="s">
        <v>75</v>
      </c>
      <c r="C47" s="316"/>
      <c r="D47" s="316"/>
      <c r="E47" s="316"/>
      <c r="F47" s="316"/>
      <c r="G47" s="316"/>
      <c r="H47" s="316"/>
      <c r="I47" s="316"/>
      <c r="J47" s="140">
        <f>SUM(J46)</f>
        <v>990835829</v>
      </c>
      <c r="K47"/>
      <c r="L47" s="6"/>
      <c r="M47"/>
      <c r="O47"/>
      <c r="P47"/>
    </row>
    <row r="48" spans="1:16" s="7" customFormat="1" ht="15.6" thickTop="1" thickBot="1">
      <c r="A48"/>
      <c r="B48"/>
      <c r="C48"/>
      <c r="D48" s="141"/>
      <c r="E48"/>
      <c r="F48"/>
      <c r="G48"/>
      <c r="H48"/>
      <c r="I48"/>
      <c r="J48"/>
      <c r="K48"/>
      <c r="L48" s="6"/>
      <c r="M48"/>
      <c r="O48"/>
      <c r="P48"/>
    </row>
    <row r="49" spans="1:16" s="7" customFormat="1" ht="15" thickBot="1">
      <c r="A49"/>
      <c r="B49" s="317" t="s">
        <v>126</v>
      </c>
      <c r="C49" s="318"/>
      <c r="D49" s="318"/>
      <c r="E49" s="318"/>
      <c r="F49" s="318"/>
      <c r="G49" s="318"/>
      <c r="H49" s="318"/>
      <c r="I49" s="318"/>
      <c r="J49" s="319"/>
      <c r="K49"/>
      <c r="L49" s="6"/>
      <c r="M49"/>
      <c r="O49"/>
      <c r="P49"/>
    </row>
    <row r="50" spans="1:16" s="7" customFormat="1">
      <c r="A50"/>
      <c r="B50" s="142" t="s">
        <v>99</v>
      </c>
      <c r="C50"/>
      <c r="D50" s="143"/>
      <c r="E50" s="144"/>
      <c r="G50" s="145" t="s">
        <v>103</v>
      </c>
      <c r="J50" s="146"/>
      <c r="K50"/>
      <c r="L50" s="6"/>
      <c r="M50"/>
      <c r="O50"/>
      <c r="P50"/>
    </row>
    <row r="51" spans="1:16" s="7" customFormat="1">
      <c r="A51"/>
      <c r="B51" s="147" t="s">
        <v>424</v>
      </c>
      <c r="C51"/>
      <c r="D51" s="176"/>
      <c r="E51" s="144">
        <v>319110135</v>
      </c>
      <c r="G51" s="158" t="s">
        <v>426</v>
      </c>
      <c r="J51" s="146">
        <v>2530000</v>
      </c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55"/>
      <c r="G52" s="158" t="s">
        <v>427</v>
      </c>
      <c r="J52" s="146">
        <v>264000</v>
      </c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44"/>
      <c r="G53"/>
      <c r="J53" s="150">
        <v>2794000</v>
      </c>
      <c r="K53"/>
      <c r="L53" s="6"/>
      <c r="M53"/>
      <c r="O53"/>
      <c r="P53"/>
    </row>
    <row r="54" spans="1:16" s="7" customFormat="1">
      <c r="A54"/>
      <c r="B54" s="142"/>
      <c r="E54" s="186"/>
      <c r="G54" s="175"/>
      <c r="J54" s="150"/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296" t="s">
        <v>425</v>
      </c>
      <c r="J55" s="146"/>
      <c r="K55"/>
      <c r="L55" s="6"/>
      <c r="M55"/>
      <c r="O55"/>
      <c r="P55"/>
    </row>
    <row r="56" spans="1:16" s="7" customFormat="1">
      <c r="A56"/>
      <c r="B56" s="142"/>
      <c r="C56"/>
      <c r="D56" s="176"/>
      <c r="E56" s="144"/>
      <c r="G56" s="158" t="s">
        <v>424</v>
      </c>
      <c r="J56" s="150">
        <v>318877351</v>
      </c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F57"/>
      <c r="G57"/>
      <c r="H57"/>
      <c r="I57" s="154"/>
      <c r="J57" s="146"/>
      <c r="K57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 s="153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 s="153"/>
      <c r="C61"/>
      <c r="D61"/>
      <c r="E61" s="155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20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53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75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8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/>
      <c r="B94" s="147"/>
      <c r="C94"/>
      <c r="D94" s="166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3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2"/>
      <c r="C96"/>
      <c r="D96" s="3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6"/>
      <c r="E99"/>
      <c r="F99"/>
      <c r="G99"/>
      <c r="H99"/>
      <c r="I99" s="170"/>
      <c r="J99" s="167"/>
      <c r="K99"/>
      <c r="L99" s="6"/>
      <c r="M99"/>
      <c r="O99"/>
      <c r="P99"/>
    </row>
    <row r="100" spans="1:16" s="7" customFormat="1" ht="15" thickBot="1">
      <c r="A100"/>
      <c r="B100" s="171"/>
      <c r="C100" s="172"/>
      <c r="D100" s="173"/>
      <c r="E100" s="172"/>
      <c r="F100" s="172"/>
      <c r="G100" s="172"/>
      <c r="H100"/>
      <c r="I100" s="170"/>
      <c r="J100" s="167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H101" s="174"/>
      <c r="I101" s="174"/>
      <c r="J101" s="174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J102" s="152"/>
      <c r="K102"/>
      <c r="L102" s="6"/>
      <c r="M102"/>
      <c r="O102"/>
      <c r="P102"/>
    </row>
    <row r="103" spans="1:16" s="7" customFormat="1">
      <c r="A103"/>
      <c r="B103" s="177"/>
      <c r="C103"/>
      <c r="D103" s="143"/>
      <c r="E103" s="144"/>
      <c r="G103" s="158"/>
      <c r="J103" s="152"/>
      <c r="K103"/>
      <c r="L103" s="6"/>
      <c r="M103"/>
      <c r="O103"/>
      <c r="P103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5:F35"/>
    <mergeCell ref="B19:F19"/>
    <mergeCell ref="B20:B32"/>
    <mergeCell ref="D20:F20"/>
    <mergeCell ref="D21:F21"/>
    <mergeCell ref="D23:F23"/>
    <mergeCell ref="D24:F24"/>
    <mergeCell ref="D25:F25"/>
    <mergeCell ref="C26:F26"/>
    <mergeCell ref="D27:F27"/>
    <mergeCell ref="D28:F28"/>
    <mergeCell ref="D30:F30"/>
    <mergeCell ref="D31:F31"/>
    <mergeCell ref="C32:F32"/>
    <mergeCell ref="B33:F33"/>
    <mergeCell ref="B34:J34"/>
    <mergeCell ref="B47:I47"/>
    <mergeCell ref="B49:J49"/>
    <mergeCell ref="B38:E38"/>
    <mergeCell ref="B40:B41"/>
    <mergeCell ref="B42:F42"/>
    <mergeCell ref="B44:F44"/>
    <mergeCell ref="E45:F45"/>
    <mergeCell ref="E46:F46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6" max="16383" man="1"/>
    <brk id="116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46A5-6DE2-41E7-9932-7AC6BDB9528B}">
  <sheetPr>
    <outlinePr summaryBelow="0"/>
    <pageSetUpPr fitToPage="1"/>
  </sheetPr>
  <dimension ref="A1:P103"/>
  <sheetViews>
    <sheetView showGridLines="0" view="pageBreakPreview" topLeftCell="A13" zoomScale="85" zoomScaleNormal="70" zoomScaleSheetLayoutView="85" zoomScalePageLayoutView="40" workbookViewId="0">
      <selection activeCell="G37" sqref="G3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SUM(G10,G35,G44)</f>
        <v>42804711949</v>
      </c>
      <c r="H6" s="17">
        <f>SUM(H10,H35,H44)</f>
        <v>49192</v>
      </c>
      <c r="I6" s="17">
        <f>SUM(I10,I35,I44)</f>
        <v>18045945</v>
      </c>
      <c r="J6" s="18">
        <f>SUM(J10,J35,J44)</f>
        <v>42786715196</v>
      </c>
      <c r="K6" s="19">
        <f>J6-G6</f>
        <v>-17996753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SUM(G19,G44,G38)</f>
        <v>5364303808</v>
      </c>
      <c r="H7" s="21">
        <f>SUM(H19,H44,H38)</f>
        <v>49192</v>
      </c>
      <c r="I7" s="21">
        <f>SUM(I19,I44,I38)</f>
        <v>18045945</v>
      </c>
      <c r="J7" s="22">
        <f>G7+H7-I7</f>
        <v>5346307055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SUM(G33,G42)</f>
        <v>37440408141</v>
      </c>
      <c r="H8" s="24">
        <f>SUM(H33,H42)</f>
        <v>0</v>
      </c>
      <c r="I8" s="24">
        <f>SUM(I33,I42)</f>
        <v>0</v>
      </c>
      <c r="J8" s="25">
        <f>G8+H8-I8</f>
        <v>37440408141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SUM(G19,G33)</f>
        <v>25582645156</v>
      </c>
      <c r="H10" s="27">
        <f>SUM(H19,H33)</f>
        <v>49192</v>
      </c>
      <c r="I10" s="27">
        <f>SUM(I19,I33)</f>
        <v>18045945</v>
      </c>
      <c r="J10" s="28">
        <f>SUM(J19,J33)</f>
        <v>25564648403</v>
      </c>
      <c r="K10" s="29">
        <f>J10-G10</f>
        <v>-17996753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29123600</v>
      </c>
      <c r="H12" s="183">
        <v>49192</v>
      </c>
      <c r="I12" s="184"/>
      <c r="J12" s="39">
        <f t="shared" si="0"/>
        <v>29172792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106952366</v>
      </c>
      <c r="H13" s="183"/>
      <c r="I13" s="38">
        <v>18045945</v>
      </c>
      <c r="J13" s="40">
        <f>G13+H13-I13</f>
        <v>88906421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1283968426</v>
      </c>
      <c r="H16" s="184"/>
      <c r="I16" s="184"/>
      <c r="J16" s="40">
        <f t="shared" si="0"/>
        <v>1283968426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1420232651</v>
      </c>
      <c r="H19" s="54">
        <f>SUM(H11:H18)</f>
        <v>49192</v>
      </c>
      <c r="I19" s="54">
        <f>SUM(I11:I18)</f>
        <v>18045945</v>
      </c>
      <c r="J19" s="54">
        <f>SUM(J11:J18)</f>
        <v>1402235898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2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1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0</v>
      </c>
      <c r="H28" s="71"/>
      <c r="I28" s="71"/>
      <c r="J28" s="40">
        <f t="shared" si="3"/>
        <v>0</v>
      </c>
      <c r="K28" s="72">
        <v>0</v>
      </c>
      <c r="L28"/>
      <c r="M28" s="73" t="e">
        <f>J28/K28</f>
        <v>#DIV/0!</v>
      </c>
      <c r="N28"/>
      <c r="O28" s="70"/>
    </row>
    <row r="29" spans="2:16" ht="28.8">
      <c r="B29" s="346"/>
      <c r="C29" s="56" t="s">
        <v>13</v>
      </c>
      <c r="D29" s="41" t="s">
        <v>418</v>
      </c>
      <c r="E29" s="47"/>
      <c r="F29" s="48"/>
      <c r="G29" s="32">
        <v>42272630</v>
      </c>
      <c r="H29" s="71"/>
      <c r="I29" s="71"/>
      <c r="J29" s="40">
        <f t="shared" si="3"/>
        <v>42272630</v>
      </c>
      <c r="K29" s="72">
        <v>4465120</v>
      </c>
      <c r="L29"/>
      <c r="M29" s="73">
        <f>J29/K29</f>
        <v>9.4672998710001082</v>
      </c>
      <c r="N29"/>
      <c r="O29" s="70"/>
    </row>
    <row r="30" spans="2:16" ht="18" customHeight="1">
      <c r="B30" s="346"/>
      <c r="C30" s="56" t="s">
        <v>32</v>
      </c>
      <c r="D30" s="331" t="s">
        <v>35</v>
      </c>
      <c r="E30" s="332"/>
      <c r="F30" s="333"/>
      <c r="G30" s="71">
        <v>2577685705</v>
      </c>
      <c r="H30" s="71"/>
      <c r="I30" s="71"/>
      <c r="J30" s="40">
        <f>G30+H30-I30</f>
        <v>2577685705</v>
      </c>
      <c r="K30" s="72">
        <v>272272527</v>
      </c>
      <c r="L30"/>
      <c r="M30" s="73">
        <f>J30/K30</f>
        <v>9.4673000372160203</v>
      </c>
      <c r="N30"/>
      <c r="O30" s="70"/>
    </row>
    <row r="31" spans="2:16" ht="18" customHeight="1" thickBot="1">
      <c r="B31" s="346"/>
      <c r="C31" s="74" t="s">
        <v>32</v>
      </c>
      <c r="D31" s="386" t="s">
        <v>41</v>
      </c>
      <c r="E31" s="335"/>
      <c r="F31" s="336"/>
      <c r="G31" s="75">
        <v>6159976374</v>
      </c>
      <c r="H31" s="75"/>
      <c r="I31" s="75"/>
      <c r="J31" s="40">
        <f t="shared" si="3"/>
        <v>6159976374</v>
      </c>
      <c r="K31" s="72">
        <v>650658197</v>
      </c>
      <c r="L31"/>
      <c r="M31" s="73">
        <f>J31/K31</f>
        <v>9.4673000392554805</v>
      </c>
      <c r="N31" s="70"/>
      <c r="O31" s="70"/>
    </row>
    <row r="32" spans="2:16" ht="18" customHeight="1" thickTop="1" thickBot="1">
      <c r="B32" s="347"/>
      <c r="C32" s="385" t="s">
        <v>42</v>
      </c>
      <c r="D32" s="385"/>
      <c r="E32" s="385"/>
      <c r="F32" s="385"/>
      <c r="G32" s="64">
        <f>SUM(G27:G31)</f>
        <v>8779934709</v>
      </c>
      <c r="H32" s="76">
        <f>SUM(H27:H31)</f>
        <v>0</v>
      </c>
      <c r="I32" s="76">
        <f>SUM(I27:I31)</f>
        <v>0</v>
      </c>
      <c r="J32" s="66">
        <f>SUM(J27:J31)</f>
        <v>8779934709</v>
      </c>
      <c r="K32" s="77">
        <f>SUM(K27:K31)</f>
        <v>927395844</v>
      </c>
      <c r="M32" s="73">
        <f t="shared" si="2"/>
        <v>9.4673000378466217</v>
      </c>
    </row>
    <row r="33" spans="1:16" ht="21.75" customHeight="1" thickTop="1" thickBot="1">
      <c r="B33" s="338" t="s">
        <v>43</v>
      </c>
      <c r="C33" s="339"/>
      <c r="D33" s="339"/>
      <c r="E33" s="339"/>
      <c r="F33" s="340"/>
      <c r="G33" s="78">
        <f>G26+G32</f>
        <v>24162412505</v>
      </c>
      <c r="H33" s="78">
        <f>H26+H32</f>
        <v>0</v>
      </c>
      <c r="I33" s="78">
        <f>I26+I32</f>
        <v>0</v>
      </c>
      <c r="J33" s="78">
        <f>J26+J32</f>
        <v>24162412505</v>
      </c>
      <c r="K33" s="79"/>
      <c r="O33" s="80" t="e">
        <f>#REF!/#REF!</f>
        <v>#REF!</v>
      </c>
    </row>
    <row r="34" spans="1:16" ht="9.75" customHeight="1" thickTop="1" thickBot="1">
      <c r="B34" s="320"/>
      <c r="C34" s="320"/>
      <c r="D34" s="320"/>
      <c r="E34" s="320"/>
      <c r="F34" s="320"/>
      <c r="G34" s="320"/>
      <c r="H34" s="320"/>
      <c r="I34" s="320"/>
      <c r="J34" s="320"/>
      <c r="K34" s="81"/>
      <c r="O34" s="80"/>
    </row>
    <row r="35" spans="1:16" ht="21.75" customHeight="1" thickTop="1" thickBot="1">
      <c r="B35" s="321" t="s">
        <v>44</v>
      </c>
      <c r="C35" s="322"/>
      <c r="D35" s="322"/>
      <c r="E35" s="322"/>
      <c r="F35" s="323"/>
      <c r="G35" s="82">
        <f>SUM(G38,G42)</f>
        <v>16231230964</v>
      </c>
      <c r="H35" s="82">
        <f>SUM(H38,H42)</f>
        <v>0</v>
      </c>
      <c r="I35" s="82">
        <f>SUM(I38,I42)</f>
        <v>0</v>
      </c>
      <c r="J35" s="83">
        <f>SUM(J38,J42)</f>
        <v>16231230964</v>
      </c>
      <c r="K35" s="84">
        <f>G35+H35-I35-J35</f>
        <v>0</v>
      </c>
      <c r="L35" s="85"/>
    </row>
    <row r="36" spans="1:16" ht="18" customHeight="1" thickBot="1">
      <c r="B36" s="86" t="s">
        <v>45</v>
      </c>
      <c r="C36" s="87" t="s">
        <v>46</v>
      </c>
      <c r="D36" s="88" t="s">
        <v>47</v>
      </c>
      <c r="E36" s="89" t="s">
        <v>48</v>
      </c>
      <c r="F36" s="89" t="s">
        <v>49</v>
      </c>
      <c r="G36" s="89"/>
      <c r="H36" s="89"/>
      <c r="I36" s="89"/>
      <c r="J36" s="90" t="s">
        <v>50</v>
      </c>
      <c r="K36" s="91"/>
      <c r="L36" s="6" t="s">
        <v>51</v>
      </c>
    </row>
    <row r="37" spans="1:16" ht="18" customHeight="1" thickTop="1">
      <c r="B37" s="92" t="s">
        <v>52</v>
      </c>
      <c r="C37" s="68" t="s">
        <v>53</v>
      </c>
      <c r="D37" s="93" t="s">
        <v>54</v>
      </c>
      <c r="E37" s="94">
        <v>41929</v>
      </c>
      <c r="F37" s="94">
        <v>47398</v>
      </c>
      <c r="G37" s="95">
        <v>2953235328</v>
      </c>
      <c r="H37" s="95"/>
      <c r="I37" s="95"/>
      <c r="J37" s="96">
        <f t="shared" ref="J37:J41" si="4">G37+H37-I37</f>
        <v>2953235328</v>
      </c>
      <c r="K37" s="91"/>
      <c r="L37"/>
      <c r="N37"/>
    </row>
    <row r="38" spans="1:16" ht="21.75" customHeight="1">
      <c r="B38" s="324" t="s">
        <v>55</v>
      </c>
      <c r="C38" s="325"/>
      <c r="D38" s="325"/>
      <c r="E38" s="326"/>
      <c r="F38" s="98"/>
      <c r="G38" s="99">
        <f>SUM(G37:G37)</f>
        <v>2953235328</v>
      </c>
      <c r="H38" s="99">
        <f>SUM(H37:H37)</f>
        <v>0</v>
      </c>
      <c r="I38" s="99">
        <f>SUM(I37:I37)</f>
        <v>0</v>
      </c>
      <c r="J38" s="100">
        <f>SUM(J37:J37)</f>
        <v>2953235328</v>
      </c>
      <c r="K38" s="91"/>
      <c r="L38" s="97"/>
    </row>
    <row r="39" spans="1:16" ht="29.4" thickBot="1">
      <c r="B39" s="101" t="s">
        <v>56</v>
      </c>
      <c r="C39" s="68" t="s">
        <v>24</v>
      </c>
      <c r="D39" s="102" t="s">
        <v>57</v>
      </c>
      <c r="E39" s="94">
        <v>42642</v>
      </c>
      <c r="F39" s="94">
        <v>67479</v>
      </c>
      <c r="G39" s="103">
        <v>1693149636</v>
      </c>
      <c r="H39" s="95"/>
      <c r="I39" s="95"/>
      <c r="J39" s="104">
        <f t="shared" si="4"/>
        <v>1693149636</v>
      </c>
      <c r="K39" s="105">
        <v>1000000</v>
      </c>
      <c r="L39"/>
      <c r="N39"/>
    </row>
    <row r="40" spans="1:16" ht="19.5" customHeight="1" thickTop="1" thickBot="1">
      <c r="B40" s="327" t="s">
        <v>58</v>
      </c>
      <c r="C40" s="36" t="s">
        <v>59</v>
      </c>
      <c r="D40" s="106" t="s">
        <v>60</v>
      </c>
      <c r="E40" s="107">
        <v>44082</v>
      </c>
      <c r="F40" s="107" t="s">
        <v>61</v>
      </c>
      <c r="G40" s="108">
        <v>3636397520</v>
      </c>
      <c r="H40" s="109"/>
      <c r="I40" s="109"/>
      <c r="J40" s="104">
        <f t="shared" si="4"/>
        <v>3636397520</v>
      </c>
      <c r="K40" s="110">
        <v>5000000</v>
      </c>
      <c r="L40" s="111">
        <f>SUM(K39:K40)</f>
        <v>6000000</v>
      </c>
      <c r="M40" s="97">
        <f>J40/K40</f>
        <v>727.27950399999997</v>
      </c>
      <c r="N40" t="s">
        <v>93</v>
      </c>
    </row>
    <row r="41" spans="1:16" s="7" customFormat="1" ht="28.5" customHeight="1" thickTop="1" thickBot="1">
      <c r="A41"/>
      <c r="B41" s="328"/>
      <c r="C41" s="112" t="s">
        <v>59</v>
      </c>
      <c r="D41" s="113" t="s">
        <v>63</v>
      </c>
      <c r="E41" s="114">
        <v>44862</v>
      </c>
      <c r="F41" s="114"/>
      <c r="G41" s="115">
        <v>7948448480</v>
      </c>
      <c r="H41" s="116"/>
      <c r="I41" s="117"/>
      <c r="J41" s="118">
        <f t="shared" si="4"/>
        <v>7948448480</v>
      </c>
      <c r="K41" s="77">
        <v>882167730</v>
      </c>
      <c r="L41"/>
      <c r="M41" s="73">
        <f>J41/K41</f>
        <v>9.0101328916214154</v>
      </c>
      <c r="N41" t="s">
        <v>94</v>
      </c>
      <c r="O41"/>
      <c r="P41"/>
    </row>
    <row r="42" spans="1:16" s="7" customFormat="1" ht="21.75" customHeight="1" thickTop="1" thickBot="1">
      <c r="A42"/>
      <c r="B42" s="329" t="s">
        <v>65</v>
      </c>
      <c r="C42" s="330"/>
      <c r="D42" s="330"/>
      <c r="E42" s="330"/>
      <c r="F42" s="330"/>
      <c r="G42" s="119">
        <f>SUM(G39:G41)</f>
        <v>13277995636</v>
      </c>
      <c r="H42" s="120">
        <f>SUM(H39:H41)</f>
        <v>0</v>
      </c>
      <c r="I42" s="120">
        <f>SUM(I39:I41)</f>
        <v>0</v>
      </c>
      <c r="J42" s="121">
        <f>SUM(J39:J41)</f>
        <v>13277995636</v>
      </c>
      <c r="K42" s="91"/>
      <c r="L42" s="122"/>
      <c r="M42"/>
      <c r="O42"/>
      <c r="P42"/>
    </row>
    <row r="43" spans="1:16" s="7" customFormat="1" ht="15.6" thickTop="1" thickBot="1">
      <c r="A43"/>
      <c r="B43"/>
      <c r="C43"/>
      <c r="D43" s="123"/>
      <c r="E43"/>
      <c r="F43"/>
      <c r="G43" s="124"/>
      <c r="H43"/>
      <c r="I43" s="124"/>
      <c r="J43" s="124"/>
      <c r="K43"/>
      <c r="L43" s="6"/>
      <c r="M43"/>
      <c r="O43"/>
      <c r="P43"/>
    </row>
    <row r="44" spans="1:16" s="7" customFormat="1" ht="21" customHeight="1" thickTop="1" thickBot="1">
      <c r="A44"/>
      <c r="B44" s="321" t="s">
        <v>66</v>
      </c>
      <c r="C44" s="322"/>
      <c r="D44" s="322"/>
      <c r="E44" s="322"/>
      <c r="F44" s="323"/>
      <c r="G44" s="125">
        <v>990835829</v>
      </c>
      <c r="H44" s="126"/>
      <c r="I44" s="127"/>
      <c r="J44" s="125">
        <f>G44+H44-I44</f>
        <v>990835829</v>
      </c>
      <c r="K44" s="128">
        <f>G44+H44-I44-J44</f>
        <v>0</v>
      </c>
      <c r="L44" s="6"/>
      <c r="M44"/>
      <c r="O44"/>
      <c r="P44"/>
    </row>
    <row r="45" spans="1:16" s="7" customFormat="1" ht="21" customHeight="1" thickBot="1">
      <c r="A45"/>
      <c r="B45" s="86" t="s">
        <v>45</v>
      </c>
      <c r="C45" s="129" t="s">
        <v>46</v>
      </c>
      <c r="D45" s="130" t="s">
        <v>47</v>
      </c>
      <c r="E45" s="311" t="s">
        <v>68</v>
      </c>
      <c r="F45" s="312"/>
      <c r="G45" s="131" t="s">
        <v>69</v>
      </c>
      <c r="H45" s="131" t="s">
        <v>48</v>
      </c>
      <c r="I45" s="131" t="s">
        <v>71</v>
      </c>
      <c r="J45" s="90" t="s">
        <v>50</v>
      </c>
      <c r="K45" s="132"/>
      <c r="L45" s="6"/>
      <c r="M45" s="133"/>
      <c r="O45"/>
      <c r="P45"/>
    </row>
    <row r="46" spans="1:16" s="7" customFormat="1" ht="21" customHeight="1" thickTop="1">
      <c r="A46"/>
      <c r="B46" s="134" t="s">
        <v>73</v>
      </c>
      <c r="C46" s="135" t="s">
        <v>59</v>
      </c>
      <c r="D46" s="136" t="s">
        <v>74</v>
      </c>
      <c r="E46" s="313"/>
      <c r="F46" s="314"/>
      <c r="G46" s="137"/>
      <c r="H46" s="138"/>
      <c r="I46" s="138"/>
      <c r="J46" s="139">
        <f>J44</f>
        <v>990835829</v>
      </c>
      <c r="K46" s="132"/>
      <c r="L46" s="6"/>
      <c r="M46"/>
      <c r="O46"/>
      <c r="P46"/>
    </row>
    <row r="47" spans="1:16" s="7" customFormat="1" ht="21" customHeight="1" thickBot="1">
      <c r="A47"/>
      <c r="B47" s="315" t="s">
        <v>75</v>
      </c>
      <c r="C47" s="316"/>
      <c r="D47" s="316"/>
      <c r="E47" s="316"/>
      <c r="F47" s="316"/>
      <c r="G47" s="316"/>
      <c r="H47" s="316"/>
      <c r="I47" s="316"/>
      <c r="J47" s="140">
        <f>SUM(J46)</f>
        <v>990835829</v>
      </c>
      <c r="K47"/>
      <c r="L47" s="6"/>
      <c r="M47"/>
      <c r="O47"/>
      <c r="P47"/>
    </row>
    <row r="48" spans="1:16" s="7" customFormat="1" ht="15.6" thickTop="1" thickBot="1">
      <c r="A48"/>
      <c r="B48"/>
      <c r="C48"/>
      <c r="D48" s="141"/>
      <c r="E48"/>
      <c r="F48"/>
      <c r="G48"/>
      <c r="H48"/>
      <c r="I48"/>
      <c r="J48"/>
      <c r="K48"/>
      <c r="L48" s="6"/>
      <c r="M48"/>
      <c r="O48"/>
      <c r="P48"/>
    </row>
    <row r="49" spans="1:16" s="7" customFormat="1" ht="15" thickBot="1">
      <c r="A49"/>
      <c r="B49" s="317" t="s">
        <v>126</v>
      </c>
      <c r="C49" s="318"/>
      <c r="D49" s="318"/>
      <c r="E49" s="318"/>
      <c r="F49" s="318"/>
      <c r="G49" s="318"/>
      <c r="H49" s="318"/>
      <c r="I49" s="318"/>
      <c r="J49" s="319"/>
      <c r="K49"/>
      <c r="L49" s="6"/>
      <c r="M49"/>
      <c r="O49"/>
      <c r="P49"/>
    </row>
    <row r="50" spans="1:16" s="7" customFormat="1">
      <c r="A50"/>
      <c r="B50" s="142" t="s">
        <v>99</v>
      </c>
      <c r="C50"/>
      <c r="D50" s="143"/>
      <c r="E50" s="144"/>
      <c r="G50" s="145" t="s">
        <v>103</v>
      </c>
      <c r="J50" s="146"/>
      <c r="K50"/>
      <c r="L50" s="6"/>
      <c r="M50"/>
      <c r="O50"/>
      <c r="P50"/>
    </row>
    <row r="51" spans="1:16" s="7" customFormat="1">
      <c r="A51"/>
      <c r="B51" s="147" t="s">
        <v>96</v>
      </c>
      <c r="C51"/>
      <c r="D51" s="176"/>
      <c r="E51" s="155">
        <v>33000</v>
      </c>
      <c r="G51" s="158" t="s">
        <v>421</v>
      </c>
      <c r="J51" s="146">
        <v>15000</v>
      </c>
      <c r="K51"/>
      <c r="L51" s="6"/>
      <c r="M51"/>
      <c r="O51"/>
      <c r="P51"/>
    </row>
    <row r="52" spans="1:16" s="7" customFormat="1">
      <c r="A52"/>
      <c r="B52" s="147" t="s">
        <v>398</v>
      </c>
      <c r="C52"/>
      <c r="D52" s="143"/>
      <c r="E52" s="155">
        <v>16192</v>
      </c>
      <c r="G52" s="158" t="s">
        <v>422</v>
      </c>
      <c r="J52" s="146">
        <v>17763345</v>
      </c>
      <c r="K52"/>
      <c r="L52" s="6"/>
      <c r="M52"/>
      <c r="O52"/>
      <c r="P52"/>
    </row>
    <row r="53" spans="1:16" s="7" customFormat="1">
      <c r="A53"/>
      <c r="B53" s="147"/>
      <c r="C53"/>
      <c r="D53" s="143"/>
      <c r="E53" s="144">
        <v>49192</v>
      </c>
      <c r="G53" t="s">
        <v>423</v>
      </c>
      <c r="J53" s="146">
        <v>267600</v>
      </c>
      <c r="K53"/>
      <c r="L53" s="6"/>
      <c r="M53"/>
      <c r="O53"/>
      <c r="P53"/>
    </row>
    <row r="54" spans="1:16" s="7" customFormat="1">
      <c r="A54"/>
      <c r="B54" s="142"/>
      <c r="E54" s="186"/>
      <c r="G54" s="175"/>
      <c r="J54" s="150">
        <v>18045945</v>
      </c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80"/>
      <c r="J55" s="146"/>
      <c r="K55"/>
      <c r="L55" s="6"/>
      <c r="M55"/>
      <c r="O55"/>
      <c r="P55"/>
    </row>
    <row r="56" spans="1:16" s="7" customFormat="1">
      <c r="A56"/>
      <c r="B56" s="142"/>
      <c r="C56"/>
      <c r="D56" s="176"/>
      <c r="E56" s="144"/>
      <c r="G56" s="158"/>
      <c r="J56" s="146"/>
      <c r="K56"/>
      <c r="L56" s="6"/>
      <c r="M56"/>
      <c r="O56"/>
      <c r="P56"/>
    </row>
    <row r="57" spans="1:16" s="7" customFormat="1">
      <c r="A57"/>
      <c r="B57" s="147"/>
      <c r="C57"/>
      <c r="D57"/>
      <c r="E57" s="144"/>
      <c r="F57"/>
      <c r="G57"/>
      <c r="H57"/>
      <c r="I57" s="154"/>
      <c r="J57" s="146"/>
      <c r="K57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 s="153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 s="153"/>
      <c r="C61"/>
      <c r="D61"/>
      <c r="E61" s="155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55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20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53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75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8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/>
      <c r="B94" s="147"/>
      <c r="C94"/>
      <c r="D94" s="166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3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2"/>
      <c r="C96"/>
      <c r="D96" s="3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6"/>
      <c r="E99"/>
      <c r="F99"/>
      <c r="G99"/>
      <c r="H99"/>
      <c r="I99" s="170"/>
      <c r="J99" s="167"/>
      <c r="K99"/>
      <c r="L99" s="6"/>
      <c r="M99"/>
      <c r="O99"/>
      <c r="P99"/>
    </row>
    <row r="100" spans="1:16" s="7" customFormat="1" ht="15" thickBot="1">
      <c r="A100"/>
      <c r="B100" s="171"/>
      <c r="C100" s="172"/>
      <c r="D100" s="173"/>
      <c r="E100" s="172"/>
      <c r="F100" s="172"/>
      <c r="G100" s="172"/>
      <c r="H100"/>
      <c r="I100" s="170"/>
      <c r="J100" s="167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H101" s="174"/>
      <c r="I101" s="174"/>
      <c r="J101" s="174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J102" s="152"/>
      <c r="K102"/>
      <c r="L102" s="6"/>
      <c r="M102"/>
      <c r="O102"/>
      <c r="P102"/>
    </row>
    <row r="103" spans="1:16" s="7" customFormat="1">
      <c r="A103"/>
      <c r="B103" s="177"/>
      <c r="C103"/>
      <c r="D103" s="143"/>
      <c r="E103" s="144"/>
      <c r="G103" s="158"/>
      <c r="J103" s="152"/>
      <c r="K103"/>
      <c r="L103" s="6"/>
      <c r="M103"/>
      <c r="O103"/>
      <c r="P103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5:F35"/>
    <mergeCell ref="B19:F19"/>
    <mergeCell ref="B20:B32"/>
    <mergeCell ref="D20:F20"/>
    <mergeCell ref="D21:F21"/>
    <mergeCell ref="D23:F23"/>
    <mergeCell ref="D24:F24"/>
    <mergeCell ref="D25:F25"/>
    <mergeCell ref="C26:F26"/>
    <mergeCell ref="D27:F27"/>
    <mergeCell ref="D28:F28"/>
    <mergeCell ref="D30:F30"/>
    <mergeCell ref="D31:F31"/>
    <mergeCell ref="C32:F32"/>
    <mergeCell ref="B33:F33"/>
    <mergeCell ref="B34:J34"/>
    <mergeCell ref="B47:I47"/>
    <mergeCell ref="B49:J49"/>
    <mergeCell ref="B38:E38"/>
    <mergeCell ref="B40:B41"/>
    <mergeCell ref="B42:F42"/>
    <mergeCell ref="B44:F44"/>
    <mergeCell ref="E45:F45"/>
    <mergeCell ref="E46:F46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6" max="16383" man="1"/>
    <brk id="116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31E4-3E1A-4B14-B5BD-696C15B3F6C3}">
  <sheetPr>
    <outlinePr summaryBelow="0"/>
    <pageSetUpPr fitToPage="1"/>
  </sheetPr>
  <dimension ref="A1:P103"/>
  <sheetViews>
    <sheetView showGridLines="0" view="pageBreakPreview" topLeftCell="A26" zoomScale="85" zoomScaleNormal="70" zoomScaleSheetLayoutView="85" zoomScalePageLayoutView="40" workbookViewId="0">
      <selection activeCell="G37" sqref="G3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SUM(G10,G35,G44)</f>
        <v>42721012985</v>
      </c>
      <c r="H6" s="17">
        <f>SUM(H10,H35,H44)</f>
        <v>269397827</v>
      </c>
      <c r="I6" s="17">
        <f>SUM(I10,I35,I44)</f>
        <v>185698863</v>
      </c>
      <c r="J6" s="18">
        <f>SUM(J10,J35,J44)</f>
        <v>42804711949</v>
      </c>
      <c r="K6" s="19">
        <f>J6-G6</f>
        <v>83698964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SUM(G19,G44,G38)</f>
        <v>5280604844</v>
      </c>
      <c r="H7" s="21">
        <f>SUM(H19,H44,H38)</f>
        <v>227125197</v>
      </c>
      <c r="I7" s="21">
        <f>SUM(I19,I44,I38)</f>
        <v>143426233</v>
      </c>
      <c r="J7" s="22">
        <f>G7+H7-I7</f>
        <v>5364303808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SUM(G33,G42)</f>
        <v>37440408141</v>
      </c>
      <c r="H8" s="24">
        <f>SUM(H33,H42)</f>
        <v>42272630</v>
      </c>
      <c r="I8" s="24">
        <f>SUM(I33,I42)</f>
        <v>42272630</v>
      </c>
      <c r="J8" s="25">
        <f>G8+H8-I8</f>
        <v>37440408141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SUM(G19,G33)</f>
        <v>25498946192</v>
      </c>
      <c r="H10" s="27">
        <f>SUM(H19,H33)</f>
        <v>269397827</v>
      </c>
      <c r="I10" s="27">
        <f>SUM(I19,I33)</f>
        <v>185698863</v>
      </c>
      <c r="J10" s="28">
        <f>SUM(J19,J33)</f>
        <v>25582645156</v>
      </c>
      <c r="K10" s="29">
        <f>J10-G10</f>
        <v>83698964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1597</v>
      </c>
      <c r="H12" s="183">
        <v>128123600</v>
      </c>
      <c r="I12" s="184">
        <v>99001597</v>
      </c>
      <c r="J12" s="39">
        <f t="shared" si="0"/>
        <v>29123600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151377002</v>
      </c>
      <c r="H13" s="183"/>
      <c r="I13" s="38">
        <v>44424636</v>
      </c>
      <c r="J13" s="40">
        <f>G13+H13-I13</f>
        <v>106952366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1184966829</v>
      </c>
      <c r="H16" s="184">
        <v>99001597</v>
      </c>
      <c r="I16" s="184"/>
      <c r="J16" s="40">
        <f t="shared" si="0"/>
        <v>1283968426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1336533687</v>
      </c>
      <c r="H19" s="54">
        <f>SUM(H11:H18)</f>
        <v>227125197</v>
      </c>
      <c r="I19" s="54">
        <f>SUM(I11:I18)</f>
        <v>143426233</v>
      </c>
      <c r="J19" s="54">
        <f>SUM(J11:J18)</f>
        <v>1420232651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2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1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>
        <v>42272630</v>
      </c>
      <c r="J28" s="40">
        <f t="shared" si="3"/>
        <v>0</v>
      </c>
      <c r="K28" s="72">
        <v>0</v>
      </c>
      <c r="L28"/>
      <c r="M28" s="73" t="e">
        <f>J28/K28</f>
        <v>#DIV/0!</v>
      </c>
      <c r="N28"/>
      <c r="O28" s="70"/>
    </row>
    <row r="29" spans="2:16" ht="28.8">
      <c r="B29" s="346"/>
      <c r="C29" s="56" t="s">
        <v>13</v>
      </c>
      <c r="D29" s="41" t="s">
        <v>418</v>
      </c>
      <c r="E29" s="47"/>
      <c r="F29" s="48"/>
      <c r="G29" s="32">
        <v>0</v>
      </c>
      <c r="H29" s="71">
        <v>42272630</v>
      </c>
      <c r="I29" s="71"/>
      <c r="J29" s="40">
        <f t="shared" si="3"/>
        <v>42272630</v>
      </c>
      <c r="K29" s="72">
        <v>4465120</v>
      </c>
      <c r="L29"/>
      <c r="M29" s="73">
        <f>J29/K29</f>
        <v>9.4672998710001082</v>
      </c>
      <c r="N29"/>
      <c r="O29" s="70"/>
    </row>
    <row r="30" spans="2:16" ht="18" customHeight="1">
      <c r="B30" s="346"/>
      <c r="C30" s="56" t="s">
        <v>32</v>
      </c>
      <c r="D30" s="331" t="s">
        <v>35</v>
      </c>
      <c r="E30" s="332"/>
      <c r="F30" s="333"/>
      <c r="G30" s="71">
        <v>2577685705</v>
      </c>
      <c r="H30" s="71"/>
      <c r="I30" s="71"/>
      <c r="J30" s="40">
        <f>G30+H30-I30</f>
        <v>2577685705</v>
      </c>
      <c r="K30" s="72">
        <v>272272527</v>
      </c>
      <c r="L30"/>
      <c r="M30" s="73">
        <f>J30/K30</f>
        <v>9.4673000372160203</v>
      </c>
      <c r="N30"/>
      <c r="O30" s="70"/>
    </row>
    <row r="31" spans="2:16" ht="18" customHeight="1" thickBot="1">
      <c r="B31" s="346"/>
      <c r="C31" s="74" t="s">
        <v>32</v>
      </c>
      <c r="D31" s="386" t="s">
        <v>41</v>
      </c>
      <c r="E31" s="335"/>
      <c r="F31" s="336"/>
      <c r="G31" s="75">
        <v>6159976374</v>
      </c>
      <c r="H31" s="75"/>
      <c r="I31" s="75"/>
      <c r="J31" s="40">
        <f t="shared" si="3"/>
        <v>6159976374</v>
      </c>
      <c r="K31" s="72">
        <v>650658197</v>
      </c>
      <c r="L31"/>
      <c r="M31" s="73">
        <f>J31/K31</f>
        <v>9.4673000392554805</v>
      </c>
      <c r="N31" s="70"/>
      <c r="O31" s="70"/>
    </row>
    <row r="32" spans="2:16" ht="18" customHeight="1" thickTop="1" thickBot="1">
      <c r="B32" s="347"/>
      <c r="C32" s="385" t="s">
        <v>42</v>
      </c>
      <c r="D32" s="385"/>
      <c r="E32" s="385"/>
      <c r="F32" s="385"/>
      <c r="G32" s="64">
        <f>SUM(G27:G31)</f>
        <v>8779934709</v>
      </c>
      <c r="H32" s="76">
        <f>SUM(H27:H31)</f>
        <v>42272630</v>
      </c>
      <c r="I32" s="76">
        <f>SUM(I27:I31)</f>
        <v>42272630</v>
      </c>
      <c r="J32" s="66">
        <f>SUM(J27:J31)</f>
        <v>8779934709</v>
      </c>
      <c r="K32" s="77">
        <f>SUM(K27:K31)</f>
        <v>927395844</v>
      </c>
      <c r="M32" s="73">
        <f t="shared" si="2"/>
        <v>9.4673000378466217</v>
      </c>
    </row>
    <row r="33" spans="1:16" ht="21.75" customHeight="1" thickTop="1" thickBot="1">
      <c r="B33" s="338" t="s">
        <v>43</v>
      </c>
      <c r="C33" s="339"/>
      <c r="D33" s="339"/>
      <c r="E33" s="339"/>
      <c r="F33" s="340"/>
      <c r="G33" s="78">
        <f>G26+G32</f>
        <v>24162412505</v>
      </c>
      <c r="H33" s="78">
        <f>H26+H32</f>
        <v>42272630</v>
      </c>
      <c r="I33" s="78">
        <f>I26+I32</f>
        <v>42272630</v>
      </c>
      <c r="J33" s="78">
        <f>J26+J32</f>
        <v>24162412505</v>
      </c>
      <c r="K33" s="79"/>
      <c r="O33" s="80" t="e">
        <f>#REF!/#REF!</f>
        <v>#REF!</v>
      </c>
    </row>
    <row r="34" spans="1:16" ht="9.75" customHeight="1" thickTop="1" thickBot="1">
      <c r="B34" s="320"/>
      <c r="C34" s="320"/>
      <c r="D34" s="320"/>
      <c r="E34" s="320"/>
      <c r="F34" s="320"/>
      <c r="G34" s="320"/>
      <c r="H34" s="320"/>
      <c r="I34" s="320"/>
      <c r="J34" s="320"/>
      <c r="K34" s="81"/>
      <c r="O34" s="80"/>
    </row>
    <row r="35" spans="1:16" ht="21.75" customHeight="1" thickTop="1" thickBot="1">
      <c r="B35" s="321" t="s">
        <v>44</v>
      </c>
      <c r="C35" s="322"/>
      <c r="D35" s="322"/>
      <c r="E35" s="322"/>
      <c r="F35" s="323"/>
      <c r="G35" s="82">
        <f>SUM(G38,G42)</f>
        <v>16231230964</v>
      </c>
      <c r="H35" s="82">
        <f>SUM(H38,H42)</f>
        <v>0</v>
      </c>
      <c r="I35" s="82">
        <f>SUM(I38,I42)</f>
        <v>0</v>
      </c>
      <c r="J35" s="83">
        <f>SUM(J38,J42)</f>
        <v>16231230964</v>
      </c>
      <c r="K35" s="84">
        <f>G35+H35-I35-J35</f>
        <v>0</v>
      </c>
      <c r="L35" s="85"/>
    </row>
    <row r="36" spans="1:16" ht="18" customHeight="1" thickBot="1">
      <c r="B36" s="86" t="s">
        <v>45</v>
      </c>
      <c r="C36" s="87" t="s">
        <v>46</v>
      </c>
      <c r="D36" s="88" t="s">
        <v>47</v>
      </c>
      <c r="E36" s="89" t="s">
        <v>48</v>
      </c>
      <c r="F36" s="89" t="s">
        <v>49</v>
      </c>
      <c r="G36" s="89"/>
      <c r="H36" s="89"/>
      <c r="I36" s="89"/>
      <c r="J36" s="90" t="s">
        <v>50</v>
      </c>
      <c r="K36" s="91"/>
      <c r="L36" s="6" t="s">
        <v>51</v>
      </c>
    </row>
    <row r="37" spans="1:16" ht="18" customHeight="1" thickTop="1">
      <c r="B37" s="92" t="s">
        <v>52</v>
      </c>
      <c r="C37" s="68" t="s">
        <v>53</v>
      </c>
      <c r="D37" s="93" t="s">
        <v>54</v>
      </c>
      <c r="E37" s="94">
        <v>41929</v>
      </c>
      <c r="F37" s="94">
        <v>47398</v>
      </c>
      <c r="G37" s="95">
        <v>2953235328</v>
      </c>
      <c r="H37" s="95"/>
      <c r="I37" s="95"/>
      <c r="J37" s="96">
        <f t="shared" ref="J37:J41" si="4">G37+H37-I37</f>
        <v>2953235328</v>
      </c>
      <c r="K37" s="91"/>
      <c r="L37"/>
      <c r="N37"/>
    </row>
    <row r="38" spans="1:16" ht="21.75" customHeight="1">
      <c r="B38" s="324" t="s">
        <v>55</v>
      </c>
      <c r="C38" s="325"/>
      <c r="D38" s="325"/>
      <c r="E38" s="326"/>
      <c r="F38" s="98"/>
      <c r="G38" s="99">
        <f>SUM(G37:G37)</f>
        <v>2953235328</v>
      </c>
      <c r="H38" s="99">
        <f>SUM(H37:H37)</f>
        <v>0</v>
      </c>
      <c r="I38" s="99">
        <f>SUM(I37:I37)</f>
        <v>0</v>
      </c>
      <c r="J38" s="100">
        <f>SUM(J37:J37)</f>
        <v>2953235328</v>
      </c>
      <c r="K38" s="91"/>
      <c r="L38" s="97"/>
    </row>
    <row r="39" spans="1:16" ht="29.4" thickBot="1">
      <c r="B39" s="101" t="s">
        <v>56</v>
      </c>
      <c r="C39" s="68" t="s">
        <v>24</v>
      </c>
      <c r="D39" s="102" t="s">
        <v>57</v>
      </c>
      <c r="E39" s="94">
        <v>42642</v>
      </c>
      <c r="F39" s="94">
        <v>67479</v>
      </c>
      <c r="G39" s="103">
        <v>1693149636</v>
      </c>
      <c r="H39" s="95"/>
      <c r="I39" s="95"/>
      <c r="J39" s="104">
        <f t="shared" si="4"/>
        <v>1693149636</v>
      </c>
      <c r="K39" s="105">
        <v>1000000</v>
      </c>
      <c r="L39"/>
      <c r="N39"/>
    </row>
    <row r="40" spans="1:16" ht="19.5" customHeight="1" thickTop="1" thickBot="1">
      <c r="B40" s="327" t="s">
        <v>58</v>
      </c>
      <c r="C40" s="36" t="s">
        <v>59</v>
      </c>
      <c r="D40" s="106" t="s">
        <v>60</v>
      </c>
      <c r="E40" s="107">
        <v>44082</v>
      </c>
      <c r="F40" s="107" t="s">
        <v>61</v>
      </c>
      <c r="G40" s="108">
        <v>3636397520</v>
      </c>
      <c r="H40" s="109"/>
      <c r="I40" s="109"/>
      <c r="J40" s="104">
        <f t="shared" si="4"/>
        <v>3636397520</v>
      </c>
      <c r="K40" s="110">
        <v>5000000</v>
      </c>
      <c r="L40" s="111">
        <f>SUM(K39:K40)</f>
        <v>6000000</v>
      </c>
      <c r="M40" s="97">
        <f>J40/K40</f>
        <v>727.27950399999997</v>
      </c>
      <c r="N40" t="s">
        <v>93</v>
      </c>
    </row>
    <row r="41" spans="1:16" s="7" customFormat="1" ht="28.5" customHeight="1" thickTop="1" thickBot="1">
      <c r="A41"/>
      <c r="B41" s="328"/>
      <c r="C41" s="112" t="s">
        <v>59</v>
      </c>
      <c r="D41" s="113" t="s">
        <v>63</v>
      </c>
      <c r="E41" s="114">
        <v>44862</v>
      </c>
      <c r="F41" s="114"/>
      <c r="G41" s="115">
        <v>7948448480</v>
      </c>
      <c r="H41" s="116"/>
      <c r="I41" s="117"/>
      <c r="J41" s="118">
        <f t="shared" si="4"/>
        <v>7948448480</v>
      </c>
      <c r="K41" s="77">
        <v>882167730</v>
      </c>
      <c r="L41"/>
      <c r="M41" s="73">
        <f>J41/K41</f>
        <v>9.0101328916214154</v>
      </c>
      <c r="N41" t="s">
        <v>94</v>
      </c>
      <c r="O41"/>
      <c r="P41"/>
    </row>
    <row r="42" spans="1:16" s="7" customFormat="1" ht="21.75" customHeight="1" thickTop="1" thickBot="1">
      <c r="A42"/>
      <c r="B42" s="329" t="s">
        <v>65</v>
      </c>
      <c r="C42" s="330"/>
      <c r="D42" s="330"/>
      <c r="E42" s="330"/>
      <c r="F42" s="330"/>
      <c r="G42" s="119">
        <f>SUM(G39:G41)</f>
        <v>13277995636</v>
      </c>
      <c r="H42" s="120">
        <f>SUM(H39:H41)</f>
        <v>0</v>
      </c>
      <c r="I42" s="120">
        <f>SUM(I39:I41)</f>
        <v>0</v>
      </c>
      <c r="J42" s="121">
        <f>SUM(J39:J41)</f>
        <v>13277995636</v>
      </c>
      <c r="K42" s="91"/>
      <c r="L42" s="122"/>
      <c r="M42"/>
      <c r="O42"/>
      <c r="P42"/>
    </row>
    <row r="43" spans="1:16" s="7" customFormat="1" ht="15.6" thickTop="1" thickBot="1">
      <c r="A43"/>
      <c r="B43"/>
      <c r="C43"/>
      <c r="D43" s="123"/>
      <c r="E43"/>
      <c r="F43"/>
      <c r="G43" s="124"/>
      <c r="H43"/>
      <c r="I43" s="124"/>
      <c r="J43" s="124"/>
      <c r="K43"/>
      <c r="L43" s="6"/>
      <c r="M43"/>
      <c r="O43"/>
      <c r="P43"/>
    </row>
    <row r="44" spans="1:16" s="7" customFormat="1" ht="21" customHeight="1" thickTop="1" thickBot="1">
      <c r="A44"/>
      <c r="B44" s="321" t="s">
        <v>66</v>
      </c>
      <c r="C44" s="322"/>
      <c r="D44" s="322"/>
      <c r="E44" s="322"/>
      <c r="F44" s="323"/>
      <c r="G44" s="125">
        <v>990835829</v>
      </c>
      <c r="H44" s="126"/>
      <c r="I44" s="127"/>
      <c r="J44" s="125">
        <f>G44+H44-I44</f>
        <v>990835829</v>
      </c>
      <c r="K44" s="128">
        <f>G44+H44-I44-J44</f>
        <v>0</v>
      </c>
      <c r="L44" s="6"/>
      <c r="M44"/>
      <c r="O44"/>
      <c r="P44"/>
    </row>
    <row r="45" spans="1:16" s="7" customFormat="1" ht="21" customHeight="1" thickBot="1">
      <c r="A45"/>
      <c r="B45" s="86" t="s">
        <v>45</v>
      </c>
      <c r="C45" s="129" t="s">
        <v>46</v>
      </c>
      <c r="D45" s="130" t="s">
        <v>47</v>
      </c>
      <c r="E45" s="311" t="s">
        <v>68</v>
      </c>
      <c r="F45" s="312"/>
      <c r="G45" s="131" t="s">
        <v>69</v>
      </c>
      <c r="H45" s="131" t="s">
        <v>48</v>
      </c>
      <c r="I45" s="131" t="s">
        <v>71</v>
      </c>
      <c r="J45" s="90" t="s">
        <v>50</v>
      </c>
      <c r="K45" s="132"/>
      <c r="L45" s="6"/>
      <c r="M45" s="133"/>
      <c r="O45"/>
      <c r="P45"/>
    </row>
    <row r="46" spans="1:16" s="7" customFormat="1" ht="21" customHeight="1" thickTop="1">
      <c r="A46"/>
      <c r="B46" s="134" t="s">
        <v>73</v>
      </c>
      <c r="C46" s="135" t="s">
        <v>59</v>
      </c>
      <c r="D46" s="136" t="s">
        <v>74</v>
      </c>
      <c r="E46" s="313"/>
      <c r="F46" s="314"/>
      <c r="G46" s="137"/>
      <c r="H46" s="138"/>
      <c r="I46" s="138"/>
      <c r="J46" s="139">
        <f>J44</f>
        <v>990835829</v>
      </c>
      <c r="K46" s="132"/>
      <c r="L46" s="6"/>
      <c r="M46"/>
      <c r="O46"/>
      <c r="P46"/>
    </row>
    <row r="47" spans="1:16" s="7" customFormat="1" ht="21" customHeight="1" thickBot="1">
      <c r="A47"/>
      <c r="B47" s="315" t="s">
        <v>75</v>
      </c>
      <c r="C47" s="316"/>
      <c r="D47" s="316"/>
      <c r="E47" s="316"/>
      <c r="F47" s="316"/>
      <c r="G47" s="316"/>
      <c r="H47" s="316"/>
      <c r="I47" s="316"/>
      <c r="J47" s="140">
        <f>SUM(J46)</f>
        <v>990835829</v>
      </c>
      <c r="K47"/>
      <c r="L47" s="6"/>
      <c r="M47"/>
      <c r="O47"/>
      <c r="P47"/>
    </row>
    <row r="48" spans="1:16" s="7" customFormat="1" ht="15.6" thickTop="1" thickBot="1">
      <c r="A48"/>
      <c r="B48"/>
      <c r="C48"/>
      <c r="D48" s="141"/>
      <c r="E48"/>
      <c r="F48"/>
      <c r="G48"/>
      <c r="H48"/>
      <c r="I48"/>
      <c r="J48"/>
      <c r="K48"/>
      <c r="L48" s="6"/>
      <c r="M48"/>
      <c r="O48"/>
      <c r="P48"/>
    </row>
    <row r="49" spans="1:16" s="7" customFormat="1" ht="15" thickBot="1">
      <c r="A49"/>
      <c r="B49" s="317" t="s">
        <v>126</v>
      </c>
      <c r="C49" s="318"/>
      <c r="D49" s="318"/>
      <c r="E49" s="318"/>
      <c r="F49" s="318"/>
      <c r="G49" s="318"/>
      <c r="H49" s="318"/>
      <c r="I49" s="318"/>
      <c r="J49" s="319"/>
      <c r="K49"/>
      <c r="L49" s="6"/>
      <c r="M49"/>
      <c r="O49"/>
      <c r="P49"/>
    </row>
    <row r="50" spans="1:16" s="7" customFormat="1">
      <c r="A50"/>
      <c r="B50" s="142" t="s">
        <v>99</v>
      </c>
      <c r="C50"/>
      <c r="D50" s="143"/>
      <c r="E50" s="144"/>
      <c r="G50" s="145" t="s">
        <v>100</v>
      </c>
      <c r="J50" s="146"/>
      <c r="K50"/>
      <c r="L50" s="6"/>
      <c r="M50"/>
      <c r="O50"/>
      <c r="P50"/>
    </row>
    <row r="51" spans="1:16" s="7" customFormat="1">
      <c r="A51"/>
      <c r="B51" s="147" t="s">
        <v>410</v>
      </c>
      <c r="C51"/>
      <c r="D51" s="176"/>
      <c r="E51" s="155">
        <v>48400000</v>
      </c>
      <c r="G51" s="158" t="s">
        <v>101</v>
      </c>
      <c r="J51" s="150">
        <v>99001597</v>
      </c>
      <c r="K51"/>
      <c r="L51" s="6"/>
      <c r="M51"/>
      <c r="O51"/>
      <c r="P51"/>
    </row>
    <row r="52" spans="1:16" s="7" customFormat="1">
      <c r="A52"/>
      <c r="B52" s="147" t="s">
        <v>411</v>
      </c>
      <c r="C52"/>
      <c r="D52" s="143"/>
      <c r="E52" s="155">
        <v>29123600</v>
      </c>
      <c r="G52" s="158"/>
      <c r="J52" s="146"/>
      <c r="K52"/>
      <c r="L52" s="6"/>
      <c r="M52"/>
      <c r="O52"/>
      <c r="P52"/>
    </row>
    <row r="53" spans="1:16" s="7" customFormat="1">
      <c r="A53"/>
      <c r="B53" s="147" t="s">
        <v>412</v>
      </c>
      <c r="C53"/>
      <c r="D53" s="143"/>
      <c r="E53" s="155">
        <v>50600000</v>
      </c>
      <c r="G53" s="153" t="s">
        <v>103</v>
      </c>
      <c r="J53" s="146"/>
      <c r="K53"/>
      <c r="L53" s="6"/>
      <c r="M53"/>
      <c r="O53"/>
      <c r="P53"/>
    </row>
    <row r="54" spans="1:16" s="7" customFormat="1">
      <c r="A54"/>
      <c r="B54" s="142"/>
      <c r="E54" s="186">
        <v>128123600</v>
      </c>
      <c r="G54" s="175" t="s">
        <v>413</v>
      </c>
      <c r="J54" s="146">
        <v>1106520</v>
      </c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80" t="s">
        <v>414</v>
      </c>
      <c r="J55" s="146">
        <v>36704110</v>
      </c>
      <c r="K55"/>
      <c r="L55" s="6"/>
      <c r="M55"/>
      <c r="O55"/>
      <c r="P55"/>
    </row>
    <row r="56" spans="1:16" s="7" customFormat="1">
      <c r="A56"/>
      <c r="B56" s="142" t="s">
        <v>395</v>
      </c>
      <c r="C56"/>
      <c r="D56" s="176"/>
      <c r="E56" s="144"/>
      <c r="G56" s="158" t="s">
        <v>415</v>
      </c>
      <c r="J56" s="146">
        <v>103210</v>
      </c>
      <c r="K56"/>
      <c r="L56" s="6"/>
      <c r="M56"/>
      <c r="O56"/>
      <c r="P56"/>
    </row>
    <row r="57" spans="1:16" s="7" customFormat="1">
      <c r="A57"/>
      <c r="B57" s="147" t="s">
        <v>101</v>
      </c>
      <c r="C57"/>
      <c r="D57"/>
      <c r="E57" s="144">
        <v>99001597</v>
      </c>
      <c r="F57"/>
      <c r="G57" t="s">
        <v>416</v>
      </c>
      <c r="H57"/>
      <c r="I57" s="154"/>
      <c r="J57" s="146">
        <v>918230</v>
      </c>
      <c r="K57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 t="s">
        <v>417</v>
      </c>
      <c r="H58"/>
      <c r="I58" s="154"/>
      <c r="J58" s="152">
        <v>5592566</v>
      </c>
      <c r="K58" s="178"/>
      <c r="L58" s="6"/>
      <c r="M58"/>
      <c r="O58"/>
      <c r="P58"/>
    </row>
    <row r="59" spans="1:16" s="7" customFormat="1">
      <c r="A59" s="179"/>
      <c r="B59" s="153" t="s">
        <v>419</v>
      </c>
      <c r="C59"/>
      <c r="D59"/>
      <c r="E59" s="144"/>
      <c r="F59"/>
      <c r="G59" s="153"/>
      <c r="H59"/>
      <c r="I59" s="154"/>
      <c r="J59" s="148">
        <v>44424636</v>
      </c>
      <c r="K59" s="178"/>
      <c r="L59" s="6"/>
      <c r="M59"/>
      <c r="O59"/>
      <c r="P59"/>
    </row>
    <row r="60" spans="1:16" s="7" customFormat="1">
      <c r="A60" s="179"/>
      <c r="B60" t="s">
        <v>420</v>
      </c>
      <c r="C60"/>
      <c r="D60"/>
      <c r="E60" s="144">
        <v>42272630</v>
      </c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 s="153"/>
      <c r="C61"/>
      <c r="D61"/>
      <c r="E61" s="155"/>
      <c r="F61"/>
      <c r="G61" s="153" t="s">
        <v>110</v>
      </c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55"/>
      <c r="F62"/>
      <c r="G62" t="s">
        <v>420</v>
      </c>
      <c r="H62"/>
      <c r="I62" s="154"/>
      <c r="J62" s="148">
        <v>42272630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20"/>
      <c r="F63"/>
      <c r="G63"/>
      <c r="H63"/>
      <c r="I63" s="154"/>
      <c r="J63" s="152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53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75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52"/>
      <c r="K74" s="178"/>
      <c r="L74" s="6"/>
      <c r="M74"/>
      <c r="O74"/>
      <c r="P74"/>
    </row>
    <row r="75" spans="1:16" s="7" customFormat="1">
      <c r="A75" s="179"/>
      <c r="B75" s="153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 s="153"/>
      <c r="C78"/>
      <c r="D78"/>
      <c r="E78" s="144"/>
      <c r="F78"/>
      <c r="G78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/>
      <c r="C81"/>
      <c r="D81"/>
      <c r="E81" s="144"/>
      <c r="F81"/>
      <c r="G81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/>
      <c r="H85"/>
      <c r="I85" s="154"/>
      <c r="J85" s="152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 s="153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8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/>
      <c r="B94" s="147"/>
      <c r="C94"/>
      <c r="D94" s="166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3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2"/>
      <c r="C96"/>
      <c r="D96" s="3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6"/>
      <c r="E99"/>
      <c r="F99"/>
      <c r="G99"/>
      <c r="H99"/>
      <c r="I99" s="170"/>
      <c r="J99" s="167"/>
      <c r="K99"/>
      <c r="L99" s="6"/>
      <c r="M99"/>
      <c r="O99"/>
      <c r="P99"/>
    </row>
    <row r="100" spans="1:16" s="7" customFormat="1" ht="15" thickBot="1">
      <c r="A100"/>
      <c r="B100" s="171"/>
      <c r="C100" s="172"/>
      <c r="D100" s="173"/>
      <c r="E100" s="172"/>
      <c r="F100" s="172"/>
      <c r="G100" s="172"/>
      <c r="H100"/>
      <c r="I100" s="170"/>
      <c r="J100" s="167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H101" s="174"/>
      <c r="I101" s="174"/>
      <c r="J101" s="174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J102" s="152"/>
      <c r="K102"/>
      <c r="L102" s="6"/>
      <c r="M102"/>
      <c r="O102"/>
      <c r="P102"/>
    </row>
    <row r="103" spans="1:16" s="7" customFormat="1">
      <c r="A103"/>
      <c r="B103" s="177"/>
      <c r="C103"/>
      <c r="D103" s="143"/>
      <c r="E103" s="144"/>
      <c r="G103" s="158"/>
      <c r="J103" s="152"/>
      <c r="K103"/>
      <c r="L103" s="6"/>
      <c r="M103"/>
      <c r="O103"/>
      <c r="P103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5:F35"/>
    <mergeCell ref="B19:F19"/>
    <mergeCell ref="B20:B32"/>
    <mergeCell ref="D20:F20"/>
    <mergeCell ref="D21:F21"/>
    <mergeCell ref="D23:F23"/>
    <mergeCell ref="D24:F24"/>
    <mergeCell ref="D25:F25"/>
    <mergeCell ref="C26:F26"/>
    <mergeCell ref="D27:F27"/>
    <mergeCell ref="D28:F28"/>
    <mergeCell ref="D30:F30"/>
    <mergeCell ref="D31:F31"/>
    <mergeCell ref="C32:F32"/>
    <mergeCell ref="B33:F33"/>
    <mergeCell ref="B34:J34"/>
    <mergeCell ref="B47:I47"/>
    <mergeCell ref="B49:J49"/>
    <mergeCell ref="B38:E38"/>
    <mergeCell ref="B40:B41"/>
    <mergeCell ref="B42:F42"/>
    <mergeCell ref="B44:F44"/>
    <mergeCell ref="E45:F45"/>
    <mergeCell ref="E46:F46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6" max="16383" man="1"/>
    <brk id="116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15BC-37B2-4790-A6B3-6E43FEABE64B}">
  <sheetPr>
    <outlinePr summaryBelow="0"/>
    <pageSetUpPr fitToPage="1"/>
  </sheetPr>
  <dimension ref="A1:P102"/>
  <sheetViews>
    <sheetView showGridLines="0" view="pageBreakPreview" topLeftCell="A13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42716246071</v>
      </c>
      <c r="H6" s="17">
        <f>SUM(H10,H34,H43)</f>
        <v>4766914</v>
      </c>
      <c r="I6" s="17">
        <f>SUM(I10,I34,I43)</f>
        <v>0</v>
      </c>
      <c r="J6" s="18">
        <f>SUM(J10,J34,J43)</f>
        <v>42721012985</v>
      </c>
      <c r="K6" s="19">
        <f>J6-G6</f>
        <v>4766914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5280604844</v>
      </c>
      <c r="H7" s="21">
        <f>SUM(H19,H43,H37)</f>
        <v>0</v>
      </c>
      <c r="I7" s="21">
        <f>SUM(I19,I43,I37)</f>
        <v>0</v>
      </c>
      <c r="J7" s="22">
        <f>G7+H7-I7</f>
        <v>5280604844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37435641227</v>
      </c>
      <c r="H8" s="24">
        <f>SUM(H32,H41)</f>
        <v>4766914</v>
      </c>
      <c r="I8" s="24">
        <f>SUM(I32,I41)</f>
        <v>0</v>
      </c>
      <c r="J8" s="25">
        <f>G8+H8-I8</f>
        <v>37440408141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25498946192</v>
      </c>
      <c r="H10" s="27">
        <f>SUM(H19,H32)</f>
        <v>0</v>
      </c>
      <c r="I10" s="27">
        <f>SUM(I19,I32)</f>
        <v>0</v>
      </c>
      <c r="J10" s="28">
        <f>SUM(J19,J32)</f>
        <v>25498946192</v>
      </c>
      <c r="K10" s="29">
        <f>J10-G10</f>
        <v>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1597</v>
      </c>
      <c r="H12" s="183"/>
      <c r="I12" s="184"/>
      <c r="J12" s="39">
        <f t="shared" si="0"/>
        <v>1597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151377002</v>
      </c>
      <c r="H13" s="183"/>
      <c r="I13" s="38"/>
      <c r="J13" s="40">
        <f>G13+H13-I13</f>
        <v>151377002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1184966829</v>
      </c>
      <c r="H16" s="184"/>
      <c r="I16" s="184"/>
      <c r="J16" s="40">
        <f t="shared" si="0"/>
        <v>1184966829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1336533687</v>
      </c>
      <c r="H19" s="54">
        <f>SUM(H11:H18)</f>
        <v>0</v>
      </c>
      <c r="I19" s="54">
        <f>SUM(I11:I18)</f>
        <v>0</v>
      </c>
      <c r="J19" s="54">
        <f>SUM(J11:J18)</f>
        <v>1336533687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24162412505</v>
      </c>
      <c r="H32" s="78">
        <f>H26+H31</f>
        <v>0</v>
      </c>
      <c r="I32" s="78">
        <f>I26+I31</f>
        <v>0</v>
      </c>
      <c r="J32" s="78">
        <f>J26+J31</f>
        <v>24162412505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4766914</v>
      </c>
      <c r="I34" s="82">
        <f>SUM(I37,I41)</f>
        <v>0</v>
      </c>
      <c r="J34" s="83">
        <f>SUM(J37,J41)</f>
        <v>16231230964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>
        <v>4766914</v>
      </c>
      <c r="I40" s="117"/>
      <c r="J40" s="118">
        <f t="shared" si="4"/>
        <v>7948448480</v>
      </c>
      <c r="K40" s="77">
        <v>882167730</v>
      </c>
      <c r="L40"/>
      <c r="M40" s="73">
        <f>J40/K40</f>
        <v>9.0101328916214154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4766914</v>
      </c>
      <c r="I41" s="120">
        <f>SUM(I38:I40)</f>
        <v>0</v>
      </c>
      <c r="J41" s="121">
        <f>SUM(J38:J40)</f>
        <v>13277995636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/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138</v>
      </c>
      <c r="C49"/>
      <c r="D49" s="143"/>
      <c r="E49" s="144"/>
      <c r="G49" s="145"/>
      <c r="J49" s="146"/>
      <c r="K49"/>
      <c r="L49" s="6"/>
      <c r="M49"/>
      <c r="O49"/>
      <c r="P49"/>
    </row>
    <row r="50" spans="1:16" s="7" customFormat="1">
      <c r="A50"/>
      <c r="B50" s="147" t="s">
        <v>409</v>
      </c>
      <c r="C50"/>
      <c r="D50" s="176"/>
      <c r="E50" s="144">
        <v>4766914</v>
      </c>
      <c r="G50" s="158"/>
      <c r="J50" s="150"/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55"/>
      <c r="G52" s="153"/>
      <c r="J52" s="146"/>
      <c r="K52"/>
      <c r="L52" s="6"/>
      <c r="M52"/>
      <c r="O52"/>
      <c r="P52"/>
    </row>
    <row r="53" spans="1:16" s="7" customFormat="1">
      <c r="A53"/>
      <c r="B53" s="142"/>
      <c r="E53" s="192"/>
      <c r="G53" s="175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80"/>
      <c r="J54" s="150"/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45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/>
      <c r="F56"/>
      <c r="G56"/>
      <c r="H56"/>
      <c r="I56" s="154"/>
      <c r="J56" s="150"/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 s="153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46:I46"/>
    <mergeCell ref="B48:J48"/>
    <mergeCell ref="B37:E37"/>
    <mergeCell ref="B39:B40"/>
    <mergeCell ref="B41:F41"/>
    <mergeCell ref="B43:F43"/>
    <mergeCell ref="E44:F44"/>
    <mergeCell ref="E45:F4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13F2-7D32-4E1C-B9A9-42BEE1C67D68}">
  <sheetPr>
    <outlinePr summaryBelow="0"/>
    <pageSetUpPr fitToPage="1"/>
  </sheetPr>
  <dimension ref="A1:P102"/>
  <sheetViews>
    <sheetView showGridLines="0" view="pageBreakPreview" topLeftCell="A30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42716244474</v>
      </c>
      <c r="H6" s="17">
        <f>SUM(H10,H34,H43)</f>
        <v>1597</v>
      </c>
      <c r="I6" s="17">
        <f>SUM(I10,I34,I43)</f>
        <v>0</v>
      </c>
      <c r="J6" s="18">
        <f>SUM(J10,J34,J43)</f>
        <v>42716246071</v>
      </c>
      <c r="K6" s="19">
        <f>J6-G6</f>
        <v>1597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5280603247</v>
      </c>
      <c r="H7" s="21">
        <f>SUM(H19,H43,H37)</f>
        <v>1597</v>
      </c>
      <c r="I7" s="21">
        <f>SUM(I19,I43,I37)</f>
        <v>0</v>
      </c>
      <c r="J7" s="22">
        <f>G7+H7-I7</f>
        <v>5280604844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37435641227</v>
      </c>
      <c r="H8" s="24">
        <f>SUM(H32,H41)</f>
        <v>0</v>
      </c>
      <c r="I8" s="24">
        <f>SUM(I32,I41)</f>
        <v>0</v>
      </c>
      <c r="J8" s="25">
        <f>G8+H8-I8</f>
        <v>37435641227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25498944595</v>
      </c>
      <c r="H10" s="27">
        <f>SUM(H19,H32)</f>
        <v>1597</v>
      </c>
      <c r="I10" s="27">
        <f>SUM(I19,I32)</f>
        <v>0</v>
      </c>
      <c r="J10" s="28">
        <f>SUM(J19,J32)</f>
        <v>25498946192</v>
      </c>
      <c r="K10" s="29">
        <f>J10-G10</f>
        <v>1597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1597</v>
      </c>
      <c r="I12" s="184"/>
      <c r="J12" s="39">
        <f t="shared" si="0"/>
        <v>1597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151377002</v>
      </c>
      <c r="H13" s="183"/>
      <c r="I13" s="38"/>
      <c r="J13" s="40">
        <f>G13+H13-I13</f>
        <v>151377002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1184966829</v>
      </c>
      <c r="H16" s="184"/>
      <c r="I16" s="184"/>
      <c r="J16" s="40">
        <f t="shared" si="0"/>
        <v>1184966829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1336532090</v>
      </c>
      <c r="H19" s="54">
        <f>SUM(H11:H18)</f>
        <v>1597</v>
      </c>
      <c r="I19" s="54">
        <f>SUM(I11:I18)</f>
        <v>0</v>
      </c>
      <c r="J19" s="54">
        <f>SUM(J11:J18)</f>
        <v>1336533687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0</v>
      </c>
      <c r="H21" s="45"/>
      <c r="I21" s="32"/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15382477796</v>
      </c>
      <c r="H22" s="45"/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0</v>
      </c>
      <c r="H25" s="32"/>
      <c r="I25" s="45"/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15382477796</v>
      </c>
      <c r="H26" s="65">
        <f>SUM(H20:H25)</f>
        <v>0</v>
      </c>
      <c r="I26" s="65">
        <f>SUM(I20:I25)</f>
        <v>0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24162412505</v>
      </c>
      <c r="H32" s="78">
        <f>H26+H31</f>
        <v>0</v>
      </c>
      <c r="I32" s="78">
        <f>I26+I31</f>
        <v>0</v>
      </c>
      <c r="J32" s="78">
        <f>J26+J31</f>
        <v>24162412505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0</v>
      </c>
      <c r="I34" s="82">
        <f>SUM(I37,I41)</f>
        <v>0</v>
      </c>
      <c r="J34" s="83">
        <f>SUM(J37,J41)</f>
        <v>16226464050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/>
      <c r="I40" s="117"/>
      <c r="J40" s="118">
        <f t="shared" si="4"/>
        <v>7943681566</v>
      </c>
      <c r="K40" s="77">
        <v>881665209</v>
      </c>
      <c r="L40"/>
      <c r="M40" s="73">
        <f>J40/K40</f>
        <v>9.0098616628072037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0</v>
      </c>
      <c r="I41" s="120">
        <f>SUM(I38:I40)</f>
        <v>0</v>
      </c>
      <c r="J41" s="121">
        <f>SUM(J38:J40)</f>
        <v>13273228722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/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407</v>
      </c>
      <c r="C49"/>
      <c r="D49" s="143"/>
      <c r="E49" s="144"/>
      <c r="G49" s="145"/>
      <c r="J49" s="146"/>
      <c r="K49"/>
      <c r="L49" s="6"/>
      <c r="M49"/>
      <c r="O49"/>
      <c r="P49"/>
    </row>
    <row r="50" spans="1:16" s="7" customFormat="1">
      <c r="A50"/>
      <c r="B50" s="147" t="s">
        <v>408</v>
      </c>
      <c r="C50"/>
      <c r="D50" s="176"/>
      <c r="E50" s="144">
        <v>1597</v>
      </c>
      <c r="G50" s="158"/>
      <c r="J50" s="150"/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55"/>
      <c r="G52" s="153"/>
      <c r="J52" s="146"/>
      <c r="K52"/>
      <c r="L52" s="6"/>
      <c r="M52"/>
      <c r="O52"/>
      <c r="P52"/>
    </row>
    <row r="53" spans="1:16" s="7" customFormat="1">
      <c r="A53"/>
      <c r="B53" s="142"/>
      <c r="E53" s="192"/>
      <c r="G53" s="175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80"/>
      <c r="J54" s="150"/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45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/>
      <c r="F56"/>
      <c r="G56"/>
      <c r="H56"/>
      <c r="I56" s="154"/>
      <c r="J56" s="150"/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 s="153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46:I46"/>
    <mergeCell ref="B48:J48"/>
    <mergeCell ref="B37:E37"/>
    <mergeCell ref="B39:B40"/>
    <mergeCell ref="B41:F41"/>
    <mergeCell ref="B43:F43"/>
    <mergeCell ref="E44:F44"/>
    <mergeCell ref="E45:F45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D946-1E95-4849-A635-9150B2CF1A92}">
  <sheetPr>
    <outlinePr summaryBelow="0"/>
    <pageSetUpPr fitToPage="1"/>
  </sheetPr>
  <dimension ref="A1:P102"/>
  <sheetViews>
    <sheetView showGridLines="0" view="pageBreakPreview" topLeftCell="A20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42779072687</v>
      </c>
      <c r="H6" s="17">
        <f>SUM(H10,H34,H43)</f>
        <v>27290908324</v>
      </c>
      <c r="I6" s="17">
        <f>SUM(I10,I34,I43)</f>
        <v>27353736537</v>
      </c>
      <c r="J6" s="18">
        <f>SUM(J10,J34,J43)</f>
        <v>42716244474</v>
      </c>
      <c r="K6" s="19">
        <f>J6-G6</f>
        <v>-62828213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5280904517</v>
      </c>
      <c r="H7" s="21">
        <f>SUM(H19,H43,H37)</f>
        <v>24809852</v>
      </c>
      <c r="I7" s="21">
        <f>SUM(I19,I43,I37)</f>
        <v>25111122</v>
      </c>
      <c r="J7" s="22">
        <f>G7+H7-I7</f>
        <v>5280603247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37498168170</v>
      </c>
      <c r="H8" s="24">
        <f>SUM(H32,H41)</f>
        <v>27266098472</v>
      </c>
      <c r="I8" s="24">
        <f>SUM(I32,I41)</f>
        <v>27328625415</v>
      </c>
      <c r="J8" s="25">
        <f>G8+H8-I8</f>
        <v>37435641227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25561772808</v>
      </c>
      <c r="H10" s="27">
        <f>SUM(H19,H32)</f>
        <v>27290908324</v>
      </c>
      <c r="I10" s="27">
        <f>SUM(I19,I32)</f>
        <v>27353736537</v>
      </c>
      <c r="J10" s="28">
        <f>SUM(J19,J32)</f>
        <v>25498944595</v>
      </c>
      <c r="K10" s="29">
        <f>J10-G10</f>
        <v>-62828213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24809852</v>
      </c>
      <c r="H12" s="183"/>
      <c r="I12" s="184">
        <v>24809852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151678272</v>
      </c>
      <c r="H13" s="183"/>
      <c r="I13" s="38">
        <v>301270</v>
      </c>
      <c r="J13" s="40">
        <f>G13+H13-I13</f>
        <v>151377002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1160156977</v>
      </c>
      <c r="H16" s="184">
        <v>24809852</v>
      </c>
      <c r="I16" s="184"/>
      <c r="J16" s="40">
        <f t="shared" si="0"/>
        <v>1184966829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1336833360</v>
      </c>
      <c r="H19" s="54">
        <f>SUM(H11:H18)</f>
        <v>24809852</v>
      </c>
      <c r="I19" s="54">
        <f>SUM(I11:I18)</f>
        <v>25111122</v>
      </c>
      <c r="J19" s="54">
        <f>SUM(J11:J18)</f>
        <v>1336532090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1229300</v>
      </c>
      <c r="H21" s="45">
        <v>13632434586</v>
      </c>
      <c r="I21" s="32">
        <v>13633663886</v>
      </c>
      <c r="J21" s="40">
        <f t="shared" si="1"/>
        <v>0</v>
      </c>
      <c r="K21" s="58">
        <v>0</v>
      </c>
      <c r="L21"/>
      <c r="M21" s="6" t="e">
        <f t="shared" si="2"/>
        <v>#DIV/0!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1748813910</v>
      </c>
      <c r="H22" s="45">
        <v>13633663886</v>
      </c>
      <c r="I22" s="32"/>
      <c r="J22" s="40">
        <f t="shared" si="1"/>
        <v>15382477796</v>
      </c>
      <c r="K22" s="60">
        <v>10198830.73</v>
      </c>
      <c r="L22"/>
      <c r="M22" s="6">
        <f t="shared" si="2"/>
        <v>1508.2589566617896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13694961529</v>
      </c>
      <c r="H25" s="32"/>
      <c r="I25" s="45">
        <v>13694961529</v>
      </c>
      <c r="J25" s="34">
        <f t="shared" si="1"/>
        <v>0</v>
      </c>
      <c r="K25" s="63">
        <v>0</v>
      </c>
      <c r="L25"/>
      <c r="M25" s="6" t="e">
        <f t="shared" si="2"/>
        <v>#DIV/0!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15445004739</v>
      </c>
      <c r="H26" s="65">
        <f>SUM(H20:H25)</f>
        <v>27266098472</v>
      </c>
      <c r="I26" s="65">
        <f>SUM(I20:I25)</f>
        <v>27328625415</v>
      </c>
      <c r="J26" s="66">
        <f>SUM(J20:J25)</f>
        <v>15382477796</v>
      </c>
      <c r="K26" s="67">
        <f>SUM(K20:K25)</f>
        <v>10198830.73</v>
      </c>
      <c r="M26" s="6">
        <f t="shared" si="2"/>
        <v>1508.2589566617896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24224939448</v>
      </c>
      <c r="H32" s="78">
        <f>H26+H31</f>
        <v>27266098472</v>
      </c>
      <c r="I32" s="78">
        <f>I26+I31</f>
        <v>27328625415</v>
      </c>
      <c r="J32" s="78">
        <f>J26+J31</f>
        <v>24162412505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0</v>
      </c>
      <c r="I34" s="82">
        <f>SUM(I37,I41)</f>
        <v>0</v>
      </c>
      <c r="J34" s="83">
        <f>SUM(J37,J41)</f>
        <v>16226464050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/>
      <c r="I40" s="117"/>
      <c r="J40" s="118">
        <f t="shared" si="4"/>
        <v>7943681566</v>
      </c>
      <c r="K40" s="77">
        <v>881665209</v>
      </c>
      <c r="L40"/>
      <c r="M40" s="73">
        <f>J40/K40</f>
        <v>9.0098616628072037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0</v>
      </c>
      <c r="I41" s="120">
        <f>SUM(I38:I40)</f>
        <v>0</v>
      </c>
      <c r="J41" s="121">
        <f>SUM(J38:J40)</f>
        <v>13273228722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/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139</v>
      </c>
      <c r="C49"/>
      <c r="D49" s="143"/>
      <c r="E49" s="144"/>
      <c r="G49" s="145" t="s">
        <v>100</v>
      </c>
      <c r="J49" s="146"/>
      <c r="K49"/>
      <c r="L49" s="6"/>
      <c r="M49"/>
      <c r="O49"/>
      <c r="P49"/>
    </row>
    <row r="50" spans="1:16" s="7" customFormat="1">
      <c r="A50"/>
      <c r="B50" s="147" t="s">
        <v>401</v>
      </c>
      <c r="C50"/>
      <c r="D50" s="176"/>
      <c r="E50" s="155"/>
      <c r="G50" s="158" t="s">
        <v>101</v>
      </c>
      <c r="J50" s="150">
        <v>24809852</v>
      </c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44">
        <v>13632434586</v>
      </c>
      <c r="G51" s="158"/>
      <c r="J51" s="146"/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55"/>
      <c r="G52" s="153" t="s">
        <v>103</v>
      </c>
      <c r="J52" s="146"/>
      <c r="K52"/>
      <c r="L52" s="6"/>
      <c r="M52"/>
      <c r="O52"/>
      <c r="P52"/>
    </row>
    <row r="53" spans="1:16" s="7" customFormat="1">
      <c r="A53"/>
      <c r="B53" s="142" t="s">
        <v>402</v>
      </c>
      <c r="E53" s="192"/>
      <c r="G53" s="175" t="s">
        <v>404</v>
      </c>
      <c r="J53" s="150">
        <v>301270</v>
      </c>
      <c r="K53"/>
      <c r="L53" s="6"/>
      <c r="M53"/>
      <c r="O53"/>
      <c r="P53"/>
    </row>
    <row r="54" spans="1:16" s="7" customFormat="1">
      <c r="A54"/>
      <c r="B54" s="147" t="s">
        <v>403</v>
      </c>
      <c r="C54"/>
      <c r="D54" s="176"/>
      <c r="E54" s="144">
        <v>13633663886</v>
      </c>
      <c r="G54" s="180"/>
      <c r="J54" s="150"/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45" t="s">
        <v>108</v>
      </c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/>
      <c r="F56"/>
      <c r="G56" t="s">
        <v>403</v>
      </c>
      <c r="H56"/>
      <c r="I56" s="154"/>
      <c r="J56" s="150">
        <v>13633663886</v>
      </c>
      <c r="K56"/>
      <c r="L56" s="6"/>
      <c r="M56"/>
      <c r="O56"/>
      <c r="P56"/>
    </row>
    <row r="57" spans="1:16" s="7" customFormat="1">
      <c r="A57" s="179"/>
      <c r="B57" s="153" t="s">
        <v>395</v>
      </c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 t="s">
        <v>101</v>
      </c>
      <c r="C58"/>
      <c r="D58"/>
      <c r="E58" s="144">
        <v>24809852</v>
      </c>
      <c r="F58"/>
      <c r="G58" s="153" t="s">
        <v>405</v>
      </c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t="s">
        <v>406</v>
      </c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48">
        <v>13694961529</v>
      </c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46:I46"/>
    <mergeCell ref="B48:J48"/>
    <mergeCell ref="B37:E37"/>
    <mergeCell ref="B39:B40"/>
    <mergeCell ref="B41:F41"/>
    <mergeCell ref="B43:F43"/>
    <mergeCell ref="E44:F44"/>
    <mergeCell ref="E45:F4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3C57-4A05-456A-9EF2-8A872A696F29}">
  <sheetPr>
    <outlinePr summaryBelow="0"/>
    <pageSetUpPr fitToPage="1"/>
  </sheetPr>
  <dimension ref="A1:P102"/>
  <sheetViews>
    <sheetView showGridLines="0" view="pageBreakPreview" topLeftCell="C14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42754427835</v>
      </c>
      <c r="H6" s="17">
        <f>SUM(H10,H34,H43)</f>
        <v>24809852</v>
      </c>
      <c r="I6" s="17">
        <f>SUM(I10,I34,I43)</f>
        <v>165000</v>
      </c>
      <c r="J6" s="18">
        <f>SUM(J10,J34,J43)</f>
        <v>42779072687</v>
      </c>
      <c r="K6" s="19">
        <f>J6-G6</f>
        <v>24644852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5256259665</v>
      </c>
      <c r="H7" s="21">
        <f>SUM(H19,H43,H37)</f>
        <v>24809852</v>
      </c>
      <c r="I7" s="21">
        <f>SUM(I19,I43,I37)</f>
        <v>165000</v>
      </c>
      <c r="J7" s="22">
        <f>G7+H7-I7</f>
        <v>5280904517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37498168170</v>
      </c>
      <c r="H8" s="24">
        <f>SUM(H32,H41)</f>
        <v>0</v>
      </c>
      <c r="I8" s="24">
        <f>SUM(I32,I41)</f>
        <v>0</v>
      </c>
      <c r="J8" s="25">
        <f>G8+H8-I8</f>
        <v>37498168170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25537127956</v>
      </c>
      <c r="H10" s="27">
        <f>SUM(H19,H32)</f>
        <v>24809852</v>
      </c>
      <c r="I10" s="27">
        <f>SUM(I19,I32)</f>
        <v>165000</v>
      </c>
      <c r="J10" s="28">
        <f>SUM(J19,J32)</f>
        <v>25561772808</v>
      </c>
      <c r="K10" s="29">
        <f>J10-G10</f>
        <v>24644852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24809852</v>
      </c>
      <c r="I12" s="184"/>
      <c r="J12" s="39">
        <f t="shared" si="0"/>
        <v>24809852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151843272</v>
      </c>
      <c r="H13" s="183"/>
      <c r="I13" s="38">
        <v>165000</v>
      </c>
      <c r="J13" s="40">
        <f>G13+H13-I13</f>
        <v>151678272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1160156977</v>
      </c>
      <c r="H16" s="184"/>
      <c r="I16" s="184"/>
      <c r="J16" s="40">
        <f t="shared" si="0"/>
        <v>1160156977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0</v>
      </c>
      <c r="H18" s="183"/>
      <c r="I18" s="185"/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1312188508</v>
      </c>
      <c r="H19" s="54">
        <f>SUM(H11:H18)</f>
        <v>24809852</v>
      </c>
      <c r="I19" s="54">
        <f>SUM(I11:I18)</f>
        <v>165000</v>
      </c>
      <c r="J19" s="54">
        <f>SUM(J11:J18)</f>
        <v>1336833360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1229300</v>
      </c>
      <c r="H21" s="45"/>
      <c r="I21" s="32"/>
      <c r="J21" s="40">
        <f t="shared" si="1"/>
        <v>1229300</v>
      </c>
      <c r="K21" s="58">
        <v>803.21</v>
      </c>
      <c r="L21"/>
      <c r="M21" s="6">
        <f t="shared" si="2"/>
        <v>1530.4839332179629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1748813910</v>
      </c>
      <c r="H22" s="45"/>
      <c r="I22" s="32"/>
      <c r="J22" s="40">
        <f t="shared" si="1"/>
        <v>1748813910</v>
      </c>
      <c r="K22" s="60">
        <v>1155553</v>
      </c>
      <c r="L22"/>
      <c r="M22" s="6">
        <f t="shared" si="2"/>
        <v>1513.3999998269228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13694961529</v>
      </c>
      <c r="H25" s="32"/>
      <c r="I25" s="45"/>
      <c r="J25" s="34">
        <f t="shared" si="1"/>
        <v>13694961529</v>
      </c>
      <c r="K25" s="63">
        <v>9049135.4100000001</v>
      </c>
      <c r="L25"/>
      <c r="M25" s="6">
        <f t="shared" si="2"/>
        <v>1513.399999945409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15445004739</v>
      </c>
      <c r="H26" s="65">
        <f>SUM(H20:H25)</f>
        <v>0</v>
      </c>
      <c r="I26" s="65">
        <f>SUM(I20:I25)</f>
        <v>0</v>
      </c>
      <c r="J26" s="66">
        <f>SUM(J20:J25)</f>
        <v>15445004739</v>
      </c>
      <c r="K26" s="67">
        <f>SUM(K20:K25)</f>
        <v>10205491.620000001</v>
      </c>
      <c r="M26" s="6">
        <f t="shared" si="2"/>
        <v>1513.4013445008343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24224939448</v>
      </c>
      <c r="H32" s="78">
        <f>H26+H31</f>
        <v>0</v>
      </c>
      <c r="I32" s="78">
        <f>I26+I31</f>
        <v>0</v>
      </c>
      <c r="J32" s="78">
        <f>J26+J31</f>
        <v>24224939448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0</v>
      </c>
      <c r="I34" s="82">
        <f>SUM(I37,I41)</f>
        <v>0</v>
      </c>
      <c r="J34" s="83">
        <f>SUM(J37,J41)</f>
        <v>16226464050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/>
      <c r="I40" s="117"/>
      <c r="J40" s="118">
        <f t="shared" si="4"/>
        <v>7943681566</v>
      </c>
      <c r="K40" s="77">
        <v>881665209</v>
      </c>
      <c r="L40"/>
      <c r="M40" s="73">
        <f>J40/K40</f>
        <v>9.0098616628072037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0</v>
      </c>
      <c r="I41" s="120">
        <f>SUM(I38:I40)</f>
        <v>0</v>
      </c>
      <c r="J41" s="121">
        <f>SUM(J38:J40)</f>
        <v>13273228722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/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99</v>
      </c>
      <c r="C49"/>
      <c r="D49" s="143"/>
      <c r="E49" s="144"/>
      <c r="G49" s="145" t="s">
        <v>103</v>
      </c>
      <c r="J49" s="146"/>
      <c r="K49"/>
      <c r="L49" s="6"/>
      <c r="M49"/>
      <c r="O49"/>
      <c r="P49"/>
    </row>
    <row r="50" spans="1:16" s="7" customFormat="1">
      <c r="A50"/>
      <c r="B50" s="147" t="s">
        <v>398</v>
      </c>
      <c r="C50"/>
      <c r="D50" s="176"/>
      <c r="E50" s="155">
        <v>54132</v>
      </c>
      <c r="G50" s="158" t="s">
        <v>400</v>
      </c>
      <c r="J50" s="150">
        <v>165000</v>
      </c>
      <c r="K50"/>
      <c r="L50" s="6"/>
      <c r="M50"/>
      <c r="O50"/>
      <c r="P50"/>
    </row>
    <row r="51" spans="1:16" s="7" customFormat="1">
      <c r="A51"/>
      <c r="B51" s="147" t="s">
        <v>131</v>
      </c>
      <c r="C51"/>
      <c r="D51" s="143"/>
      <c r="E51" s="155">
        <v>463320</v>
      </c>
      <c r="G51" s="158"/>
      <c r="J51" s="146"/>
      <c r="K51"/>
      <c r="L51" s="6"/>
      <c r="M51"/>
      <c r="O51"/>
      <c r="P51"/>
    </row>
    <row r="52" spans="1:16" s="7" customFormat="1">
      <c r="A52"/>
      <c r="B52" s="147" t="s">
        <v>80</v>
      </c>
      <c r="C52"/>
      <c r="D52" s="143"/>
      <c r="E52" s="155">
        <v>12870000</v>
      </c>
      <c r="G52" s="153"/>
      <c r="J52" s="146"/>
      <c r="K52"/>
      <c r="L52" s="6"/>
      <c r="M52"/>
      <c r="O52"/>
      <c r="P52"/>
    </row>
    <row r="53" spans="1:16" s="7" customFormat="1">
      <c r="A53"/>
      <c r="B53" s="147" t="s">
        <v>158</v>
      </c>
      <c r="E53" s="192">
        <v>11422400</v>
      </c>
      <c r="G53"/>
      <c r="J53" s="150"/>
      <c r="K53"/>
      <c r="L53" s="6"/>
      <c r="M53"/>
      <c r="O53"/>
      <c r="P53"/>
    </row>
    <row r="54" spans="1:16" s="7" customFormat="1">
      <c r="A54"/>
      <c r="B54" s="142"/>
      <c r="C54"/>
      <c r="D54" s="176"/>
      <c r="E54" s="144">
        <v>24809852</v>
      </c>
      <c r="G54" s="180"/>
      <c r="J54" s="150"/>
      <c r="K54"/>
      <c r="L54" s="6"/>
      <c r="M54"/>
      <c r="O54"/>
      <c r="P54"/>
    </row>
    <row r="55" spans="1:16" s="7" customFormat="1">
      <c r="A55"/>
      <c r="B55" s="147"/>
      <c r="C55"/>
      <c r="D55" s="176"/>
      <c r="E55" s="144"/>
      <c r="G55" s="145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/>
      <c r="F56"/>
      <c r="G56"/>
      <c r="H56"/>
      <c r="I56" s="154"/>
      <c r="J56" s="146"/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46:I46"/>
    <mergeCell ref="B48:J48"/>
    <mergeCell ref="B37:E37"/>
    <mergeCell ref="B39:B40"/>
    <mergeCell ref="B41:F41"/>
    <mergeCell ref="B43:F43"/>
    <mergeCell ref="E44:F44"/>
    <mergeCell ref="E45:F45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791A-7B0D-4EAA-8761-52414664ED31}">
  <sheetPr>
    <outlinePr summaryBelow="0"/>
    <pageSetUpPr fitToPage="1"/>
  </sheetPr>
  <dimension ref="A1:P102"/>
  <sheetViews>
    <sheetView showGridLines="0" view="pageBreakPreview" topLeftCell="A35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42753513259</v>
      </c>
      <c r="H6" s="17">
        <f>SUM(H10,H34,H43)</f>
        <v>1987222054</v>
      </c>
      <c r="I6" s="17">
        <f>SUM(I10,I34,I43)</f>
        <v>1986307478</v>
      </c>
      <c r="J6" s="18">
        <f>SUM(J10,J34,J43)</f>
        <v>42754427835</v>
      </c>
      <c r="K6" s="19">
        <f>J6-G6</f>
        <v>914576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5255345089</v>
      </c>
      <c r="H7" s="21">
        <f>SUM(H19,H43,H37)</f>
        <v>1987222054</v>
      </c>
      <c r="I7" s="21">
        <f>SUM(I19,I43,I37)</f>
        <v>1986307478</v>
      </c>
      <c r="J7" s="22">
        <f>G7+H7-I7</f>
        <v>5256259665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37498168170</v>
      </c>
      <c r="H8" s="24">
        <f>SUM(H32,H41)</f>
        <v>0</v>
      </c>
      <c r="I8" s="24">
        <f>SUM(I32,I41)</f>
        <v>0</v>
      </c>
      <c r="J8" s="25">
        <f>G8+H8-I8</f>
        <v>37498168170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25536213380</v>
      </c>
      <c r="H10" s="27">
        <f>SUM(H19,H32)</f>
        <v>1987222054</v>
      </c>
      <c r="I10" s="27">
        <f>SUM(I19,I32)</f>
        <v>1986307478</v>
      </c>
      <c r="J10" s="28">
        <f>SUM(J19,J32)</f>
        <v>25537127956</v>
      </c>
      <c r="K10" s="29">
        <f>J10-G10</f>
        <v>914576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183">
        <v>993611027</v>
      </c>
      <c r="I12" s="184">
        <v>993611027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151843272</v>
      </c>
      <c r="H13" s="183"/>
      <c r="I13" s="38"/>
      <c r="J13" s="40">
        <f>G13+H13-I13</f>
        <v>151843272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166545950</v>
      </c>
      <c r="H16" s="184">
        <v>993611027</v>
      </c>
      <c r="I16" s="184"/>
      <c r="J16" s="40">
        <f t="shared" si="0"/>
        <v>1160156977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992696451</v>
      </c>
      <c r="H18" s="183"/>
      <c r="I18" s="185">
        <v>992696451</v>
      </c>
      <c r="J18" s="51">
        <f>G18+H18-I18</f>
        <v>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1311273932</v>
      </c>
      <c r="H19" s="54">
        <f>SUM(H11:H18)</f>
        <v>1987222054</v>
      </c>
      <c r="I19" s="54">
        <f>SUM(I11:I18)</f>
        <v>1986307478</v>
      </c>
      <c r="J19" s="54">
        <f>SUM(J11:J18)</f>
        <v>1312188508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1229300</v>
      </c>
      <c r="H21" s="45"/>
      <c r="I21" s="32"/>
      <c r="J21" s="40">
        <f t="shared" si="1"/>
        <v>1229300</v>
      </c>
      <c r="K21" s="58">
        <v>803.21</v>
      </c>
      <c r="L21"/>
      <c r="M21" s="6">
        <f t="shared" si="2"/>
        <v>1530.4839332179629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1748813910</v>
      </c>
      <c r="H22" s="45"/>
      <c r="I22" s="32"/>
      <c r="J22" s="40">
        <f t="shared" si="1"/>
        <v>1748813910</v>
      </c>
      <c r="K22" s="60">
        <v>1155553</v>
      </c>
      <c r="L22"/>
      <c r="M22" s="6">
        <f t="shared" si="2"/>
        <v>1513.3999998269228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13694961529</v>
      </c>
      <c r="H25" s="32"/>
      <c r="I25" s="45"/>
      <c r="J25" s="34">
        <f t="shared" si="1"/>
        <v>13694961529</v>
      </c>
      <c r="K25" s="63">
        <v>9049135.4100000001</v>
      </c>
      <c r="L25"/>
      <c r="M25" s="6">
        <f t="shared" si="2"/>
        <v>1513.399999945409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15445004739</v>
      </c>
      <c r="H26" s="65">
        <f>SUM(H20:H25)</f>
        <v>0</v>
      </c>
      <c r="I26" s="65">
        <f>SUM(I20:I25)</f>
        <v>0</v>
      </c>
      <c r="J26" s="66">
        <f>SUM(J20:J25)</f>
        <v>15445004739</v>
      </c>
      <c r="K26" s="67">
        <f>SUM(K20:K25)</f>
        <v>10205491.620000001</v>
      </c>
      <c r="M26" s="6">
        <f t="shared" si="2"/>
        <v>1513.4013445008343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24224939448</v>
      </c>
      <c r="H32" s="78">
        <f>H26+H31</f>
        <v>0</v>
      </c>
      <c r="I32" s="78">
        <f>I26+I31</f>
        <v>0</v>
      </c>
      <c r="J32" s="78">
        <f>J26+J31</f>
        <v>24224939448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0</v>
      </c>
      <c r="I34" s="82">
        <f>SUM(I37,I41)</f>
        <v>0</v>
      </c>
      <c r="J34" s="83">
        <f>SUM(J37,J41)</f>
        <v>16226464050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/>
      <c r="I40" s="117"/>
      <c r="J40" s="118">
        <f t="shared" si="4"/>
        <v>7943681566</v>
      </c>
      <c r="K40" s="77">
        <v>881665209</v>
      </c>
      <c r="L40"/>
      <c r="M40" s="73">
        <f>J40/K40</f>
        <v>9.0098616628072037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0</v>
      </c>
      <c r="I41" s="120">
        <f>SUM(I38:I40)</f>
        <v>0</v>
      </c>
      <c r="J41" s="121">
        <f>SUM(J38:J40)</f>
        <v>13273228722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>
        <v>40633</v>
      </c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99</v>
      </c>
      <c r="C49"/>
      <c r="D49" s="143"/>
      <c r="E49" s="144"/>
      <c r="G49" s="145" t="s">
        <v>100</v>
      </c>
      <c r="J49" s="146"/>
      <c r="K49"/>
      <c r="L49" s="6"/>
      <c r="M49"/>
      <c r="O49"/>
      <c r="P49"/>
    </row>
    <row r="50" spans="1:16" s="7" customFormat="1">
      <c r="A50"/>
      <c r="B50" s="147" t="s">
        <v>397</v>
      </c>
      <c r="C50"/>
      <c r="D50" s="176"/>
      <c r="E50" s="155">
        <v>993601955</v>
      </c>
      <c r="G50" s="158" t="s">
        <v>101</v>
      </c>
      <c r="J50" s="150">
        <v>993611027</v>
      </c>
      <c r="K50"/>
      <c r="L50" s="6"/>
      <c r="M50"/>
      <c r="O50"/>
      <c r="P50"/>
    </row>
    <row r="51" spans="1:16" s="7" customFormat="1">
      <c r="A51"/>
      <c r="B51" s="147" t="s">
        <v>398</v>
      </c>
      <c r="C51"/>
      <c r="D51" s="143"/>
      <c r="E51" s="155">
        <v>9072</v>
      </c>
      <c r="G51" s="158"/>
      <c r="J51" s="146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>
        <v>993611027</v>
      </c>
      <c r="G52" s="153" t="s">
        <v>152</v>
      </c>
      <c r="J52" s="146"/>
      <c r="K52"/>
      <c r="L52" s="6"/>
      <c r="M52"/>
      <c r="O52"/>
      <c r="P52"/>
    </row>
    <row r="53" spans="1:16" s="7" customFormat="1">
      <c r="A53"/>
      <c r="B53" s="147"/>
      <c r="E53" s="186"/>
      <c r="G53" t="s">
        <v>397</v>
      </c>
      <c r="J53" s="150">
        <v>992696451</v>
      </c>
      <c r="K53"/>
      <c r="L53" s="6"/>
      <c r="M53"/>
      <c r="O53"/>
      <c r="P53"/>
    </row>
    <row r="54" spans="1:16" s="7" customFormat="1">
      <c r="A54"/>
      <c r="B54" s="142" t="s">
        <v>395</v>
      </c>
      <c r="C54"/>
      <c r="D54" s="176"/>
      <c r="E54" s="155"/>
      <c r="G54" s="180"/>
      <c r="J54" s="150"/>
      <c r="K54"/>
      <c r="L54" s="6"/>
      <c r="M54"/>
      <c r="O54"/>
      <c r="P54"/>
    </row>
    <row r="55" spans="1:16" s="7" customFormat="1">
      <c r="A55"/>
      <c r="B55" s="147" t="s">
        <v>101</v>
      </c>
      <c r="C55"/>
      <c r="D55" s="176"/>
      <c r="E55" s="144">
        <v>993611027</v>
      </c>
      <c r="G55" s="145"/>
      <c r="J55" s="146"/>
      <c r="K55"/>
      <c r="L55" s="6"/>
      <c r="M55"/>
      <c r="O55"/>
      <c r="P55"/>
    </row>
    <row r="56" spans="1:16" s="7" customFormat="1">
      <c r="A56"/>
      <c r="B56" s="147"/>
      <c r="C56"/>
      <c r="D56"/>
      <c r="E56" s="144"/>
      <c r="F56"/>
      <c r="G56"/>
      <c r="H56"/>
      <c r="I56" s="154"/>
      <c r="J56" s="146"/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46:I46"/>
    <mergeCell ref="B48:J48"/>
    <mergeCell ref="B37:E37"/>
    <mergeCell ref="B39:B40"/>
    <mergeCell ref="B41:F41"/>
    <mergeCell ref="B43:F43"/>
    <mergeCell ref="E44:F44"/>
    <mergeCell ref="E45:F4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ED4D-7EE2-47D3-B295-4929A2777883}">
  <sheetPr>
    <outlinePr summaryBelow="0"/>
    <pageSetUpPr fitToPage="1"/>
  </sheetPr>
  <dimension ref="A1:P102"/>
  <sheetViews>
    <sheetView showGridLines="0" view="pageBreakPreview" topLeftCell="A14" zoomScale="85" zoomScaleNormal="70" zoomScaleSheetLayoutView="85" zoomScalePageLayoutView="40" workbookViewId="0">
      <selection activeCell="G36" sqref="G36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42620285033</v>
      </c>
      <c r="H6" s="17">
        <f>SUM(H10,H34,H43)</f>
        <v>299774176</v>
      </c>
      <c r="I6" s="17">
        <f>SUM(I10,I34,I43)</f>
        <v>166545950</v>
      </c>
      <c r="J6" s="18">
        <f>SUM(J10,J34,J43)</f>
        <v>42753513259</v>
      </c>
      <c r="K6" s="19">
        <f>J6-G6</f>
        <v>133228226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5123345089</v>
      </c>
      <c r="H7" s="21">
        <f>SUM(H19,H43,H37)</f>
        <v>298545950</v>
      </c>
      <c r="I7" s="21">
        <f>SUM(I19,I43,I37)</f>
        <v>166545950</v>
      </c>
      <c r="J7" s="22">
        <f>G7+H7-I7</f>
        <v>5255345089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37496939944</v>
      </c>
      <c r="H8" s="24">
        <f>SUM(H32,H41)</f>
        <v>1228226</v>
      </c>
      <c r="I8" s="24">
        <f>SUM(I32,I41)</f>
        <v>0</v>
      </c>
      <c r="J8" s="25">
        <f>G8+H8-I8</f>
        <v>37498168170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25402985154</v>
      </c>
      <c r="H10" s="27">
        <f>SUM(H19,H32)</f>
        <v>299774176</v>
      </c>
      <c r="I10" s="27">
        <f>SUM(I19,I32)</f>
        <v>166545950</v>
      </c>
      <c r="J10" s="28">
        <f>SUM(J19,J32)</f>
        <v>25536213380</v>
      </c>
      <c r="K10" s="29">
        <f>J10-G10</f>
        <v>133228226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173190</v>
      </c>
      <c r="H11" s="181"/>
      <c r="I11" s="182"/>
      <c r="J11" s="34">
        <f t="shared" ref="J11:J16" si="0">G11+H11-I11</f>
        <v>173190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34545950</v>
      </c>
      <c r="H12" s="183">
        <v>132000000</v>
      </c>
      <c r="I12" s="184">
        <v>166545950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151843272</v>
      </c>
      <c r="H13" s="183"/>
      <c r="I13" s="38"/>
      <c r="J13" s="40">
        <f>G13+H13-I13</f>
        <v>151843272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>
        <v>166545950</v>
      </c>
      <c r="I16" s="184"/>
      <c r="J16" s="40">
        <f t="shared" si="0"/>
        <v>166545950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992696451</v>
      </c>
      <c r="H18" s="183"/>
      <c r="I18" s="185"/>
      <c r="J18" s="51">
        <f>G18+H18-I18</f>
        <v>992696451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1179273932</v>
      </c>
      <c r="H19" s="54">
        <f>SUM(H11:H18)</f>
        <v>298545950</v>
      </c>
      <c r="I19" s="54">
        <f>SUM(I11:I18)</f>
        <v>166545950</v>
      </c>
      <c r="J19" s="54">
        <f>SUM(J11:J18)</f>
        <v>1311273932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31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1074</v>
      </c>
      <c r="H21" s="45">
        <v>1228226</v>
      </c>
      <c r="I21" s="32"/>
      <c r="J21" s="40">
        <f t="shared" si="1"/>
        <v>1229300</v>
      </c>
      <c r="K21" s="58">
        <v>803.21</v>
      </c>
      <c r="L21"/>
      <c r="M21" s="6">
        <f t="shared" si="2"/>
        <v>1530.4839332179629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>
        <v>1748813910</v>
      </c>
      <c r="H22" s="45"/>
      <c r="I22" s="32"/>
      <c r="J22" s="40">
        <f t="shared" si="1"/>
        <v>1748813910</v>
      </c>
      <c r="K22" s="60">
        <v>1155553</v>
      </c>
      <c r="L22"/>
      <c r="M22" s="6">
        <f t="shared" si="2"/>
        <v>1513.3999998269228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13694961529</v>
      </c>
      <c r="H25" s="32"/>
      <c r="I25" s="45"/>
      <c r="J25" s="34">
        <f t="shared" si="1"/>
        <v>13694961529</v>
      </c>
      <c r="K25" s="63">
        <v>9049135.4100000001</v>
      </c>
      <c r="L25"/>
      <c r="M25" s="6">
        <f t="shared" si="2"/>
        <v>1513.399999945409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15443776513</v>
      </c>
      <c r="H26" s="65">
        <f>SUM(H20:H25)</f>
        <v>1228226</v>
      </c>
      <c r="I26" s="65">
        <f>SUM(I20:I25)</f>
        <v>0</v>
      </c>
      <c r="J26" s="66">
        <f>SUM(J20:J25)</f>
        <v>15445004739</v>
      </c>
      <c r="K26" s="67">
        <f>SUM(K20:K25)</f>
        <v>10205491.620000001</v>
      </c>
      <c r="M26" s="6">
        <f t="shared" si="2"/>
        <v>1513.4013445008343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3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42272630</v>
      </c>
      <c r="H28" s="71"/>
      <c r="I28" s="71"/>
      <c r="J28" s="40">
        <f t="shared" si="3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2577685705</v>
      </c>
      <c r="H29" s="71"/>
      <c r="I29" s="71"/>
      <c r="J29" s="40">
        <f>G29+H29-I29</f>
        <v>2577685705</v>
      </c>
      <c r="K29" s="72">
        <v>272272527</v>
      </c>
      <c r="L29"/>
      <c r="M29" s="73">
        <f>J29/K29</f>
        <v>9.4673000372160203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6159976374</v>
      </c>
      <c r="H30" s="75"/>
      <c r="I30" s="75"/>
      <c r="J30" s="40">
        <f t="shared" si="3"/>
        <v>6159976374</v>
      </c>
      <c r="K30" s="72">
        <v>650658197</v>
      </c>
      <c r="L30"/>
      <c r="M30" s="73">
        <f>J30/K30</f>
        <v>9.4673000392554805</v>
      </c>
      <c r="N30" s="7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8779934709</v>
      </c>
      <c r="H31" s="76">
        <f>SUM(H27:H30)</f>
        <v>0</v>
      </c>
      <c r="I31" s="76">
        <f>SUM(I27:I30)</f>
        <v>0</v>
      </c>
      <c r="J31" s="66">
        <f>SUM(J27:J30)</f>
        <v>8779934709</v>
      </c>
      <c r="K31" s="77">
        <f>SUM(K27:K30)</f>
        <v>927395844</v>
      </c>
      <c r="M31" s="73">
        <f t="shared" si="2"/>
        <v>9.4673000378466217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24223711222</v>
      </c>
      <c r="H32" s="78">
        <f>H26+H31</f>
        <v>1228226</v>
      </c>
      <c r="I32" s="78">
        <f>I26+I31</f>
        <v>0</v>
      </c>
      <c r="J32" s="78">
        <f>J26+J31</f>
        <v>24224939448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16226464050</v>
      </c>
      <c r="H34" s="82">
        <f>SUM(H37,H41)</f>
        <v>0</v>
      </c>
      <c r="I34" s="82">
        <f>SUM(I37,I41)</f>
        <v>0</v>
      </c>
      <c r="J34" s="83">
        <f>SUM(J37,J41)</f>
        <v>16226464050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2953235328</v>
      </c>
      <c r="H36" s="95"/>
      <c r="I36" s="95"/>
      <c r="J36" s="96">
        <f t="shared" ref="J36:J40" si="4">G36+H36-I36</f>
        <v>2953235328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2953235328</v>
      </c>
      <c r="H37" s="99">
        <f>SUM(H36:H36)</f>
        <v>0</v>
      </c>
      <c r="I37" s="99">
        <f>SUM(I36:I36)</f>
        <v>0</v>
      </c>
      <c r="J37" s="100">
        <f>SUM(J36:J36)</f>
        <v>2953235328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1693149636</v>
      </c>
      <c r="H38" s="95"/>
      <c r="I38" s="95"/>
      <c r="J38" s="104">
        <f t="shared" si="4"/>
        <v>1693149636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3636397520</v>
      </c>
      <c r="H39" s="109"/>
      <c r="I39" s="109"/>
      <c r="J39" s="104">
        <f t="shared" si="4"/>
        <v>3636397520</v>
      </c>
      <c r="K39" s="110">
        <v>5000000</v>
      </c>
      <c r="L39" s="111">
        <f>SUM(K38:K39)</f>
        <v>6000000</v>
      </c>
      <c r="M39" s="97">
        <f>J39/K39</f>
        <v>727.27950399999997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7943681566</v>
      </c>
      <c r="H40" s="116"/>
      <c r="I40" s="117"/>
      <c r="J40" s="118">
        <f t="shared" si="4"/>
        <v>7943681566</v>
      </c>
      <c r="K40" s="77">
        <v>881665209</v>
      </c>
      <c r="L40"/>
      <c r="M40" s="73">
        <f>J40/K40</f>
        <v>9.0098616628072037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13273228722</v>
      </c>
      <c r="H41" s="120">
        <f>SUM(H38:H40)</f>
        <v>0</v>
      </c>
      <c r="I41" s="120">
        <f>SUM(I38:I40)</f>
        <v>0</v>
      </c>
      <c r="J41" s="121">
        <f>SUM(J38:J40)</f>
        <v>13273228722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990835829</v>
      </c>
      <c r="H43" s="126"/>
      <c r="I43" s="127"/>
      <c r="J43" s="125">
        <f>G43+H43-I43</f>
        <v>990835829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>
        <v>40633</v>
      </c>
      <c r="I45" s="138"/>
      <c r="J45" s="139">
        <f>J43</f>
        <v>990835829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990835829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99</v>
      </c>
      <c r="C49"/>
      <c r="D49" s="143"/>
      <c r="E49" s="144"/>
      <c r="G49" s="145" t="s">
        <v>100</v>
      </c>
      <c r="J49" s="146"/>
      <c r="K49"/>
      <c r="L49" s="6"/>
      <c r="M49"/>
      <c r="O49"/>
      <c r="P49"/>
    </row>
    <row r="50" spans="1:16" s="7" customFormat="1">
      <c r="A50"/>
      <c r="B50" s="147" t="s">
        <v>394</v>
      </c>
      <c r="C50"/>
      <c r="D50" s="176"/>
      <c r="E50" s="144">
        <v>132000000</v>
      </c>
      <c r="G50" s="158" t="s">
        <v>101</v>
      </c>
      <c r="J50" s="150">
        <v>166545950</v>
      </c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55"/>
      <c r="G51" s="158"/>
      <c r="J51" s="146"/>
      <c r="K51"/>
      <c r="L51" s="6"/>
      <c r="M51"/>
      <c r="O51"/>
      <c r="P51"/>
    </row>
    <row r="52" spans="1:16" s="7" customFormat="1">
      <c r="A52"/>
      <c r="B52" s="142" t="s">
        <v>395</v>
      </c>
      <c r="C52"/>
      <c r="D52" s="143"/>
      <c r="E52" s="144"/>
      <c r="G52" s="153"/>
      <c r="J52" s="146"/>
      <c r="K52"/>
      <c r="L52" s="6"/>
      <c r="M52"/>
      <c r="O52"/>
      <c r="P52"/>
    </row>
    <row r="53" spans="1:16" s="7" customFormat="1">
      <c r="A53"/>
      <c r="B53" s="147" t="s">
        <v>101</v>
      </c>
      <c r="E53" s="186">
        <v>166545950</v>
      </c>
      <c r="G53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55"/>
      <c r="G54" s="180"/>
      <c r="J54" s="150"/>
      <c r="K54"/>
      <c r="L54" s="6"/>
      <c r="M54"/>
      <c r="O54"/>
      <c r="P54"/>
    </row>
    <row r="55" spans="1:16" s="7" customFormat="1">
      <c r="A55"/>
      <c r="B55" s="142" t="s">
        <v>139</v>
      </c>
      <c r="C55"/>
      <c r="D55" s="176"/>
      <c r="E55" s="144"/>
      <c r="G55" s="145"/>
      <c r="J55" s="146"/>
      <c r="K55"/>
      <c r="L55" s="6"/>
      <c r="M55"/>
      <c r="O55"/>
      <c r="P55"/>
    </row>
    <row r="56" spans="1:16" s="7" customFormat="1">
      <c r="A56"/>
      <c r="B56" s="147" t="s">
        <v>396</v>
      </c>
      <c r="C56"/>
      <c r="D56"/>
      <c r="E56" s="144">
        <v>1228226</v>
      </c>
      <c r="F56"/>
      <c r="G56"/>
      <c r="H56"/>
      <c r="I56" s="154"/>
      <c r="J56" s="146"/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 s="153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/>
      <c r="H59"/>
      <c r="I59" s="154"/>
      <c r="J59" s="152"/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/>
      <c r="H60"/>
      <c r="I60" s="154"/>
      <c r="J60" s="152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55"/>
      <c r="F61"/>
      <c r="G61"/>
      <c r="H61"/>
      <c r="I61" s="154"/>
      <c r="J61" s="152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20"/>
      <c r="F62"/>
      <c r="G62"/>
      <c r="H62"/>
      <c r="I62" s="154"/>
      <c r="J62" s="152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 s="153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 s="153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 s="153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/>
      <c r="H72"/>
      <c r="I72" s="154"/>
      <c r="J72" s="152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/>
      <c r="H73"/>
      <c r="I73" s="154"/>
      <c r="J73" s="152"/>
      <c r="K73" s="178"/>
      <c r="L73" s="6"/>
      <c r="M73"/>
      <c r="O73"/>
      <c r="P73"/>
    </row>
    <row r="74" spans="1:16" s="7" customFormat="1">
      <c r="A74" s="179"/>
      <c r="B74" s="153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 s="153"/>
      <c r="C77"/>
      <c r="D77"/>
      <c r="E77" s="144"/>
      <c r="F77"/>
      <c r="G77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 s="153"/>
      <c r="C80"/>
      <c r="D80"/>
      <c r="E80" s="144"/>
      <c r="F80"/>
      <c r="G80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 s="153"/>
      <c r="C83"/>
      <c r="D83"/>
      <c r="E83" s="144"/>
      <c r="F83"/>
      <c r="G83"/>
      <c r="H83"/>
      <c r="I83" s="154"/>
      <c r="J83" s="152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/>
      <c r="H84"/>
      <c r="I84" s="154"/>
      <c r="J84" s="152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 s="153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 s="153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8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46:I46"/>
    <mergeCell ref="B48:J48"/>
    <mergeCell ref="B37:E37"/>
    <mergeCell ref="B39:B40"/>
    <mergeCell ref="B41:F41"/>
    <mergeCell ref="B43:F43"/>
    <mergeCell ref="E44:F44"/>
    <mergeCell ref="E45:F45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824C-47E1-4555-AB14-7A6AD095BD18}">
  <sheetPr>
    <outlinePr summaryBelow="0"/>
    <pageSetUpPr fitToPage="1"/>
  </sheetPr>
  <dimension ref="A1:P103"/>
  <sheetViews>
    <sheetView showGridLines="0" view="pageBreakPreview" topLeftCell="A44" zoomScale="85" zoomScaleNormal="70" zoomScaleSheetLayoutView="85" zoomScalePageLayoutView="40" workbookViewId="0">
      <selection activeCell="J18" activeCellId="3" sqref="J37 J31 J25 J1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SUM(G10,G35,G44)</f>
        <v>41212960299</v>
      </c>
      <c r="H6" s="17">
        <f>SUM(H10,H35,H44)</f>
        <v>5619324899</v>
      </c>
      <c r="I6" s="17">
        <f>SUM(I10,I35,I44)</f>
        <v>4212000165</v>
      </c>
      <c r="J6" s="18">
        <f>SUM(J10,J35,J44)</f>
        <v>42620285033</v>
      </c>
      <c r="K6" s="19">
        <f>J6-G6</f>
        <v>1407324734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SUM(G19,G44,G38)</f>
        <v>6071177094</v>
      </c>
      <c r="H7" s="21">
        <f>SUM(H19,H44,H38)</f>
        <v>1126515123</v>
      </c>
      <c r="I7" s="21">
        <f>SUM(I19,I44,I38)</f>
        <v>2074347128</v>
      </c>
      <c r="J7" s="22">
        <f>G7+H7-I7</f>
        <v>5123345089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SUM(G33,G42)</f>
        <v>35141783205</v>
      </c>
      <c r="H8" s="24">
        <f>SUM(H33,H42)</f>
        <v>4492809776</v>
      </c>
      <c r="I8" s="24">
        <f>SUM(I33,I42)</f>
        <v>2137653037</v>
      </c>
      <c r="J8" s="25">
        <f>G8+H8-I8</f>
        <v>37496939944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SUM(G19,G33)</f>
        <v>24415041703</v>
      </c>
      <c r="H10" s="27">
        <f>SUM(H19,H33)</f>
        <v>4980063139</v>
      </c>
      <c r="I10" s="27">
        <f>SUM(I19,I33)</f>
        <v>3656265716</v>
      </c>
      <c r="J10" s="28">
        <f>SUM(J19,J33)</f>
        <v>25738839126</v>
      </c>
      <c r="K10" s="29">
        <f>J10-G10</f>
        <v>1323797423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>
        <v>206000</v>
      </c>
      <c r="J11" s="34">
        <f t="shared" ref="J11:J16" si="0">G11+H11-I11</f>
        <v>173190</v>
      </c>
      <c r="K11" s="35">
        <f>J11-G11</f>
        <v>-206000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1036268274</v>
      </c>
      <c r="H12" s="183"/>
      <c r="I12" s="38">
        <v>1001722324</v>
      </c>
      <c r="J12" s="39">
        <f t="shared" si="0"/>
        <v>34545950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51284056</v>
      </c>
      <c r="H13" s="183">
        <v>1001722324</v>
      </c>
      <c r="I13" s="38">
        <v>901163108</v>
      </c>
      <c r="J13" s="40">
        <f>G13+H13-I13</f>
        <v>151843272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1009509247</v>
      </c>
      <c r="H18" s="183"/>
      <c r="I18" s="185">
        <v>16812796</v>
      </c>
      <c r="J18" s="51">
        <f>G18+H18-I18</f>
        <v>992696451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2097455836</v>
      </c>
      <c r="H19" s="54">
        <f>SUM(H11:H18)</f>
        <v>1001722324</v>
      </c>
      <c r="I19" s="54">
        <f>SUM(I11:I18)</f>
        <v>1919904228</v>
      </c>
      <c r="J19" s="54">
        <f>SUM(J11:J18)</f>
        <v>1179273932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2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1727678081</v>
      </c>
      <c r="H21" s="45">
        <v>12</v>
      </c>
      <c r="I21" s="32">
        <v>1727677019</v>
      </c>
      <c r="J21" s="40">
        <f t="shared" si="1"/>
        <v>1074</v>
      </c>
      <c r="K21" s="58">
        <v>0.71</v>
      </c>
      <c r="L21"/>
      <c r="M21" s="6">
        <f t="shared" si="2"/>
        <v>1512.6760563380283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/>
      <c r="H22" s="45">
        <v>1748813910</v>
      </c>
      <c r="I22" s="32"/>
      <c r="J22" s="40">
        <f t="shared" si="1"/>
        <v>1748813910</v>
      </c>
      <c r="K22" s="60">
        <v>1155553</v>
      </c>
      <c r="L22"/>
      <c r="M22" s="6">
        <f t="shared" si="2"/>
        <v>1513.3999998269228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13167467160</v>
      </c>
      <c r="H25" s="32">
        <v>527494369</v>
      </c>
      <c r="I25" s="45"/>
      <c r="J25" s="34">
        <f t="shared" si="1"/>
        <v>13694961529</v>
      </c>
      <c r="K25" s="63">
        <v>9049135.4100000001</v>
      </c>
      <c r="L25"/>
      <c r="M25" s="6">
        <f t="shared" si="2"/>
        <v>1513.399999945409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14895145241</v>
      </c>
      <c r="H26" s="65">
        <f>SUM(H20:H25)</f>
        <v>2276308291</v>
      </c>
      <c r="I26" s="65">
        <f>SUM(I20:I25)</f>
        <v>1727677019</v>
      </c>
      <c r="J26" s="66">
        <f>SUM(J20:J25)</f>
        <v>15443776513</v>
      </c>
      <c r="K26" s="67">
        <f>SUM(K20:K25)</f>
        <v>10204689.120000001</v>
      </c>
      <c r="M26" s="6">
        <f t="shared" ref="M26:M32" si="3">J26/K26</f>
        <v>1513.399999881623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1" si="4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30109756</v>
      </c>
      <c r="H28" s="71">
        <v>20847343</v>
      </c>
      <c r="I28" s="71">
        <v>8684469</v>
      </c>
      <c r="J28" s="40">
        <f t="shared" si="4"/>
        <v>42272630</v>
      </c>
      <c r="K28" s="72">
        <v>4465120</v>
      </c>
      <c r="L28"/>
      <c r="M28" s="73">
        <f>J28/K28</f>
        <v>9.4672998710001082</v>
      </c>
      <c r="N28"/>
      <c r="O28" s="70"/>
    </row>
    <row r="29" spans="2:16" ht="18" customHeight="1">
      <c r="B29" s="346"/>
      <c r="C29" s="56" t="s">
        <v>32</v>
      </c>
      <c r="D29" s="41" t="s">
        <v>389</v>
      </c>
      <c r="E29" s="47"/>
      <c r="F29" s="48"/>
      <c r="G29" s="32"/>
      <c r="H29" s="32">
        <v>335853972</v>
      </c>
      <c r="I29" s="71"/>
      <c r="J29" s="40">
        <v>335853972</v>
      </c>
      <c r="K29" s="72"/>
      <c r="L29"/>
      <c r="M29" s="73"/>
      <c r="N29"/>
      <c r="O29" s="70"/>
    </row>
    <row r="30" spans="2:16" ht="18" customHeight="1">
      <c r="B30" s="346"/>
      <c r="C30" s="56" t="s">
        <v>32</v>
      </c>
      <c r="D30" s="331" t="s">
        <v>35</v>
      </c>
      <c r="E30" s="332"/>
      <c r="F30" s="333"/>
      <c r="G30" s="71">
        <v>2517056835</v>
      </c>
      <c r="H30" s="71">
        <v>60628870</v>
      </c>
      <c r="I30" s="71"/>
      <c r="J30" s="40">
        <f>G30+H30-I30</f>
        <v>2577685705</v>
      </c>
      <c r="K30" s="72">
        <v>272272527</v>
      </c>
      <c r="L30"/>
      <c r="M30" s="73">
        <f>J30/K30</f>
        <v>9.4673000372160203</v>
      </c>
      <c r="N30"/>
      <c r="O30" s="70"/>
    </row>
    <row r="31" spans="2:16" ht="18" customHeight="1" thickBot="1">
      <c r="B31" s="346"/>
      <c r="C31" s="74" t="s">
        <v>32</v>
      </c>
      <c r="D31" s="386" t="s">
        <v>41</v>
      </c>
      <c r="E31" s="335"/>
      <c r="F31" s="336"/>
      <c r="G31" s="75">
        <v>4875274035</v>
      </c>
      <c r="H31" s="75">
        <v>1284702339</v>
      </c>
      <c r="I31" s="75"/>
      <c r="J31" s="40">
        <f t="shared" si="4"/>
        <v>6159976374</v>
      </c>
      <c r="K31" s="72">
        <v>650658197</v>
      </c>
      <c r="L31"/>
      <c r="M31" s="73">
        <f>J31/K31</f>
        <v>9.4673000392554805</v>
      </c>
      <c r="N31" s="70"/>
      <c r="O31" s="70"/>
    </row>
    <row r="32" spans="2:16" ht="18" customHeight="1" thickTop="1" thickBot="1">
      <c r="B32" s="347"/>
      <c r="C32" s="385" t="s">
        <v>42</v>
      </c>
      <c r="D32" s="385"/>
      <c r="E32" s="385"/>
      <c r="F32" s="385"/>
      <c r="G32" s="64">
        <f>SUM(G27:G31)</f>
        <v>7422440626</v>
      </c>
      <c r="H32" s="76">
        <f>SUM(H27:H31)</f>
        <v>1702032524</v>
      </c>
      <c r="I32" s="76">
        <f>SUM(I27:I31)</f>
        <v>8684469</v>
      </c>
      <c r="J32" s="66">
        <f>SUM(J27:J31)</f>
        <v>9115788681</v>
      </c>
      <c r="K32" s="77">
        <f>SUM(K27:K31)</f>
        <v>927395844</v>
      </c>
      <c r="M32" s="73">
        <f t="shared" si="3"/>
        <v>9.8294474144742878</v>
      </c>
    </row>
    <row r="33" spans="1:16" ht="21.75" customHeight="1" thickTop="1" thickBot="1">
      <c r="B33" s="338" t="s">
        <v>43</v>
      </c>
      <c r="C33" s="339"/>
      <c r="D33" s="339"/>
      <c r="E33" s="339"/>
      <c r="F33" s="340"/>
      <c r="G33" s="78">
        <f>G26+G32</f>
        <v>22317585867</v>
      </c>
      <c r="H33" s="78">
        <f>H26+H32</f>
        <v>3978340815</v>
      </c>
      <c r="I33" s="78">
        <f>I26+I32</f>
        <v>1736361488</v>
      </c>
      <c r="J33" s="78">
        <f>J26+J32</f>
        <v>24559565194</v>
      </c>
      <c r="K33" s="79"/>
      <c r="O33" s="80" t="e">
        <f>#REF!/#REF!</f>
        <v>#REF!</v>
      </c>
    </row>
    <row r="34" spans="1:16" ht="9.75" customHeight="1" thickTop="1" thickBot="1">
      <c r="B34" s="320"/>
      <c r="C34" s="320"/>
      <c r="D34" s="320"/>
      <c r="E34" s="320"/>
      <c r="F34" s="320"/>
      <c r="G34" s="320"/>
      <c r="H34" s="320"/>
      <c r="I34" s="320"/>
      <c r="J34" s="320"/>
      <c r="K34" s="81"/>
      <c r="O34" s="80"/>
    </row>
    <row r="35" spans="1:16" ht="21.75" customHeight="1" thickTop="1" thickBot="1">
      <c r="B35" s="321" t="s">
        <v>44</v>
      </c>
      <c r="C35" s="322"/>
      <c r="D35" s="322"/>
      <c r="E35" s="322"/>
      <c r="F35" s="323"/>
      <c r="G35" s="82">
        <f>SUM(G38,G42)</f>
        <v>15675319060</v>
      </c>
      <c r="H35" s="82">
        <f>SUM(H38,H42)</f>
        <v>616582567</v>
      </c>
      <c r="I35" s="82">
        <f>SUM(I38,I42)</f>
        <v>401291549</v>
      </c>
      <c r="J35" s="83">
        <f>SUM(J38,J42)</f>
        <v>15890610078</v>
      </c>
      <c r="K35" s="84">
        <f>G35+H35-I35-J35</f>
        <v>0</v>
      </c>
      <c r="L35" s="85"/>
    </row>
    <row r="36" spans="1:16" ht="18" customHeight="1" thickBot="1">
      <c r="B36" s="86" t="s">
        <v>45</v>
      </c>
      <c r="C36" s="87" t="s">
        <v>46</v>
      </c>
      <c r="D36" s="88" t="s">
        <v>47</v>
      </c>
      <c r="E36" s="89" t="s">
        <v>48</v>
      </c>
      <c r="F36" s="89" t="s">
        <v>49</v>
      </c>
      <c r="G36" s="89"/>
      <c r="H36" s="89"/>
      <c r="I36" s="89"/>
      <c r="J36" s="90" t="s">
        <v>50</v>
      </c>
      <c r="K36" s="91"/>
      <c r="L36" s="6" t="s">
        <v>51</v>
      </c>
    </row>
    <row r="37" spans="1:16" ht="18" customHeight="1" thickTop="1">
      <c r="B37" s="92" t="s">
        <v>52</v>
      </c>
      <c r="C37" s="68" t="s">
        <v>53</v>
      </c>
      <c r="D37" s="93" t="s">
        <v>54</v>
      </c>
      <c r="E37" s="94">
        <v>41929</v>
      </c>
      <c r="F37" s="94">
        <v>47398</v>
      </c>
      <c r="G37" s="95">
        <v>2851121722</v>
      </c>
      <c r="H37" s="95">
        <f>80802188+21311418</f>
        <v>102113606</v>
      </c>
      <c r="I37" s="95"/>
      <c r="J37" s="96">
        <f t="shared" ref="J37:J41" si="5">G37+H37-I37</f>
        <v>2953235328</v>
      </c>
      <c r="K37" s="91"/>
      <c r="L37"/>
      <c r="N37"/>
    </row>
    <row r="38" spans="1:16" ht="21.75" customHeight="1">
      <c r="B38" s="324" t="s">
        <v>55</v>
      </c>
      <c r="C38" s="325"/>
      <c r="D38" s="325"/>
      <c r="E38" s="326"/>
      <c r="F38" s="98"/>
      <c r="G38" s="99">
        <f>SUM(G37:G37)</f>
        <v>2851121722</v>
      </c>
      <c r="H38" s="99">
        <f>SUM(H37:H37)</f>
        <v>102113606</v>
      </c>
      <c r="I38" s="99">
        <f>SUM(I37:I37)</f>
        <v>0</v>
      </c>
      <c r="J38" s="100">
        <f>SUM(J37:J37)</f>
        <v>2953235328</v>
      </c>
      <c r="K38" s="91"/>
      <c r="L38" s="97"/>
    </row>
    <row r="39" spans="1:16" ht="29.4" thickBot="1">
      <c r="B39" s="101" t="s">
        <v>56</v>
      </c>
      <c r="C39" s="68" t="s">
        <v>24</v>
      </c>
      <c r="D39" s="102" t="s">
        <v>57</v>
      </c>
      <c r="E39" s="94">
        <v>42642</v>
      </c>
      <c r="F39" s="94">
        <v>67479</v>
      </c>
      <c r="G39" s="103">
        <v>1577181726</v>
      </c>
      <c r="H39" s="95">
        <v>115967910</v>
      </c>
      <c r="I39" s="95"/>
      <c r="J39" s="104">
        <f t="shared" si="5"/>
        <v>1693149636</v>
      </c>
      <c r="K39" s="105">
        <v>1000000</v>
      </c>
      <c r="L39"/>
      <c r="N39"/>
    </row>
    <row r="40" spans="1:16" ht="19.5" customHeight="1" thickTop="1" thickBot="1">
      <c r="B40" s="327" t="s">
        <v>58</v>
      </c>
      <c r="C40" s="36" t="s">
        <v>59</v>
      </c>
      <c r="D40" s="106" t="s">
        <v>60</v>
      </c>
      <c r="E40" s="107">
        <v>44082</v>
      </c>
      <c r="F40" s="107" t="s">
        <v>61</v>
      </c>
      <c r="G40" s="108">
        <v>3685373583</v>
      </c>
      <c r="H40" s="109">
        <v>450304</v>
      </c>
      <c r="I40" s="109">
        <v>49426367</v>
      </c>
      <c r="J40" s="104">
        <f t="shared" si="5"/>
        <v>3636397520</v>
      </c>
      <c r="K40" s="110">
        <v>5000000</v>
      </c>
      <c r="L40" s="111">
        <f>SUM(K39:K40)</f>
        <v>6000000</v>
      </c>
      <c r="M40" s="97">
        <f>J40/K40</f>
        <v>727.27950399999997</v>
      </c>
      <c r="N40" t="s">
        <v>93</v>
      </c>
    </row>
    <row r="41" spans="1:16" s="7" customFormat="1" ht="28.5" customHeight="1" thickTop="1" thickBot="1">
      <c r="A41"/>
      <c r="B41" s="328"/>
      <c r="C41" s="112" t="s">
        <v>59</v>
      </c>
      <c r="D41" s="113" t="s">
        <v>63</v>
      </c>
      <c r="E41" s="114">
        <v>44862</v>
      </c>
      <c r="F41" s="114"/>
      <c r="G41" s="115">
        <v>7561642029</v>
      </c>
      <c r="H41" s="116">
        <v>398050747</v>
      </c>
      <c r="I41" s="117">
        <v>351865182</v>
      </c>
      <c r="J41" s="118">
        <f t="shared" si="5"/>
        <v>7607827594</v>
      </c>
      <c r="K41" s="77">
        <v>840756369</v>
      </c>
      <c r="L41"/>
      <c r="M41" s="73">
        <f>J41/K41</f>
        <v>9.0487897261471719</v>
      </c>
      <c r="N41" t="s">
        <v>94</v>
      </c>
      <c r="O41"/>
      <c r="P41"/>
    </row>
    <row r="42" spans="1:16" s="7" customFormat="1" ht="21.75" customHeight="1" thickTop="1" thickBot="1">
      <c r="A42"/>
      <c r="B42" s="329" t="s">
        <v>65</v>
      </c>
      <c r="C42" s="330"/>
      <c r="D42" s="330"/>
      <c r="E42" s="330"/>
      <c r="F42" s="330"/>
      <c r="G42" s="119">
        <f>SUM(G39:G41)</f>
        <v>12824197338</v>
      </c>
      <c r="H42" s="120">
        <f>SUM(H39:H41)</f>
        <v>514468961</v>
      </c>
      <c r="I42" s="120">
        <f>SUM(I39:I41)</f>
        <v>401291549</v>
      </c>
      <c r="J42" s="121">
        <f>SUM(J39:J41)</f>
        <v>12937374750</v>
      </c>
      <c r="K42" s="91"/>
      <c r="L42" s="122"/>
      <c r="M42"/>
      <c r="O42"/>
      <c r="P42"/>
    </row>
    <row r="43" spans="1:16" s="7" customFormat="1" ht="15.6" thickTop="1" thickBot="1">
      <c r="A43"/>
      <c r="B43"/>
      <c r="C43"/>
      <c r="D43" s="123"/>
      <c r="E43"/>
      <c r="F43"/>
      <c r="G43" s="124"/>
      <c r="H43"/>
      <c r="I43" s="124"/>
      <c r="J43" s="124"/>
      <c r="K43"/>
      <c r="L43" s="6"/>
      <c r="M43"/>
      <c r="O43"/>
      <c r="P43"/>
    </row>
    <row r="44" spans="1:16" s="7" customFormat="1" ht="21" customHeight="1" thickTop="1" thickBot="1">
      <c r="A44"/>
      <c r="B44" s="321" t="s">
        <v>66</v>
      </c>
      <c r="C44" s="322"/>
      <c r="D44" s="322"/>
      <c r="E44" s="322"/>
      <c r="F44" s="323"/>
      <c r="G44" s="125">
        <v>1122599536</v>
      </c>
      <c r="H44" s="126">
        <v>22679193</v>
      </c>
      <c r="I44" s="127">
        <v>154442900</v>
      </c>
      <c r="J44" s="125">
        <f>G44+H44-I44</f>
        <v>990835829</v>
      </c>
      <c r="K44" s="128">
        <f>G44+H44-I44-J44</f>
        <v>0</v>
      </c>
      <c r="L44" s="6"/>
      <c r="M44"/>
      <c r="O44"/>
      <c r="P44"/>
    </row>
    <row r="45" spans="1:16" s="7" customFormat="1" ht="21" customHeight="1" thickBot="1">
      <c r="A45"/>
      <c r="B45" s="86" t="s">
        <v>45</v>
      </c>
      <c r="C45" s="129" t="s">
        <v>46</v>
      </c>
      <c r="D45" s="130" t="s">
        <v>47</v>
      </c>
      <c r="E45" s="311" t="s">
        <v>68</v>
      </c>
      <c r="F45" s="312"/>
      <c r="G45" s="131" t="s">
        <v>69</v>
      </c>
      <c r="H45" s="131" t="s">
        <v>48</v>
      </c>
      <c r="I45" s="131" t="s">
        <v>71</v>
      </c>
      <c r="J45" s="90" t="s">
        <v>50</v>
      </c>
      <c r="K45" s="132"/>
      <c r="L45" s="6"/>
      <c r="M45" s="133"/>
      <c r="O45"/>
      <c r="P45"/>
    </row>
    <row r="46" spans="1:16" s="7" customFormat="1" ht="21" customHeight="1" thickTop="1">
      <c r="A46"/>
      <c r="B46" s="134" t="s">
        <v>73</v>
      </c>
      <c r="C46" s="135" t="s">
        <v>59</v>
      </c>
      <c r="D46" s="136" t="s">
        <v>74</v>
      </c>
      <c r="E46" s="313"/>
      <c r="F46" s="314"/>
      <c r="G46" s="137"/>
      <c r="H46" s="138">
        <v>40633</v>
      </c>
      <c r="I46" s="138"/>
      <c r="J46" s="139">
        <f>J44</f>
        <v>990835829</v>
      </c>
      <c r="K46" s="132"/>
      <c r="L46" s="6"/>
      <c r="M46"/>
      <c r="O46"/>
      <c r="P46"/>
    </row>
    <row r="47" spans="1:16" s="7" customFormat="1" ht="21" customHeight="1" thickBot="1">
      <c r="A47"/>
      <c r="B47" s="315" t="s">
        <v>75</v>
      </c>
      <c r="C47" s="316"/>
      <c r="D47" s="316"/>
      <c r="E47" s="316"/>
      <c r="F47" s="316"/>
      <c r="G47" s="316"/>
      <c r="H47" s="316"/>
      <c r="I47" s="316"/>
      <c r="J47" s="140">
        <f>SUM(J46)</f>
        <v>990835829</v>
      </c>
      <c r="K47"/>
      <c r="L47" s="6"/>
      <c r="M47"/>
      <c r="O47"/>
      <c r="P47"/>
    </row>
    <row r="48" spans="1:16" s="7" customFormat="1" ht="15.6" thickTop="1" thickBot="1">
      <c r="A48"/>
      <c r="B48"/>
      <c r="C48"/>
      <c r="D48" s="141"/>
      <c r="E48"/>
      <c r="F48"/>
      <c r="G48"/>
      <c r="H48"/>
      <c r="I48"/>
      <c r="J48"/>
      <c r="K48"/>
      <c r="L48" s="6"/>
      <c r="M48"/>
      <c r="O48"/>
      <c r="P48"/>
    </row>
    <row r="49" spans="1:16" s="7" customFormat="1" ht="15" thickBot="1">
      <c r="A49"/>
      <c r="B49" s="317" t="s">
        <v>126</v>
      </c>
      <c r="C49" s="318"/>
      <c r="D49" s="318"/>
      <c r="E49" s="318"/>
      <c r="F49" s="318"/>
      <c r="G49" s="318"/>
      <c r="H49" s="318"/>
      <c r="I49" s="318"/>
      <c r="J49" s="319"/>
      <c r="K49"/>
      <c r="L49" s="6"/>
      <c r="M49"/>
      <c r="O49"/>
      <c r="P49"/>
    </row>
    <row r="50" spans="1:16" s="7" customFormat="1">
      <c r="A50"/>
      <c r="B50" s="142" t="s">
        <v>102</v>
      </c>
      <c r="C50"/>
      <c r="D50" s="143"/>
      <c r="E50" s="144"/>
      <c r="G50" s="145" t="s">
        <v>97</v>
      </c>
      <c r="J50" s="146"/>
      <c r="K50"/>
      <c r="L50" s="6"/>
      <c r="M50"/>
      <c r="O50"/>
      <c r="P50"/>
    </row>
    <row r="51" spans="1:16" s="7" customFormat="1">
      <c r="A51"/>
      <c r="B51" s="147" t="s">
        <v>101</v>
      </c>
      <c r="C51"/>
      <c r="D51" s="176"/>
      <c r="E51" s="144">
        <v>1001722324</v>
      </c>
      <c r="G51" s="158" t="s">
        <v>199</v>
      </c>
      <c r="J51" s="150">
        <v>206000</v>
      </c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55"/>
      <c r="G52" s="158"/>
      <c r="J52" s="146"/>
      <c r="K52"/>
      <c r="L52" s="6"/>
      <c r="M52"/>
      <c r="O52"/>
      <c r="P52"/>
    </row>
    <row r="53" spans="1:16" s="7" customFormat="1">
      <c r="A53"/>
      <c r="B53" s="142" t="s">
        <v>197</v>
      </c>
      <c r="C53"/>
      <c r="D53" s="143"/>
      <c r="E53" s="144"/>
      <c r="G53" s="153" t="s">
        <v>100</v>
      </c>
      <c r="J53" s="146"/>
      <c r="K53"/>
      <c r="L53" s="6"/>
      <c r="M53"/>
      <c r="O53"/>
      <c r="P53"/>
    </row>
    <row r="54" spans="1:16" s="7" customFormat="1">
      <c r="A54"/>
      <c r="B54" s="147" t="s">
        <v>198</v>
      </c>
      <c r="E54" s="192">
        <v>20074708</v>
      </c>
      <c r="G54" t="s">
        <v>101</v>
      </c>
      <c r="J54" s="150">
        <v>1001722324</v>
      </c>
      <c r="K54"/>
      <c r="L54" s="6"/>
      <c r="M54"/>
      <c r="O54"/>
      <c r="P54"/>
    </row>
    <row r="55" spans="1:16" s="7" customFormat="1">
      <c r="A55"/>
      <c r="B55" s="147" t="s">
        <v>220</v>
      </c>
      <c r="C55"/>
      <c r="D55" s="176"/>
      <c r="E55" s="155">
        <v>772635</v>
      </c>
      <c r="G55" s="180"/>
      <c r="J55" s="150"/>
      <c r="K55"/>
      <c r="L55" s="6"/>
      <c r="M55"/>
      <c r="O55"/>
      <c r="P55"/>
    </row>
    <row r="56" spans="1:16" s="7" customFormat="1">
      <c r="A56"/>
      <c r="B56" s="142"/>
      <c r="C56"/>
      <c r="D56" s="176"/>
      <c r="E56" s="144">
        <v>20847343</v>
      </c>
      <c r="G56" s="145" t="s">
        <v>103</v>
      </c>
      <c r="J56" s="146"/>
      <c r="K56"/>
      <c r="L56" s="6"/>
      <c r="M56"/>
      <c r="O56"/>
      <c r="P56"/>
    </row>
    <row r="57" spans="1:16" s="7" customFormat="1">
      <c r="A57"/>
      <c r="B57" s="142"/>
      <c r="C57"/>
      <c r="D57"/>
      <c r="E57" s="144"/>
      <c r="F57"/>
      <c r="G57" t="s">
        <v>182</v>
      </c>
      <c r="H57"/>
      <c r="I57" s="154"/>
      <c r="J57" s="146">
        <v>8000</v>
      </c>
      <c r="K57"/>
      <c r="L57" s="6"/>
      <c r="M57"/>
      <c r="O57"/>
      <c r="P57"/>
    </row>
    <row r="58" spans="1:16" s="7" customFormat="1">
      <c r="A58" s="179"/>
      <c r="B58" s="153" t="s">
        <v>210</v>
      </c>
      <c r="C58"/>
      <c r="D58"/>
      <c r="E58" s="144"/>
      <c r="F58"/>
      <c r="G58" t="s">
        <v>200</v>
      </c>
      <c r="H58"/>
      <c r="I58" s="154"/>
      <c r="J58" s="152">
        <v>294180</v>
      </c>
      <c r="K58" s="178"/>
      <c r="L58" s="6"/>
      <c r="M58"/>
      <c r="O58"/>
      <c r="P58"/>
    </row>
    <row r="59" spans="1:16" s="7" customFormat="1">
      <c r="A59" s="179"/>
      <c r="B59" t="s">
        <v>212</v>
      </c>
      <c r="C59"/>
      <c r="D59"/>
      <c r="E59" s="144">
        <v>1748813910</v>
      </c>
      <c r="F59"/>
      <c r="G59" t="s">
        <v>201</v>
      </c>
      <c r="H59"/>
      <c r="I59" s="154"/>
      <c r="J59" s="152">
        <v>1184600</v>
      </c>
      <c r="K59" s="178"/>
      <c r="L59" s="6"/>
      <c r="M59"/>
      <c r="O59"/>
      <c r="P59"/>
    </row>
    <row r="60" spans="1:16" s="7" customFormat="1">
      <c r="A60" s="179"/>
      <c r="B60" s="153"/>
      <c r="C60"/>
      <c r="D60"/>
      <c r="E60" s="155"/>
      <c r="F60"/>
      <c r="G60" t="s">
        <v>156</v>
      </c>
      <c r="H60"/>
      <c r="I60" s="154"/>
      <c r="J60" s="152">
        <v>1727140</v>
      </c>
      <c r="K60" s="178"/>
      <c r="L60" s="6"/>
      <c r="M60"/>
      <c r="O60"/>
      <c r="P60"/>
    </row>
    <row r="61" spans="1:16" s="7" customFormat="1">
      <c r="A61" s="179"/>
      <c r="B61" s="153" t="s">
        <v>214</v>
      </c>
      <c r="C61"/>
      <c r="D61"/>
      <c r="E61" s="155"/>
      <c r="F61"/>
      <c r="G61" t="s">
        <v>202</v>
      </c>
      <c r="H61"/>
      <c r="I61" s="154"/>
      <c r="J61" s="152">
        <v>1617700</v>
      </c>
      <c r="K61" s="178"/>
      <c r="L61" s="6"/>
      <c r="M61"/>
      <c r="O61"/>
      <c r="P61"/>
    </row>
    <row r="62" spans="1:16" s="7" customFormat="1">
      <c r="A62" s="179"/>
      <c r="B62" t="s">
        <v>216</v>
      </c>
      <c r="C62"/>
      <c r="D62"/>
      <c r="E62" s="155">
        <v>22679193</v>
      </c>
      <c r="F62"/>
      <c r="G62" t="s">
        <v>151</v>
      </c>
      <c r="H62"/>
      <c r="I62" s="154"/>
      <c r="J62" s="152">
        <v>789722324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>
        <v>22679193</v>
      </c>
      <c r="F63"/>
      <c r="G63" t="s">
        <v>203</v>
      </c>
      <c r="H63"/>
      <c r="I63" s="154"/>
      <c r="J63" s="152">
        <v>106609164</v>
      </c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/>
      <c r="H64"/>
      <c r="I64" s="154"/>
      <c r="J64" s="148">
        <v>901163108</v>
      </c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 s="153" t="s">
        <v>139</v>
      </c>
      <c r="C66"/>
      <c r="D66"/>
      <c r="E66" s="144"/>
      <c r="F66"/>
      <c r="G66" s="153" t="s">
        <v>108</v>
      </c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 t="s">
        <v>219</v>
      </c>
      <c r="C67"/>
      <c r="D67"/>
      <c r="E67" s="144">
        <v>12</v>
      </c>
      <c r="F67"/>
      <c r="G67" t="s">
        <v>209</v>
      </c>
      <c r="H67"/>
      <c r="I67" s="154"/>
      <c r="J67" s="148">
        <v>1727677019</v>
      </c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 s="153" t="s">
        <v>221</v>
      </c>
      <c r="C69"/>
      <c r="D69"/>
      <c r="E69" s="144"/>
      <c r="F69"/>
      <c r="G69" s="153" t="s">
        <v>110</v>
      </c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 t="s">
        <v>222</v>
      </c>
      <c r="C70"/>
      <c r="D70"/>
      <c r="E70" s="144">
        <v>398050747</v>
      </c>
      <c r="F70"/>
      <c r="G70" s="175" t="s">
        <v>204</v>
      </c>
      <c r="H70"/>
      <c r="I70" s="154"/>
      <c r="J70" s="148">
        <v>8684469</v>
      </c>
      <c r="K70" s="178"/>
      <c r="L70" s="6"/>
      <c r="M70"/>
      <c r="O70"/>
      <c r="P70"/>
    </row>
    <row r="71" spans="1:16" s="7" customFormat="1">
      <c r="A71" s="179"/>
      <c r="B71"/>
      <c r="C71"/>
      <c r="D71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 s="153" t="s">
        <v>124</v>
      </c>
      <c r="C72"/>
      <c r="D72"/>
      <c r="E72" s="144"/>
      <c r="F72"/>
      <c r="G72" s="153" t="s">
        <v>205</v>
      </c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 t="s">
        <v>223</v>
      </c>
      <c r="C73"/>
      <c r="D73"/>
      <c r="E73" s="144">
        <v>60628870</v>
      </c>
      <c r="F73"/>
      <c r="G73" t="s">
        <v>206</v>
      </c>
      <c r="H73"/>
      <c r="I73" s="154"/>
      <c r="J73" s="152">
        <v>154442900</v>
      </c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/>
      <c r="H74"/>
      <c r="I74" s="154"/>
      <c r="J74" s="148">
        <v>154442900</v>
      </c>
      <c r="K74" s="178"/>
      <c r="L74" s="6"/>
      <c r="M74"/>
      <c r="O74"/>
      <c r="P74"/>
    </row>
    <row r="75" spans="1:16" s="7" customFormat="1">
      <c r="A75" s="179"/>
      <c r="B75" s="153" t="s">
        <v>224</v>
      </c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 t="s">
        <v>560</v>
      </c>
      <c r="C76"/>
      <c r="D76"/>
      <c r="E76" s="144">
        <v>102113606</v>
      </c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 t="s">
        <v>152</v>
      </c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 s="153" t="s">
        <v>225</v>
      </c>
      <c r="C78"/>
      <c r="D78"/>
      <c r="E78" s="144"/>
      <c r="F78"/>
      <c r="G78" t="s">
        <v>229</v>
      </c>
      <c r="H78"/>
      <c r="I78" s="154"/>
      <c r="J78" s="148">
        <v>16812796</v>
      </c>
      <c r="K78" s="178"/>
      <c r="L78" s="6"/>
      <c r="M78"/>
      <c r="O78"/>
      <c r="P78"/>
    </row>
    <row r="79" spans="1:16" s="7" customFormat="1">
      <c r="A79" s="179"/>
      <c r="B79" t="s">
        <v>226</v>
      </c>
      <c r="C79"/>
      <c r="D79"/>
      <c r="E79" s="144">
        <v>1284702339</v>
      </c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 t="s">
        <v>234</v>
      </c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 s="153" t="s">
        <v>227</v>
      </c>
      <c r="C81"/>
      <c r="D81"/>
      <c r="E81" s="144"/>
      <c r="F81"/>
      <c r="G81" t="s">
        <v>235</v>
      </c>
      <c r="H81"/>
      <c r="I81" s="154"/>
      <c r="J81" s="148">
        <v>49426367</v>
      </c>
      <c r="K81" s="178"/>
      <c r="L81" s="6"/>
      <c r="M81"/>
      <c r="O81"/>
      <c r="P81"/>
    </row>
    <row r="82" spans="1:16" s="7" customFormat="1">
      <c r="A82" s="179"/>
      <c r="B82" t="s">
        <v>228</v>
      </c>
      <c r="C82"/>
      <c r="D82"/>
      <c r="E82" s="144">
        <v>527494369</v>
      </c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 t="s">
        <v>391</v>
      </c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 s="153" t="s">
        <v>230</v>
      </c>
      <c r="C84"/>
      <c r="D84"/>
      <c r="E84" s="144"/>
      <c r="F84"/>
      <c r="G84" t="s">
        <v>390</v>
      </c>
      <c r="H84"/>
      <c r="I84" s="154"/>
      <c r="J84" s="152">
        <v>335853972</v>
      </c>
      <c r="K84" s="178"/>
      <c r="L84" s="6"/>
      <c r="M84"/>
      <c r="O84"/>
      <c r="P84"/>
    </row>
    <row r="85" spans="1:16" s="7" customFormat="1">
      <c r="A85" s="179"/>
      <c r="B85" t="s">
        <v>231</v>
      </c>
      <c r="C85"/>
      <c r="D85"/>
      <c r="E85" s="144">
        <v>115967910</v>
      </c>
      <c r="F85"/>
      <c r="G85" t="s">
        <v>393</v>
      </c>
      <c r="H85"/>
      <c r="I85" s="154"/>
      <c r="J85" s="152">
        <v>16011210</v>
      </c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>
        <v>351865182</v>
      </c>
      <c r="K86" s="178"/>
      <c r="L86" s="6"/>
      <c r="M86"/>
      <c r="O86"/>
      <c r="P86"/>
    </row>
    <row r="87" spans="1:16" s="7" customFormat="1">
      <c r="A87" s="179"/>
      <c r="B87" s="153" t="s">
        <v>232</v>
      </c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 t="s">
        <v>233</v>
      </c>
      <c r="C88"/>
      <c r="D88"/>
      <c r="E88" s="144">
        <v>450304</v>
      </c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 s="153" t="s">
        <v>392</v>
      </c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 t="s">
        <v>390</v>
      </c>
      <c r="C91"/>
      <c r="D91"/>
      <c r="E91" s="148">
        <v>335853972</v>
      </c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 s="179"/>
      <c r="B93"/>
      <c r="C93"/>
      <c r="D93"/>
      <c r="E93" s="144"/>
      <c r="F93"/>
      <c r="G93" s="153"/>
      <c r="H93"/>
      <c r="I93" s="154"/>
      <c r="J93" s="148"/>
      <c r="K93" s="178"/>
      <c r="L93" s="6"/>
      <c r="M93"/>
      <c r="O93"/>
      <c r="P93"/>
    </row>
    <row r="94" spans="1:16" s="7" customFormat="1">
      <c r="A94"/>
      <c r="B94" s="147"/>
      <c r="C94"/>
      <c r="D94" s="166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3"/>
      <c r="E95"/>
      <c r="F95"/>
      <c r="G95"/>
      <c r="H95"/>
      <c r="I95" s="155"/>
      <c r="J95" s="167"/>
      <c r="K95"/>
      <c r="L95" s="6"/>
      <c r="M95"/>
      <c r="O95"/>
      <c r="P95"/>
    </row>
    <row r="96" spans="1:16" s="7" customFormat="1">
      <c r="A96"/>
      <c r="B96" s="142"/>
      <c r="C96"/>
      <c r="D96" s="3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9"/>
      <c r="E98"/>
      <c r="F98"/>
      <c r="G98"/>
      <c r="H98"/>
      <c r="I98" s="168"/>
      <c r="J98" s="167"/>
      <c r="K98"/>
      <c r="L98" s="6"/>
      <c r="M98"/>
      <c r="O98"/>
      <c r="P98"/>
    </row>
    <row r="99" spans="1:16" s="7" customFormat="1">
      <c r="A99"/>
      <c r="B99" s="147"/>
      <c r="C99"/>
      <c r="D99" s="166"/>
      <c r="E99"/>
      <c r="F99"/>
      <c r="G99"/>
      <c r="H99"/>
      <c r="I99" s="170"/>
      <c r="J99" s="167"/>
      <c r="K99"/>
      <c r="L99" s="6"/>
      <c r="M99"/>
      <c r="O99"/>
      <c r="P99"/>
    </row>
    <row r="100" spans="1:16" s="7" customFormat="1" ht="15" thickBot="1">
      <c r="A100"/>
      <c r="B100" s="171"/>
      <c r="C100" s="172"/>
      <c r="D100" s="173"/>
      <c r="E100" s="172"/>
      <c r="F100" s="172"/>
      <c r="G100" s="172"/>
      <c r="H100"/>
      <c r="I100" s="170"/>
      <c r="J100" s="167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H101" s="174"/>
      <c r="I101" s="174"/>
      <c r="J101" s="174"/>
      <c r="K101"/>
      <c r="L101" s="6"/>
      <c r="M101"/>
      <c r="O101"/>
      <c r="P101"/>
    </row>
    <row r="102" spans="1:16" s="7" customFormat="1">
      <c r="A102"/>
      <c r="B102" s="153"/>
      <c r="C102"/>
      <c r="D102" s="143"/>
      <c r="E102" s="144"/>
      <c r="G102" s="158"/>
      <c r="J102" s="152"/>
      <c r="K102"/>
      <c r="L102" s="6"/>
      <c r="M102"/>
      <c r="O102"/>
      <c r="P102"/>
    </row>
    <row r="103" spans="1:16" s="7" customFormat="1">
      <c r="A103"/>
      <c r="B103" s="177"/>
      <c r="C103"/>
      <c r="D103" s="143"/>
      <c r="E103" s="144"/>
      <c r="G103" s="158"/>
      <c r="J103" s="152"/>
      <c r="K103"/>
      <c r="L103" s="6"/>
      <c r="M103"/>
      <c r="O103"/>
      <c r="P103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5:F35"/>
    <mergeCell ref="B19:F19"/>
    <mergeCell ref="B20:B32"/>
    <mergeCell ref="D20:F20"/>
    <mergeCell ref="D21:F21"/>
    <mergeCell ref="D23:F23"/>
    <mergeCell ref="D24:F24"/>
    <mergeCell ref="D25:F25"/>
    <mergeCell ref="C26:F26"/>
    <mergeCell ref="D27:F27"/>
    <mergeCell ref="D28:F28"/>
    <mergeCell ref="D30:F30"/>
    <mergeCell ref="D31:F31"/>
    <mergeCell ref="C32:F32"/>
    <mergeCell ref="B33:F33"/>
    <mergeCell ref="B34:J34"/>
    <mergeCell ref="B47:I47"/>
    <mergeCell ref="B49:J49"/>
    <mergeCell ref="B38:E38"/>
    <mergeCell ref="B40:B41"/>
    <mergeCell ref="B42:F42"/>
    <mergeCell ref="B44:F44"/>
    <mergeCell ref="E45:F45"/>
    <mergeCell ref="E46:F46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6" max="16383" man="1"/>
    <brk id="116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AA5D-A7FC-44B4-B877-1EA3FAF76252}">
  <sheetPr>
    <outlinePr summaryBelow="0"/>
    <pageSetUpPr fitToPage="1"/>
  </sheetPr>
  <dimension ref="A1:P102"/>
  <sheetViews>
    <sheetView showGridLines="0" view="pageBreakPreview" topLeftCell="A41" zoomScale="85" zoomScaleNormal="70" zoomScaleSheetLayoutView="85" zoomScalePageLayoutView="40" workbookViewId="0">
      <selection activeCell="G77" sqref="G7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SUM(G10,G34,G43)</f>
        <v>41212960299</v>
      </c>
      <c r="H6" s="17">
        <f>SUM(H10,H34,H43)</f>
        <v>2793290135</v>
      </c>
      <c r="I6" s="17">
        <f>SUM(I10,I34,I43)</f>
        <v>3814274673</v>
      </c>
      <c r="J6" s="18">
        <f>SUM(J10,J34,J43)</f>
        <v>40191975761</v>
      </c>
      <c r="K6" s="19">
        <f>J6-G6</f>
        <v>-1020984538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SUM(G19,G43,G37)</f>
        <v>6071177094</v>
      </c>
      <c r="H7" s="21">
        <f>SUM(H19,H43,H37)</f>
        <v>1024401517</v>
      </c>
      <c r="I7" s="21">
        <f>SUM(I19,I43,I37)</f>
        <v>2061901975</v>
      </c>
      <c r="J7" s="22">
        <f>G7+H7-I7</f>
        <v>5033676636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SUM(G32,G41)</f>
        <v>35141783205</v>
      </c>
      <c r="H8" s="24">
        <f>SUM(H32,H41)</f>
        <v>1768888618</v>
      </c>
      <c r="I8" s="24">
        <f>SUM(I32,I41)</f>
        <v>1752372698</v>
      </c>
      <c r="J8" s="25">
        <f>G8+H8-I8</f>
        <v>35158299125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SUM(G19,G32)</f>
        <v>24415041703</v>
      </c>
      <c r="H10" s="27">
        <f>SUM(H19,H32)</f>
        <v>2770610942</v>
      </c>
      <c r="I10" s="27">
        <f>SUM(I19,I32)</f>
        <v>3639452920</v>
      </c>
      <c r="J10" s="28">
        <f>SUM(J19,J32)</f>
        <v>23546199725</v>
      </c>
      <c r="K10" s="29">
        <f>J10-G10</f>
        <v>-868841978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>
        <v>206000</v>
      </c>
      <c r="J11" s="34">
        <f t="shared" ref="J11:J16" si="0">G11+H11-I11</f>
        <v>173190</v>
      </c>
      <c r="K11" s="35">
        <f>J11-G11</f>
        <v>-206000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1036268274</v>
      </c>
      <c r="H12" s="183"/>
      <c r="I12" s="38">
        <v>1001722324</v>
      </c>
      <c r="J12" s="39">
        <f t="shared" si="0"/>
        <v>34545950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51284056</v>
      </c>
      <c r="H13" s="183">
        <v>1001722324</v>
      </c>
      <c r="I13" s="38">
        <v>901163108</v>
      </c>
      <c r="J13" s="40">
        <f>G13+H13-I13</f>
        <v>151843272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5043</v>
      </c>
      <c r="H14" s="181"/>
      <c r="I14" s="181"/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1009509247</v>
      </c>
      <c r="H18" s="183"/>
      <c r="I18" s="185"/>
      <c r="J18" s="51">
        <f>G18+H18-I18</f>
        <v>1009509247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2097455836</v>
      </c>
      <c r="H19" s="54">
        <f>SUM(H11:H18)</f>
        <v>1001722324</v>
      </c>
      <c r="I19" s="54">
        <f>SUM(I11:I18)</f>
        <v>1903091432</v>
      </c>
      <c r="J19" s="54">
        <f>SUM(J11:J18)</f>
        <v>1196086728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 t="shared" ref="J20:J25" si="1">G20+H20-I20</f>
        <v>0</v>
      </c>
      <c r="K20" s="58">
        <v>0</v>
      </c>
      <c r="L20"/>
      <c r="M20" s="6" t="e">
        <f t="shared" ref="M20:M25" si="2"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1727678081</v>
      </c>
      <c r="H21" s="45"/>
      <c r="I21" s="32">
        <v>1727677019</v>
      </c>
      <c r="J21" s="40">
        <f t="shared" si="1"/>
        <v>1062</v>
      </c>
      <c r="K21" s="58">
        <v>0.71</v>
      </c>
      <c r="L21"/>
      <c r="M21" s="6">
        <f t="shared" si="2"/>
        <v>1495.7746478873239</v>
      </c>
      <c r="N21"/>
    </row>
    <row r="22" spans="2:16" ht="28.8">
      <c r="B22" s="346"/>
      <c r="C22" s="56" t="s">
        <v>13</v>
      </c>
      <c r="D22" s="187" t="s">
        <v>208</v>
      </c>
      <c r="E22" s="188"/>
      <c r="F22" s="189"/>
      <c r="G22" s="32"/>
      <c r="H22" s="45">
        <v>1748813910</v>
      </c>
      <c r="I22" s="32"/>
      <c r="J22" s="40">
        <f t="shared" si="1"/>
        <v>1748813910</v>
      </c>
      <c r="K22" s="60">
        <v>1155553</v>
      </c>
      <c r="L22"/>
      <c r="M22" s="6">
        <f t="shared" si="2"/>
        <v>1513.3999998269228</v>
      </c>
      <c r="N22"/>
    </row>
    <row r="23" spans="2:16" ht="18" customHeight="1">
      <c r="B23" s="346"/>
      <c r="C23" s="56" t="s">
        <v>32</v>
      </c>
      <c r="D23" s="348" t="s">
        <v>33</v>
      </c>
      <c r="E23" s="349"/>
      <c r="F23" s="350"/>
      <c r="G23" s="32">
        <v>0</v>
      </c>
      <c r="H23" s="32"/>
      <c r="I23" s="32"/>
      <c r="J23" s="40">
        <f t="shared" si="1"/>
        <v>0</v>
      </c>
      <c r="K23" s="61">
        <v>0</v>
      </c>
      <c r="L23"/>
      <c r="M23" s="6" t="e">
        <f t="shared" si="2"/>
        <v>#DIV/0!</v>
      </c>
      <c r="N23"/>
    </row>
    <row r="24" spans="2:16" ht="18" customHeight="1">
      <c r="B24" s="346"/>
      <c r="C24" s="56" t="s">
        <v>32</v>
      </c>
      <c r="D24" s="331" t="s">
        <v>35</v>
      </c>
      <c r="E24" s="332"/>
      <c r="F24" s="333"/>
      <c r="G24" s="32">
        <v>0</v>
      </c>
      <c r="H24" s="32"/>
      <c r="I24" s="32"/>
      <c r="J24" s="40">
        <f t="shared" si="1"/>
        <v>0</v>
      </c>
      <c r="K24" s="61">
        <v>0</v>
      </c>
      <c r="L24"/>
      <c r="M24" s="6" t="e">
        <f t="shared" si="2"/>
        <v>#DIV/0!</v>
      </c>
      <c r="N24"/>
      <c r="O24" s="62"/>
    </row>
    <row r="25" spans="2:16" ht="33.75" customHeight="1" thickBot="1">
      <c r="B25" s="346"/>
      <c r="C25" s="46" t="s">
        <v>13</v>
      </c>
      <c r="D25" s="351" t="s">
        <v>36</v>
      </c>
      <c r="E25" s="352"/>
      <c r="F25" s="353"/>
      <c r="G25" s="44">
        <v>13167467160</v>
      </c>
      <c r="H25" s="32"/>
      <c r="I25" s="45"/>
      <c r="J25" s="34">
        <f t="shared" si="1"/>
        <v>13167467160</v>
      </c>
      <c r="K25" s="63">
        <v>9049135.4100000001</v>
      </c>
      <c r="L25"/>
      <c r="M25" s="6">
        <f t="shared" si="2"/>
        <v>1455.1077603998413</v>
      </c>
      <c r="N25"/>
      <c r="O25" s="62"/>
    </row>
    <row r="26" spans="2:16" ht="18" customHeight="1" thickTop="1" thickBot="1">
      <c r="B26" s="346"/>
      <c r="C26" s="384" t="s">
        <v>37</v>
      </c>
      <c r="D26" s="384"/>
      <c r="E26" s="384"/>
      <c r="F26" s="384"/>
      <c r="G26" s="64">
        <f>SUM(G20:G25)</f>
        <v>14895145241</v>
      </c>
      <c r="H26" s="65">
        <f>SUM(H20:H25)</f>
        <v>1748813910</v>
      </c>
      <c r="I26" s="65">
        <f>SUM(I20:I25)</f>
        <v>1727677019</v>
      </c>
      <c r="J26" s="66">
        <f>SUM(J20:J25)</f>
        <v>14916282132</v>
      </c>
      <c r="K26" s="67">
        <f>SUM(K20:K25)</f>
        <v>10204689.120000001</v>
      </c>
      <c r="M26" s="6">
        <f t="shared" ref="M26:M31" si="3">J26/K26</f>
        <v>1461.7086279253549</v>
      </c>
      <c r="N26"/>
      <c r="O26" s="62"/>
    </row>
    <row r="27" spans="2:16" ht="18" customHeight="1" thickTop="1">
      <c r="B27" s="346"/>
      <c r="C27" s="68" t="s">
        <v>16</v>
      </c>
      <c r="D27" s="355" t="s">
        <v>38</v>
      </c>
      <c r="E27" s="356"/>
      <c r="F27" s="357"/>
      <c r="G27" s="57">
        <v>0</v>
      </c>
      <c r="H27" s="57"/>
      <c r="I27" s="57"/>
      <c r="J27" s="40">
        <f t="shared" ref="J27:J30" si="4">G27+H27-I27</f>
        <v>0</v>
      </c>
      <c r="K27" s="69">
        <v>0</v>
      </c>
      <c r="L27"/>
      <c r="M27" s="6" t="e">
        <f>J27/K27</f>
        <v>#DIV/0!</v>
      </c>
      <c r="N27"/>
      <c r="O27" s="70"/>
    </row>
    <row r="28" spans="2:16" ht="18" customHeight="1">
      <c r="B28" s="346"/>
      <c r="C28" s="56" t="s">
        <v>13</v>
      </c>
      <c r="D28" s="331" t="s">
        <v>39</v>
      </c>
      <c r="E28" s="332"/>
      <c r="F28" s="333"/>
      <c r="G28" s="32">
        <v>30109756</v>
      </c>
      <c r="H28" s="71">
        <v>20074708</v>
      </c>
      <c r="I28" s="71">
        <v>8684469</v>
      </c>
      <c r="J28" s="40">
        <f t="shared" si="4"/>
        <v>41499995</v>
      </c>
      <c r="K28" s="72">
        <v>4465120</v>
      </c>
      <c r="L28"/>
      <c r="M28" s="73">
        <f>J28/K28</f>
        <v>9.2942619683233598</v>
      </c>
      <c r="N28"/>
      <c r="O28" s="70"/>
    </row>
    <row r="29" spans="2:16" ht="18" customHeight="1">
      <c r="B29" s="346"/>
      <c r="C29" s="56" t="s">
        <v>32</v>
      </c>
      <c r="D29" s="331" t="s">
        <v>35</v>
      </c>
      <c r="E29" s="332"/>
      <c r="F29" s="333"/>
      <c r="G29" s="71">
        <v>2517056835</v>
      </c>
      <c r="H29" s="71"/>
      <c r="I29" s="71"/>
      <c r="J29" s="40">
        <f>G29+H29-I29</f>
        <v>2517056835</v>
      </c>
      <c r="K29" s="72">
        <v>272272527</v>
      </c>
      <c r="L29"/>
      <c r="M29" s="73">
        <f>J29/K29</f>
        <v>9.2446228884488217</v>
      </c>
      <c r="N29"/>
      <c r="O29" s="70"/>
    </row>
    <row r="30" spans="2:16" ht="18" customHeight="1" thickBot="1">
      <c r="B30" s="346"/>
      <c r="C30" s="74" t="s">
        <v>32</v>
      </c>
      <c r="D30" s="386" t="s">
        <v>41</v>
      </c>
      <c r="E30" s="335"/>
      <c r="F30" s="336"/>
      <c r="G30" s="75">
        <v>4875274035</v>
      </c>
      <c r="H30" s="75"/>
      <c r="I30" s="75"/>
      <c r="J30" s="40">
        <f t="shared" si="4"/>
        <v>4875274035</v>
      </c>
      <c r="K30" s="72">
        <v>500009400</v>
      </c>
      <c r="L30"/>
      <c r="M30" s="73">
        <f>J30/K30</f>
        <v>9.7503647631424535</v>
      </c>
      <c r="N30"/>
      <c r="O30" s="70"/>
    </row>
    <row r="31" spans="2:16" ht="18" customHeight="1" thickTop="1" thickBot="1">
      <c r="B31" s="347"/>
      <c r="C31" s="385" t="s">
        <v>42</v>
      </c>
      <c r="D31" s="385"/>
      <c r="E31" s="385"/>
      <c r="F31" s="385"/>
      <c r="G31" s="64">
        <f>SUM(G27:G30)</f>
        <v>7422440626</v>
      </c>
      <c r="H31" s="76">
        <f>SUM(H27:H30)</f>
        <v>20074708</v>
      </c>
      <c r="I31" s="76">
        <f>SUM(I27:I30)</f>
        <v>8684469</v>
      </c>
      <c r="J31" s="66">
        <f>SUM(J27:J30)</f>
        <v>7433830865</v>
      </c>
      <c r="K31" s="77">
        <f>SUM(K27:K30)</f>
        <v>776747047</v>
      </c>
      <c r="M31" s="73">
        <f t="shared" si="3"/>
        <v>9.5704655636753255</v>
      </c>
    </row>
    <row r="32" spans="2:16" ht="21.75" customHeight="1" thickTop="1" thickBot="1">
      <c r="B32" s="338" t="s">
        <v>43</v>
      </c>
      <c r="C32" s="339"/>
      <c r="D32" s="339"/>
      <c r="E32" s="339"/>
      <c r="F32" s="340"/>
      <c r="G32" s="78">
        <f>G26+G31</f>
        <v>22317585867</v>
      </c>
      <c r="H32" s="78">
        <f>H26+H31</f>
        <v>1768888618</v>
      </c>
      <c r="I32" s="78">
        <f>I26+I31</f>
        <v>1736361488</v>
      </c>
      <c r="J32" s="78">
        <f>J26+J31</f>
        <v>22350112997</v>
      </c>
      <c r="K32" s="79"/>
      <c r="O32" s="80" t="e">
        <f>#REF!/#REF!</f>
        <v>#REF!</v>
      </c>
    </row>
    <row r="33" spans="1:16" ht="9.75" customHeight="1" thickTop="1" thickBot="1">
      <c r="B33" s="320"/>
      <c r="C33" s="320"/>
      <c r="D33" s="320"/>
      <c r="E33" s="320"/>
      <c r="F33" s="320"/>
      <c r="G33" s="320"/>
      <c r="H33" s="320"/>
      <c r="I33" s="320"/>
      <c r="J33" s="320"/>
      <c r="K33" s="81"/>
      <c r="O33" s="80"/>
    </row>
    <row r="34" spans="1:16" ht="21.75" customHeight="1" thickTop="1" thickBot="1">
      <c r="B34" s="321" t="s">
        <v>44</v>
      </c>
      <c r="C34" s="322"/>
      <c r="D34" s="322"/>
      <c r="E34" s="322"/>
      <c r="F34" s="323"/>
      <c r="G34" s="82">
        <f>SUM(G37,G41)</f>
        <v>15675319060</v>
      </c>
      <c r="H34" s="82">
        <f>SUM(H37,H41)</f>
        <v>0</v>
      </c>
      <c r="I34" s="82">
        <f>SUM(I37,I41)</f>
        <v>16011210</v>
      </c>
      <c r="J34" s="83">
        <f>SUM(J37,J41)</f>
        <v>15659307850</v>
      </c>
      <c r="K34" s="84">
        <f>G34+H34-I34-J34</f>
        <v>0</v>
      </c>
      <c r="L34" s="85"/>
    </row>
    <row r="35" spans="1:16" ht="18" customHeight="1" thickBot="1">
      <c r="B35" s="86" t="s">
        <v>45</v>
      </c>
      <c r="C35" s="87" t="s">
        <v>46</v>
      </c>
      <c r="D35" s="88" t="s">
        <v>47</v>
      </c>
      <c r="E35" s="89" t="s">
        <v>48</v>
      </c>
      <c r="F35" s="89" t="s">
        <v>49</v>
      </c>
      <c r="G35" s="89"/>
      <c r="H35" s="89"/>
      <c r="I35" s="89"/>
      <c r="J35" s="90" t="s">
        <v>50</v>
      </c>
      <c r="K35" s="91"/>
      <c r="L35" s="6" t="s">
        <v>51</v>
      </c>
    </row>
    <row r="36" spans="1:16" ht="18" customHeight="1" thickTop="1">
      <c r="B36" s="92" t="s">
        <v>52</v>
      </c>
      <c r="C36" s="68" t="s">
        <v>53</v>
      </c>
      <c r="D36" s="93" t="s">
        <v>54</v>
      </c>
      <c r="E36" s="94">
        <v>41929</v>
      </c>
      <c r="F36" s="94">
        <v>47398</v>
      </c>
      <c r="G36" s="95">
        <v>2851121722</v>
      </c>
      <c r="H36" s="95"/>
      <c r="I36" s="95"/>
      <c r="J36" s="96">
        <f t="shared" ref="J36:J40" si="5">G36+H36-I36</f>
        <v>2851121722</v>
      </c>
      <c r="K36" s="91"/>
      <c r="L36"/>
      <c r="N36"/>
    </row>
    <row r="37" spans="1:16" ht="21.75" customHeight="1">
      <c r="B37" s="324" t="s">
        <v>55</v>
      </c>
      <c r="C37" s="325"/>
      <c r="D37" s="325"/>
      <c r="E37" s="326"/>
      <c r="F37" s="98"/>
      <c r="G37" s="99">
        <f>SUM(G36:G36)</f>
        <v>2851121722</v>
      </c>
      <c r="H37" s="99">
        <f>SUM(H36:H36)</f>
        <v>0</v>
      </c>
      <c r="I37" s="99">
        <f>SUM(I36:I36)</f>
        <v>0</v>
      </c>
      <c r="J37" s="100">
        <f>SUM(J36:J36)</f>
        <v>2851121722</v>
      </c>
      <c r="K37" s="91"/>
      <c r="L37" s="97"/>
    </row>
    <row r="38" spans="1:16" ht="29.4" thickBot="1">
      <c r="B38" s="101" t="s">
        <v>56</v>
      </c>
      <c r="C38" s="68" t="s">
        <v>24</v>
      </c>
      <c r="D38" s="102" t="s">
        <v>57</v>
      </c>
      <c r="E38" s="94">
        <v>42642</v>
      </c>
      <c r="F38" s="94">
        <v>67479</v>
      </c>
      <c r="G38" s="103">
        <v>1577181726</v>
      </c>
      <c r="H38" s="95"/>
      <c r="I38" s="95"/>
      <c r="J38" s="104">
        <f t="shared" si="5"/>
        <v>1577181726</v>
      </c>
      <c r="K38" s="105">
        <v>1000000</v>
      </c>
      <c r="L38"/>
      <c r="N38"/>
    </row>
    <row r="39" spans="1:16" ht="19.5" customHeight="1" thickTop="1" thickBot="1">
      <c r="B39" s="327" t="s">
        <v>58</v>
      </c>
      <c r="C39" s="36" t="s">
        <v>59</v>
      </c>
      <c r="D39" s="106" t="s">
        <v>60</v>
      </c>
      <c r="E39" s="107">
        <v>44082</v>
      </c>
      <c r="F39" s="107" t="s">
        <v>61</v>
      </c>
      <c r="G39" s="108">
        <v>3685373583</v>
      </c>
      <c r="H39" s="109"/>
      <c r="I39" s="109"/>
      <c r="J39" s="104">
        <f t="shared" si="5"/>
        <v>3685373583</v>
      </c>
      <c r="K39" s="110">
        <v>5000000</v>
      </c>
      <c r="L39" s="111">
        <f>SUM(K38:K39)</f>
        <v>6000000</v>
      </c>
      <c r="M39" s="97">
        <f>J39/K39</f>
        <v>737.07471659999999</v>
      </c>
      <c r="N39" t="s">
        <v>93</v>
      </c>
    </row>
    <row r="40" spans="1:16" s="7" customFormat="1" ht="28.5" customHeight="1" thickTop="1" thickBot="1">
      <c r="A40"/>
      <c r="B40" s="328"/>
      <c r="C40" s="112" t="s">
        <v>59</v>
      </c>
      <c r="D40" s="113" t="s">
        <v>63</v>
      </c>
      <c r="E40" s="114">
        <v>44862</v>
      </c>
      <c r="F40" s="114"/>
      <c r="G40" s="115">
        <v>7561642029</v>
      </c>
      <c r="H40" s="116"/>
      <c r="I40" s="117">
        <v>16011210</v>
      </c>
      <c r="J40" s="118">
        <f t="shared" si="5"/>
        <v>7545630819</v>
      </c>
      <c r="K40" s="77">
        <v>883350263</v>
      </c>
      <c r="L40"/>
      <c r="M40" s="73">
        <f>J40/K40</f>
        <v>8.5420598544611508</v>
      </c>
      <c r="N40" t="s">
        <v>94</v>
      </c>
      <c r="O40"/>
      <c r="P40"/>
    </row>
    <row r="41" spans="1:16" s="7" customFormat="1" ht="21.75" customHeight="1" thickTop="1" thickBot="1">
      <c r="A41"/>
      <c r="B41" s="329" t="s">
        <v>65</v>
      </c>
      <c r="C41" s="330"/>
      <c r="D41" s="330"/>
      <c r="E41" s="330"/>
      <c r="F41" s="330"/>
      <c r="G41" s="119">
        <f>SUM(G38:G40)</f>
        <v>12824197338</v>
      </c>
      <c r="H41" s="120">
        <f>SUM(H38:H40)</f>
        <v>0</v>
      </c>
      <c r="I41" s="120">
        <f>SUM(I38:I40)</f>
        <v>16011210</v>
      </c>
      <c r="J41" s="121">
        <f>SUM(J38:J40)</f>
        <v>12808186128</v>
      </c>
      <c r="K41" s="91"/>
      <c r="L41" s="122"/>
      <c r="M41"/>
      <c r="O41"/>
      <c r="P41"/>
    </row>
    <row r="42" spans="1:16" s="7" customFormat="1" ht="15.6" thickTop="1" thickBot="1">
      <c r="A42"/>
      <c r="B42"/>
      <c r="C42"/>
      <c r="D42" s="123"/>
      <c r="E42"/>
      <c r="F42"/>
      <c r="G42" s="124"/>
      <c r="H42"/>
      <c r="I42" s="124"/>
      <c r="J42" s="124"/>
      <c r="K42"/>
      <c r="L42" s="6"/>
      <c r="M42"/>
      <c r="O42"/>
      <c r="P42"/>
    </row>
    <row r="43" spans="1:16" s="7" customFormat="1" ht="21" customHeight="1" thickTop="1" thickBot="1">
      <c r="A43"/>
      <c r="B43" s="321" t="s">
        <v>66</v>
      </c>
      <c r="C43" s="322"/>
      <c r="D43" s="322"/>
      <c r="E43" s="322"/>
      <c r="F43" s="323"/>
      <c r="G43" s="125">
        <v>1122599536</v>
      </c>
      <c r="H43" s="126">
        <v>22679193</v>
      </c>
      <c r="I43" s="127">
        <v>158810543</v>
      </c>
      <c r="J43" s="125">
        <f>G43+H43-I43</f>
        <v>986468186</v>
      </c>
      <c r="K43" s="128">
        <f>G43+H43-I43-J43</f>
        <v>0</v>
      </c>
      <c r="L43" s="6"/>
      <c r="M43"/>
      <c r="O43"/>
      <c r="P43"/>
    </row>
    <row r="44" spans="1:16" s="7" customFormat="1" ht="21" customHeight="1" thickBot="1">
      <c r="A44"/>
      <c r="B44" s="86" t="s">
        <v>45</v>
      </c>
      <c r="C44" s="129" t="s">
        <v>46</v>
      </c>
      <c r="D44" s="130" t="s">
        <v>47</v>
      </c>
      <c r="E44" s="311" t="s">
        <v>68</v>
      </c>
      <c r="F44" s="312"/>
      <c r="G44" s="131" t="s">
        <v>69</v>
      </c>
      <c r="H44" s="131" t="s">
        <v>48</v>
      </c>
      <c r="I44" s="131" t="s">
        <v>71</v>
      </c>
      <c r="J44" s="90" t="s">
        <v>50</v>
      </c>
      <c r="K44" s="132"/>
      <c r="L44" s="6"/>
      <c r="M44" s="133"/>
      <c r="O44"/>
      <c r="P44"/>
    </row>
    <row r="45" spans="1:16" s="7" customFormat="1" ht="21" customHeight="1" thickTop="1">
      <c r="A45"/>
      <c r="B45" s="134" t="s">
        <v>73</v>
      </c>
      <c r="C45" s="135" t="s">
        <v>59</v>
      </c>
      <c r="D45" s="136" t="s">
        <v>74</v>
      </c>
      <c r="E45" s="313"/>
      <c r="F45" s="314"/>
      <c r="G45" s="137"/>
      <c r="H45" s="138">
        <v>40633</v>
      </c>
      <c r="I45" s="138"/>
      <c r="J45" s="139">
        <f>J43</f>
        <v>986468186</v>
      </c>
      <c r="K45" s="132"/>
      <c r="L45" s="6"/>
      <c r="M45"/>
      <c r="O45"/>
      <c r="P45"/>
    </row>
    <row r="46" spans="1:16" s="7" customFormat="1" ht="21" customHeight="1" thickBot="1">
      <c r="A46"/>
      <c r="B46" s="315" t="s">
        <v>75</v>
      </c>
      <c r="C46" s="316"/>
      <c r="D46" s="316"/>
      <c r="E46" s="316"/>
      <c r="F46" s="316"/>
      <c r="G46" s="316"/>
      <c r="H46" s="316"/>
      <c r="I46" s="316"/>
      <c r="J46" s="140">
        <f>SUM(J45)</f>
        <v>986468186</v>
      </c>
      <c r="K46"/>
      <c r="L46" s="6"/>
      <c r="M46"/>
      <c r="O46"/>
      <c r="P46"/>
    </row>
    <row r="47" spans="1:16" s="7" customFormat="1" ht="15.6" thickTop="1" thickBot="1">
      <c r="A47"/>
      <c r="B47"/>
      <c r="C47"/>
      <c r="D47" s="141"/>
      <c r="E47"/>
      <c r="F47"/>
      <c r="G47"/>
      <c r="H47"/>
      <c r="I47"/>
      <c r="J47"/>
      <c r="K47"/>
      <c r="L47" s="6"/>
      <c r="M47"/>
      <c r="O47"/>
      <c r="P47"/>
    </row>
    <row r="48" spans="1:16" s="7" customFormat="1" ht="15" thickBot="1">
      <c r="A48"/>
      <c r="B48" s="317" t="s">
        <v>126</v>
      </c>
      <c r="C48" s="318"/>
      <c r="D48" s="318"/>
      <c r="E48" s="318"/>
      <c r="F48" s="318"/>
      <c r="G48" s="318"/>
      <c r="H48" s="318"/>
      <c r="I48" s="318"/>
      <c r="J48" s="319"/>
      <c r="K48"/>
      <c r="L48" s="6"/>
      <c r="M48"/>
      <c r="O48"/>
      <c r="P48"/>
    </row>
    <row r="49" spans="1:16" s="7" customFormat="1">
      <c r="A49"/>
      <c r="B49" s="142" t="s">
        <v>102</v>
      </c>
      <c r="C49"/>
      <c r="D49" s="143"/>
      <c r="E49" s="144"/>
      <c r="G49" s="145" t="s">
        <v>97</v>
      </c>
      <c r="J49" s="146"/>
      <c r="K49"/>
      <c r="L49" s="6"/>
      <c r="M49"/>
      <c r="O49"/>
      <c r="P49"/>
    </row>
    <row r="50" spans="1:16" s="7" customFormat="1">
      <c r="A50"/>
      <c r="B50" s="147" t="s">
        <v>101</v>
      </c>
      <c r="C50"/>
      <c r="D50" s="176"/>
      <c r="E50" s="144">
        <v>1001722324</v>
      </c>
      <c r="G50" s="158" t="s">
        <v>199</v>
      </c>
      <c r="J50" s="150">
        <v>206000</v>
      </c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55"/>
      <c r="G51" s="158"/>
      <c r="J51" s="146"/>
      <c r="K51"/>
      <c r="L51" s="6"/>
      <c r="M51"/>
      <c r="O51"/>
      <c r="P51"/>
    </row>
    <row r="52" spans="1:16" s="7" customFormat="1">
      <c r="A52"/>
      <c r="B52" s="142" t="s">
        <v>197</v>
      </c>
      <c r="C52"/>
      <c r="D52" s="143"/>
      <c r="E52" s="144"/>
      <c r="G52" s="153" t="s">
        <v>100</v>
      </c>
      <c r="J52" s="146"/>
      <c r="K52"/>
      <c r="L52" s="6"/>
      <c r="M52"/>
      <c r="O52"/>
      <c r="P52"/>
    </row>
    <row r="53" spans="1:16" s="7" customFormat="1">
      <c r="A53"/>
      <c r="B53" s="147" t="s">
        <v>198</v>
      </c>
      <c r="E53" s="186">
        <v>20074708</v>
      </c>
      <c r="G53" t="s">
        <v>101</v>
      </c>
      <c r="J53" s="150">
        <v>1001722324</v>
      </c>
      <c r="K53"/>
      <c r="L53" s="6"/>
      <c r="M53"/>
      <c r="O53"/>
      <c r="P53"/>
    </row>
    <row r="54" spans="1:16" s="7" customFormat="1">
      <c r="A54"/>
      <c r="B54" s="142"/>
      <c r="C54"/>
      <c r="D54" s="176"/>
      <c r="E54" s="155"/>
      <c r="G54" s="180"/>
      <c r="J54" s="150"/>
      <c r="K54"/>
      <c r="L54" s="6"/>
      <c r="M54"/>
      <c r="O54"/>
      <c r="P54"/>
    </row>
    <row r="55" spans="1:16" s="7" customFormat="1">
      <c r="A55"/>
      <c r="B55" s="142" t="s">
        <v>211</v>
      </c>
      <c r="C55"/>
      <c r="D55" s="176"/>
      <c r="E55" s="144"/>
      <c r="G55" s="145" t="s">
        <v>103</v>
      </c>
      <c r="J55" s="146"/>
      <c r="K55"/>
      <c r="L55" s="6"/>
      <c r="M55"/>
      <c r="O55"/>
      <c r="P55"/>
    </row>
    <row r="56" spans="1:16" s="7" customFormat="1">
      <c r="A56"/>
      <c r="B56" s="147" t="s">
        <v>213</v>
      </c>
      <c r="C56"/>
      <c r="D56"/>
      <c r="E56" s="144">
        <v>1748813910</v>
      </c>
      <c r="F56"/>
      <c r="G56" t="s">
        <v>182</v>
      </c>
      <c r="H56"/>
      <c r="I56" s="154"/>
      <c r="J56" s="146">
        <v>8000</v>
      </c>
      <c r="K56"/>
      <c r="L56" s="6"/>
      <c r="M56"/>
      <c r="O56"/>
      <c r="P56"/>
    </row>
    <row r="57" spans="1:16" s="7" customFormat="1">
      <c r="A57" s="179"/>
      <c r="B57" s="153"/>
      <c r="C57"/>
      <c r="D57"/>
      <c r="E57" s="144"/>
      <c r="F57"/>
      <c r="G57" t="s">
        <v>200</v>
      </c>
      <c r="H57"/>
      <c r="I57" s="154"/>
      <c r="J57" s="152">
        <v>294180</v>
      </c>
      <c r="K57" s="178"/>
      <c r="L57" s="6"/>
      <c r="M57"/>
      <c r="O57"/>
      <c r="P57"/>
    </row>
    <row r="58" spans="1:16" s="7" customFormat="1">
      <c r="A58" s="179"/>
      <c r="B58" s="153" t="s">
        <v>215</v>
      </c>
      <c r="C58"/>
      <c r="D58"/>
      <c r="E58" s="144"/>
      <c r="F58"/>
      <c r="G58" t="s">
        <v>201</v>
      </c>
      <c r="H58"/>
      <c r="I58" s="154"/>
      <c r="J58" s="152">
        <v>1184600</v>
      </c>
      <c r="K58" s="178"/>
      <c r="L58" s="6"/>
      <c r="M58"/>
      <c r="O58"/>
      <c r="P58"/>
    </row>
    <row r="59" spans="1:16" s="7" customFormat="1">
      <c r="A59" s="179"/>
      <c r="B59" t="s">
        <v>217</v>
      </c>
      <c r="C59"/>
      <c r="D59"/>
      <c r="E59" s="144">
        <v>22679193</v>
      </c>
      <c r="F59"/>
      <c r="G59" t="s">
        <v>156</v>
      </c>
      <c r="H59"/>
      <c r="I59" s="154"/>
      <c r="J59" s="152">
        <v>1727140</v>
      </c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t="s">
        <v>202</v>
      </c>
      <c r="H60"/>
      <c r="I60" s="154"/>
      <c r="J60" s="152">
        <v>1617700</v>
      </c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t="s">
        <v>151</v>
      </c>
      <c r="H61"/>
      <c r="I61" s="154"/>
      <c r="J61" s="152">
        <v>789722324</v>
      </c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t="s">
        <v>203</v>
      </c>
      <c r="H62"/>
      <c r="I62" s="154"/>
      <c r="J62" s="152">
        <v>106609164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/>
      <c r="H63"/>
      <c r="I63" s="154"/>
      <c r="J63" s="148">
        <v>901163108</v>
      </c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 t="s">
        <v>108</v>
      </c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t="s">
        <v>209</v>
      </c>
      <c r="H66"/>
      <c r="I66" s="154"/>
      <c r="J66" s="148">
        <v>1727677019</v>
      </c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 t="s">
        <v>110</v>
      </c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75" t="s">
        <v>204</v>
      </c>
      <c r="H69"/>
      <c r="I69" s="154"/>
      <c r="J69" s="148">
        <v>8684469</v>
      </c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 t="s">
        <v>205</v>
      </c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t="s">
        <v>206</v>
      </c>
      <c r="H72"/>
      <c r="I72" s="154"/>
      <c r="J72" s="152">
        <v>154442900</v>
      </c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t="s">
        <v>218</v>
      </c>
      <c r="H73"/>
      <c r="I73" s="154"/>
      <c r="J73" s="152">
        <v>4367643</v>
      </c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>
        <v>158810543</v>
      </c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 t="s">
        <v>391</v>
      </c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t="s">
        <v>393</v>
      </c>
      <c r="H77"/>
      <c r="I77" s="154"/>
      <c r="J77" s="148">
        <v>16011210</v>
      </c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 s="179"/>
      <c r="B92"/>
      <c r="C92"/>
      <c r="D92"/>
      <c r="E92" s="144"/>
      <c r="F92"/>
      <c r="G92" s="153"/>
      <c r="H92"/>
      <c r="I92" s="154"/>
      <c r="J92" s="148"/>
      <c r="K92" s="178"/>
      <c r="L92" s="6"/>
      <c r="M92"/>
      <c r="O92"/>
      <c r="P92"/>
    </row>
    <row r="93" spans="1:16" s="7" customFormat="1">
      <c r="A93"/>
      <c r="B93" s="147"/>
      <c r="C93"/>
      <c r="D93" s="166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7"/>
      <c r="C94"/>
      <c r="D94" s="3"/>
      <c r="E94"/>
      <c r="F94"/>
      <c r="G94"/>
      <c r="H94"/>
      <c r="I94" s="155"/>
      <c r="J94" s="167"/>
      <c r="K94"/>
      <c r="L94" s="6"/>
      <c r="M94"/>
      <c r="O94"/>
      <c r="P94"/>
    </row>
    <row r="95" spans="1:16" s="7" customFormat="1">
      <c r="A95"/>
      <c r="B95" s="142"/>
      <c r="C95"/>
      <c r="D95" s="3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9"/>
      <c r="E97"/>
      <c r="F97"/>
      <c r="G97"/>
      <c r="H97"/>
      <c r="I97" s="168"/>
      <c r="J97" s="167"/>
      <c r="K97"/>
      <c r="L97" s="6"/>
      <c r="M97"/>
      <c r="O97"/>
      <c r="P97"/>
    </row>
    <row r="98" spans="1:16" s="7" customFormat="1">
      <c r="A98"/>
      <c r="B98" s="147"/>
      <c r="C98"/>
      <c r="D98" s="166"/>
      <c r="E98"/>
      <c r="F98"/>
      <c r="G98"/>
      <c r="H98"/>
      <c r="I98" s="170"/>
      <c r="J98" s="167"/>
      <c r="K98"/>
      <c r="L98" s="6"/>
      <c r="M98"/>
      <c r="O98"/>
      <c r="P98"/>
    </row>
    <row r="99" spans="1:16" s="7" customFormat="1" ht="15" thickBot="1">
      <c r="A99"/>
      <c r="B99" s="171"/>
      <c r="C99" s="172"/>
      <c r="D99" s="173"/>
      <c r="E99" s="172"/>
      <c r="F99" s="172"/>
      <c r="G99" s="172"/>
      <c r="H99"/>
      <c r="I99" s="170"/>
      <c r="J99" s="167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H100" s="174"/>
      <c r="I100" s="174"/>
      <c r="J100" s="174"/>
      <c r="K100"/>
      <c r="L100" s="6"/>
      <c r="M100"/>
      <c r="O100"/>
      <c r="P100"/>
    </row>
    <row r="101" spans="1:16" s="7" customFormat="1">
      <c r="A101"/>
      <c r="B101" s="153"/>
      <c r="C101"/>
      <c r="D101" s="143"/>
      <c r="E101" s="144"/>
      <c r="G101" s="158"/>
      <c r="J101" s="152"/>
      <c r="K101"/>
      <c r="L101" s="6"/>
      <c r="M101"/>
      <c r="O101"/>
      <c r="P101"/>
    </row>
    <row r="102" spans="1:16" s="7" customFormat="1">
      <c r="A102"/>
      <c r="B102" s="177"/>
      <c r="C102"/>
      <c r="D102" s="143"/>
      <c r="E102" s="144"/>
      <c r="G102" s="158"/>
      <c r="J102" s="152"/>
      <c r="K102"/>
      <c r="L102" s="6"/>
      <c r="M102"/>
      <c r="O102"/>
      <c r="P102"/>
    </row>
  </sheetData>
  <dataConsolidate/>
  <mergeCells count="37">
    <mergeCell ref="B46:I46"/>
    <mergeCell ref="B48:J48"/>
    <mergeCell ref="B37:E37"/>
    <mergeCell ref="B39:B40"/>
    <mergeCell ref="B41:F41"/>
    <mergeCell ref="B43:F43"/>
    <mergeCell ref="E44:F44"/>
    <mergeCell ref="E45:F45"/>
    <mergeCell ref="B34:F34"/>
    <mergeCell ref="B19:F19"/>
    <mergeCell ref="B20:B31"/>
    <mergeCell ref="D20:F20"/>
    <mergeCell ref="D21:F21"/>
    <mergeCell ref="D23:F23"/>
    <mergeCell ref="D24:F24"/>
    <mergeCell ref="D25:F25"/>
    <mergeCell ref="C26:F26"/>
    <mergeCell ref="D27:F27"/>
    <mergeCell ref="D28:F28"/>
    <mergeCell ref="D29:F29"/>
    <mergeCell ref="D30:F30"/>
    <mergeCell ref="C31:F31"/>
    <mergeCell ref="B32:F32"/>
    <mergeCell ref="B33:J33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5" max="16383" man="1"/>
    <brk id="115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5551-6A53-41A1-8A37-0C66D071FF64}">
  <sheetPr>
    <outlinePr summaryBelow="0"/>
    <pageSetUpPr fitToPage="1"/>
  </sheetPr>
  <dimension ref="A1:P101"/>
  <sheetViews>
    <sheetView showGridLines="0" view="pageBreakPreview" topLeftCell="A21" zoomScale="85" zoomScaleNormal="70" zoomScaleSheetLayoutView="85" zoomScalePageLayoutView="40" workbookViewId="0">
      <selection activeCell="K29" sqref="K2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41233197607</v>
      </c>
      <c r="H6" s="17">
        <f>SUM(H10,H33,H42)</f>
        <v>0</v>
      </c>
      <c r="I6" s="17">
        <f>SUM(I10,I33,I42)</f>
        <v>20237308</v>
      </c>
      <c r="J6" s="18">
        <f>SUM(J10,J33,J42)</f>
        <v>41212960299</v>
      </c>
      <c r="K6" s="19">
        <f>J6-G6</f>
        <v>-20237308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6071230438</v>
      </c>
      <c r="H7" s="21">
        <f>SUM(H19,H42,H36)</f>
        <v>0</v>
      </c>
      <c r="I7" s="21">
        <f>SUM(I19,I42,I36)</f>
        <v>53344</v>
      </c>
      <c r="J7" s="22">
        <f>G7+H7-I7</f>
        <v>6071177094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35161967169</v>
      </c>
      <c r="H8" s="24">
        <f>SUM(H31,H40)</f>
        <v>0</v>
      </c>
      <c r="I8" s="24">
        <f>SUM(I31,I40)</f>
        <v>20183964</v>
      </c>
      <c r="J8" s="25">
        <f>G8+H8-I8</f>
        <v>35141783205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24435279011</v>
      </c>
      <c r="H10" s="27">
        <f>SUM(H19,H31)</f>
        <v>0</v>
      </c>
      <c r="I10" s="27">
        <f>SUM(I19,I31)</f>
        <v>20237308</v>
      </c>
      <c r="J10" s="28">
        <f>SUM(J19,J31)</f>
        <v>24415041703</v>
      </c>
      <c r="K10" s="29">
        <f>J10-G10</f>
        <v>-20237308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1036268274</v>
      </c>
      <c r="H12" s="183"/>
      <c r="I12" s="38"/>
      <c r="J12" s="39">
        <f t="shared" si="0"/>
        <v>1036268274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51284056</v>
      </c>
      <c r="H13" s="183"/>
      <c r="I13" s="38"/>
      <c r="J13" s="40">
        <f>G13+H13-I13</f>
        <v>51284056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58387</v>
      </c>
      <c r="H14" s="181"/>
      <c r="I14" s="181">
        <v>53344</v>
      </c>
      <c r="J14" s="40">
        <f>G14+H14-I14</f>
        <v>5043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1009509247</v>
      </c>
      <c r="H18" s="183"/>
      <c r="I18" s="185"/>
      <c r="J18" s="51">
        <f>G18+H18-I18</f>
        <v>1009509247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2097509180</v>
      </c>
      <c r="H19" s="54">
        <f>SUM(H11:H18)</f>
        <v>0</v>
      </c>
      <c r="I19" s="54">
        <f>SUM(I11:I18)</f>
        <v>53344</v>
      </c>
      <c r="J19" s="54">
        <f>SUM(J11:J18)</f>
        <v>2097455836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20183964</v>
      </c>
      <c r="H20" s="32"/>
      <c r="I20" s="32">
        <v>20183964</v>
      </c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1727678081</v>
      </c>
      <c r="H21" s="45"/>
      <c r="I21" s="32"/>
      <c r="J21" s="40">
        <f>G21+H21-I21</f>
        <v>1727678081</v>
      </c>
      <c r="K21" s="60">
        <v>1155553.71</v>
      </c>
      <c r="L21"/>
      <c r="M21" s="6">
        <f>J21/K21</f>
        <v>1495.1084194952739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13167467160</v>
      </c>
      <c r="H24" s="32"/>
      <c r="I24" s="45"/>
      <c r="J24" s="34">
        <f>G24+H24-I24</f>
        <v>13167467160</v>
      </c>
      <c r="K24" s="63">
        <v>8960534.8499999996</v>
      </c>
      <c r="L24"/>
      <c r="M24" s="6">
        <f>J24/K24</f>
        <v>1469.4956696697632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14915329205</v>
      </c>
      <c r="H25" s="65">
        <f>SUM(H20:H24)</f>
        <v>0</v>
      </c>
      <c r="I25" s="65">
        <f>SUM(I20:I24)</f>
        <v>20183964</v>
      </c>
      <c r="J25" s="66">
        <f>SUM(J20:J24)</f>
        <v>14895145241</v>
      </c>
      <c r="K25" s="67">
        <f>SUM(K20:K24)</f>
        <v>10116088.559999999</v>
      </c>
      <c r="M25" s="6">
        <f t="shared" ref="M25:M30" si="1">J25/K25</f>
        <v>1472.4213961408818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2517056835</v>
      </c>
      <c r="H28" s="71"/>
      <c r="I28" s="71"/>
      <c r="J28" s="40">
        <f>G28+H28-I28</f>
        <v>2517056835</v>
      </c>
      <c r="K28" s="72">
        <v>272272527</v>
      </c>
      <c r="L28"/>
      <c r="M28" s="73">
        <f>J28/K28</f>
        <v>9.2446228884488217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7422440626</v>
      </c>
      <c r="H30" s="76">
        <f>SUM(H26:H29)</f>
        <v>0</v>
      </c>
      <c r="I30" s="76">
        <f>SUM(I26:I29)</f>
        <v>0</v>
      </c>
      <c r="J30" s="66">
        <f>SUM(J26:J29)</f>
        <v>7422440626</v>
      </c>
      <c r="K30" s="77">
        <f>SUM(K26:K29)</f>
        <v>775577013</v>
      </c>
      <c r="M30" s="73">
        <f t="shared" si="1"/>
        <v>9.5702174014793808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22337769831</v>
      </c>
      <c r="H31" s="78">
        <f>H25+H30</f>
        <v>0</v>
      </c>
      <c r="I31" s="78">
        <f>I25+I30</f>
        <v>20183964</v>
      </c>
      <c r="J31" s="78">
        <f>J25+J30</f>
        <v>22317585867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15675319060</v>
      </c>
      <c r="H33" s="82">
        <f>SUM(H36,H40)</f>
        <v>0</v>
      </c>
      <c r="I33" s="82">
        <f>SUM(I36,I40)</f>
        <v>0</v>
      </c>
      <c r="J33" s="83">
        <f>SUM(J36,J40)</f>
        <v>15675319060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7561642029</v>
      </c>
      <c r="H39" s="116"/>
      <c r="I39" s="117"/>
      <c r="J39" s="118">
        <f t="shared" si="3"/>
        <v>7561642029</v>
      </c>
      <c r="K39" s="77">
        <v>883350263</v>
      </c>
      <c r="L39"/>
      <c r="M39" s="73">
        <f>J39/K39</f>
        <v>8.5601854051862105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12824197338</v>
      </c>
      <c r="H40" s="120">
        <f>SUM(H37:H39)</f>
        <v>0</v>
      </c>
      <c r="I40" s="120">
        <f>SUM(I37:I39)</f>
        <v>0</v>
      </c>
      <c r="J40" s="121">
        <f>SUM(J37:J39)</f>
        <v>12824197338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/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/>
      <c r="C48"/>
      <c r="D48" s="143"/>
      <c r="E48" s="144"/>
      <c r="G48" s="145" t="s">
        <v>194</v>
      </c>
      <c r="J48" s="146"/>
      <c r="K48"/>
      <c r="L48" s="6"/>
      <c r="M48"/>
      <c r="O48"/>
      <c r="P48"/>
    </row>
    <row r="49" spans="1:16" s="7" customFormat="1">
      <c r="A49"/>
      <c r="B49" s="147"/>
      <c r="C49"/>
      <c r="D49" s="176"/>
      <c r="E49" s="144"/>
      <c r="G49" s="158" t="s">
        <v>182</v>
      </c>
      <c r="J49" s="150">
        <v>53344</v>
      </c>
      <c r="K49"/>
      <c r="L49" s="6"/>
      <c r="M49"/>
      <c r="O49"/>
      <c r="P49"/>
    </row>
    <row r="50" spans="1:16" s="7" customFormat="1">
      <c r="A50"/>
      <c r="B50" s="147"/>
      <c r="C50"/>
      <c r="D50" s="143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3" t="s">
        <v>195</v>
      </c>
      <c r="J51" s="146"/>
      <c r="K51"/>
      <c r="L51" s="6"/>
      <c r="M51"/>
      <c r="O51"/>
      <c r="P51"/>
    </row>
    <row r="52" spans="1:16" s="7" customFormat="1">
      <c r="A52"/>
      <c r="B52" s="147"/>
      <c r="E52" s="186"/>
      <c r="G52" t="s">
        <v>196</v>
      </c>
      <c r="J52" s="150">
        <v>20183964</v>
      </c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 s="153"/>
      <c r="C56"/>
      <c r="D56"/>
      <c r="E56" s="144"/>
      <c r="F56"/>
      <c r="G56"/>
      <c r="H56"/>
      <c r="I56" s="154"/>
      <c r="J56" s="148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4BBC-253D-4A37-AB91-392C8C3E5DCF}">
  <sheetPr>
    <outlinePr summaryBelow="0"/>
    <pageSetUpPr fitToPage="1"/>
  </sheetPr>
  <dimension ref="A1:P101"/>
  <sheetViews>
    <sheetView showGridLines="0" view="pageBreakPreview" topLeftCell="A11" zoomScale="85" zoomScaleNormal="70" zoomScaleSheetLayoutView="85" zoomScalePageLayoutView="40" workbookViewId="0">
      <selection activeCell="B51" sqref="B5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41233197607</v>
      </c>
      <c r="H6" s="17">
        <f>SUM(H10,H33,H42)</f>
        <v>961261562</v>
      </c>
      <c r="I6" s="17">
        <f>SUM(I10,I33,I42)</f>
        <v>961261562</v>
      </c>
      <c r="J6" s="18">
        <f>SUM(J10,J33,J42)</f>
        <v>41233197607</v>
      </c>
      <c r="K6" s="19">
        <f>J6-G6</f>
        <v>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6071230438</v>
      </c>
      <c r="H7" s="21">
        <f>SUM(H19,H42,H36)</f>
        <v>961261562</v>
      </c>
      <c r="I7" s="21">
        <f>SUM(I19,I42,I36)</f>
        <v>961261562</v>
      </c>
      <c r="J7" s="22">
        <f>G7+H7-I7</f>
        <v>6071230438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35161967169</v>
      </c>
      <c r="H8" s="24">
        <f>SUM(H31,H40)</f>
        <v>0</v>
      </c>
      <c r="I8" s="24">
        <f>SUM(I31,I40)</f>
        <v>0</v>
      </c>
      <c r="J8" s="25">
        <f>G8+H8-I8</f>
        <v>35161967169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24435279011</v>
      </c>
      <c r="H10" s="27">
        <f>SUM(H19,H31)</f>
        <v>961261562</v>
      </c>
      <c r="I10" s="27">
        <f>SUM(I19,I31)</f>
        <v>961261562</v>
      </c>
      <c r="J10" s="28">
        <f>SUM(J19,J31)</f>
        <v>24435279011</v>
      </c>
      <c r="K10" s="29">
        <f>J10-G10</f>
        <v>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75061712</v>
      </c>
      <c r="H12" s="183">
        <v>961206562</v>
      </c>
      <c r="I12" s="38"/>
      <c r="J12" s="39">
        <f t="shared" si="0"/>
        <v>1036268274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51339056</v>
      </c>
      <c r="H13" s="183"/>
      <c r="I13" s="38">
        <v>55000</v>
      </c>
      <c r="J13" s="40">
        <f>G13+H13-I13</f>
        <v>51284056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>
        <v>55000</v>
      </c>
      <c r="I14" s="181"/>
      <c r="J14" s="40">
        <f>G14+H14-I14</f>
        <v>58387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>
        <v>961206562</v>
      </c>
      <c r="J18" s="51">
        <f>G18+H18-I18</f>
        <v>1009509247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2097509180</v>
      </c>
      <c r="H19" s="54">
        <f>SUM(H11:H18)</f>
        <v>961261562</v>
      </c>
      <c r="I19" s="54">
        <f>SUM(I11:I18)</f>
        <v>961261562</v>
      </c>
      <c r="J19" s="54">
        <f>SUM(J11:J18)</f>
        <v>2097509180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20183964</v>
      </c>
      <c r="H20" s="32"/>
      <c r="I20" s="32"/>
      <c r="J20" s="40">
        <f>G20+H20-I20</f>
        <v>20183964</v>
      </c>
      <c r="K20" s="58">
        <v>13500</v>
      </c>
      <c r="L20"/>
      <c r="M20" s="6">
        <f>J20/K20</f>
        <v>1495.1084444444446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1727678081</v>
      </c>
      <c r="H21" s="45"/>
      <c r="I21" s="32"/>
      <c r="J21" s="40">
        <f>G21+H21-I21</f>
        <v>1727678081</v>
      </c>
      <c r="K21" s="60">
        <v>1155553.71</v>
      </c>
      <c r="L21"/>
      <c r="M21" s="6">
        <f>J21/K21</f>
        <v>1495.1084194952739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13167467160</v>
      </c>
      <c r="H24" s="32"/>
      <c r="I24" s="45"/>
      <c r="J24" s="34">
        <f>G24+H24-I24</f>
        <v>13167467160</v>
      </c>
      <c r="K24" s="63">
        <v>8960534.8499999996</v>
      </c>
      <c r="L24"/>
      <c r="M24" s="6">
        <f>J24/K24</f>
        <v>1469.4956696697632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14915329205</v>
      </c>
      <c r="H25" s="65">
        <f>SUM(H20:H24)</f>
        <v>0</v>
      </c>
      <c r="I25" s="65">
        <f>SUM(I20:I24)</f>
        <v>0</v>
      </c>
      <c r="J25" s="66">
        <f>SUM(J20:J24)</f>
        <v>14915329205</v>
      </c>
      <c r="K25" s="67">
        <f>SUM(K20:K24)</f>
        <v>10129588.559999999</v>
      </c>
      <c r="M25" s="6">
        <f t="shared" ref="M25:M30" si="1">J25/K25</f>
        <v>1472.4516318360716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2517056835</v>
      </c>
      <c r="H28" s="71"/>
      <c r="I28" s="71"/>
      <c r="J28" s="40">
        <f>G28+H28-I28</f>
        <v>2517056835</v>
      </c>
      <c r="K28" s="72">
        <v>272272527</v>
      </c>
      <c r="L28"/>
      <c r="M28" s="73">
        <f>J28/K28</f>
        <v>9.2446228884488217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7422440626</v>
      </c>
      <c r="H30" s="76">
        <f>SUM(H26:H29)</f>
        <v>0</v>
      </c>
      <c r="I30" s="76">
        <f>SUM(I26:I29)</f>
        <v>0</v>
      </c>
      <c r="J30" s="66">
        <f>SUM(J26:J29)</f>
        <v>7422440626</v>
      </c>
      <c r="K30" s="77">
        <f>SUM(K26:K29)</f>
        <v>775577013</v>
      </c>
      <c r="M30" s="73">
        <f t="shared" si="1"/>
        <v>9.5702174014793808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22337769831</v>
      </c>
      <c r="H31" s="78">
        <f>H25+H30</f>
        <v>0</v>
      </c>
      <c r="I31" s="78">
        <f>I25+I30</f>
        <v>0</v>
      </c>
      <c r="J31" s="78">
        <f>J25+J30</f>
        <v>22337769831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15675319060</v>
      </c>
      <c r="H33" s="82">
        <f>SUM(H36,H40)</f>
        <v>0</v>
      </c>
      <c r="I33" s="82">
        <f>SUM(I36,I40)</f>
        <v>0</v>
      </c>
      <c r="J33" s="83">
        <f>SUM(J36,J40)</f>
        <v>15675319060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7561642029</v>
      </c>
      <c r="H39" s="116"/>
      <c r="I39" s="117"/>
      <c r="J39" s="118">
        <f t="shared" si="3"/>
        <v>7561642029</v>
      </c>
      <c r="K39" s="77">
        <v>883350263</v>
      </c>
      <c r="L39"/>
      <c r="M39" s="73">
        <f>J39/K39</f>
        <v>8.5601854051862105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12824197338</v>
      </c>
      <c r="H40" s="120">
        <f>SUM(H37:H39)</f>
        <v>0</v>
      </c>
      <c r="I40" s="120">
        <f>SUM(I37:I39)</f>
        <v>0</v>
      </c>
      <c r="J40" s="121">
        <f>SUM(J37:J39)</f>
        <v>12824197338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/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191</v>
      </c>
      <c r="C49"/>
      <c r="D49" s="176"/>
      <c r="E49" s="144">
        <v>961206562</v>
      </c>
      <c r="G49" s="158" t="s">
        <v>101</v>
      </c>
      <c r="J49" s="150">
        <v>55000</v>
      </c>
      <c r="K49"/>
      <c r="L49" s="6"/>
      <c r="M49"/>
      <c r="O49"/>
      <c r="P49"/>
    </row>
    <row r="50" spans="1:16" s="7" customFormat="1">
      <c r="A50"/>
      <c r="B50" s="147"/>
      <c r="C50"/>
      <c r="D50" s="143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 t="s">
        <v>192</v>
      </c>
      <c r="C51"/>
      <c r="D51" s="143"/>
      <c r="E51" s="144"/>
      <c r="G51" s="153" t="s">
        <v>193</v>
      </c>
      <c r="J51" s="146"/>
      <c r="K51"/>
      <c r="L51" s="6"/>
      <c r="M51"/>
      <c r="O51"/>
      <c r="P51"/>
    </row>
    <row r="52" spans="1:16" s="7" customFormat="1">
      <c r="A52"/>
      <c r="B52" s="147" t="s">
        <v>101</v>
      </c>
      <c r="E52" s="186">
        <v>55000</v>
      </c>
      <c r="G52" t="s">
        <v>191</v>
      </c>
      <c r="J52" s="150">
        <v>961206562</v>
      </c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 s="153"/>
      <c r="C56"/>
      <c r="D56"/>
      <c r="E56" s="144"/>
      <c r="F56"/>
      <c r="G56"/>
      <c r="H56"/>
      <c r="I56" s="154"/>
      <c r="J56" s="148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30F3-6717-4D62-BBA1-2A212643CF9C}">
  <sheetPr>
    <outlinePr summaryBelow="0"/>
    <pageSetUpPr fitToPage="1"/>
  </sheetPr>
  <dimension ref="A1:P101"/>
  <sheetViews>
    <sheetView showGridLines="0" view="pageBreakPreview" topLeftCell="A13" zoomScale="85" zoomScaleNormal="70" zoomScaleSheetLayoutView="85" zoomScalePageLayoutView="40" workbookViewId="0">
      <selection activeCell="I42" sqref="I4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39494513300</v>
      </c>
      <c r="H6" s="17">
        <f>SUM(H10,H33,H42)</f>
        <v>1770467974</v>
      </c>
      <c r="I6" s="17">
        <f>SUM(I10,I33,I42)</f>
        <v>31783667</v>
      </c>
      <c r="J6" s="18">
        <f>SUM(J10,J33,J42)</f>
        <v>41233197607</v>
      </c>
      <c r="K6" s="19">
        <f>J6-G6</f>
        <v>1738684307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6071235438</v>
      </c>
      <c r="H7" s="21">
        <f>SUM(H19,H42,H36)</f>
        <v>0</v>
      </c>
      <c r="I7" s="21">
        <f>SUM(I19,I42,I36)</f>
        <v>5000</v>
      </c>
      <c r="J7" s="22">
        <f>G7+H7-I7</f>
        <v>6071230438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33423277862</v>
      </c>
      <c r="H8" s="24">
        <f>SUM(H31,H40)</f>
        <v>1770467974</v>
      </c>
      <c r="I8" s="24">
        <f>SUM(I31,I40)</f>
        <v>31778667</v>
      </c>
      <c r="J8" s="25">
        <f>G8+H8-I8</f>
        <v>35161967169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22696594704</v>
      </c>
      <c r="H10" s="27">
        <f>SUM(H19,H31)</f>
        <v>1770467974</v>
      </c>
      <c r="I10" s="27">
        <f>SUM(I19,I31)</f>
        <v>31783667</v>
      </c>
      <c r="J10" s="28">
        <f>SUM(J19,J31)</f>
        <v>24435279011</v>
      </c>
      <c r="K10" s="29">
        <f>J10-G10</f>
        <v>1738684307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75061712</v>
      </c>
      <c r="H12" s="183"/>
      <c r="I12" s="38"/>
      <c r="J12" s="39">
        <f t="shared" si="0"/>
        <v>75061712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51344056</v>
      </c>
      <c r="H13" s="183"/>
      <c r="I13" s="38">
        <v>5000</v>
      </c>
      <c r="J13" s="40">
        <f>G13+H13-I13</f>
        <v>51339056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2097514180</v>
      </c>
      <c r="H19" s="54">
        <f>SUM(H11:H18)</f>
        <v>0</v>
      </c>
      <c r="I19" s="54">
        <f>SUM(I11:I18)</f>
        <v>5000</v>
      </c>
      <c r="J19" s="54">
        <f>SUM(J11:J18)</f>
        <v>2097509180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>
        <v>20183964</v>
      </c>
      <c r="I20" s="32"/>
      <c r="J20" s="40">
        <f>G20+H20-I20</f>
        <v>20183964</v>
      </c>
      <c r="K20" s="58">
        <v>13500</v>
      </c>
      <c r="L20"/>
      <c r="M20" s="6">
        <f>J20/K20</f>
        <v>1495.1084444444446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13070736</v>
      </c>
      <c r="H21" s="45">
        <v>1734791309</v>
      </c>
      <c r="I21" s="32">
        <v>20183964</v>
      </c>
      <c r="J21" s="40">
        <f>G21+H21-I21</f>
        <v>1727678081</v>
      </c>
      <c r="K21" s="60">
        <v>1155553.71</v>
      </c>
      <c r="L21"/>
      <c r="M21" s="6">
        <f>J21/K21</f>
        <v>1495.1084194952739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>
        <v>11594703</v>
      </c>
      <c r="J24" s="34">
        <f>G24+H24-I24</f>
        <v>13167467160</v>
      </c>
      <c r="K24" s="63">
        <v>8960534.8499999996</v>
      </c>
      <c r="L24"/>
      <c r="M24" s="6">
        <f>J24/K24</f>
        <v>1469.4956696697632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13192132599</v>
      </c>
      <c r="H25" s="65">
        <f>SUM(H20:H24)</f>
        <v>1754975273</v>
      </c>
      <c r="I25" s="65">
        <f>SUM(I20:I24)</f>
        <v>31778667</v>
      </c>
      <c r="J25" s="66">
        <f>SUM(J20:J24)</f>
        <v>14915329205</v>
      </c>
      <c r="K25" s="67">
        <f>SUM(K20:K24)</f>
        <v>10129588.559999999</v>
      </c>
      <c r="M25" s="6">
        <f t="shared" ref="M25:M30" si="1">J25/K25</f>
        <v>1472.4516318360716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2501564134</v>
      </c>
      <c r="H28" s="71">
        <v>15492701</v>
      </c>
      <c r="I28" s="71"/>
      <c r="J28" s="40">
        <f>G28+H28-I28</f>
        <v>2517056835</v>
      </c>
      <c r="K28" s="72">
        <v>272272527</v>
      </c>
      <c r="L28"/>
      <c r="M28" s="73">
        <f>J28/K28</f>
        <v>9.2446228884488217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7406947925</v>
      </c>
      <c r="H30" s="76">
        <f>SUM(H26:H29)</f>
        <v>15492701</v>
      </c>
      <c r="I30" s="76">
        <f>SUM(I26:I29)</f>
        <v>0</v>
      </c>
      <c r="J30" s="66">
        <f>SUM(J26:J29)</f>
        <v>7422440626</v>
      </c>
      <c r="K30" s="77">
        <f>SUM(K26:K29)</f>
        <v>775577013</v>
      </c>
      <c r="M30" s="73">
        <f t="shared" si="1"/>
        <v>9.5702174014793808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20599080524</v>
      </c>
      <c r="H31" s="78">
        <f>H25+H30</f>
        <v>1770467974</v>
      </c>
      <c r="I31" s="78">
        <f>I25+I30</f>
        <v>31778667</v>
      </c>
      <c r="J31" s="78">
        <f>J25+J30</f>
        <v>22337769831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15675319060</v>
      </c>
      <c r="H33" s="82">
        <f>SUM(H36,H40)</f>
        <v>0</v>
      </c>
      <c r="I33" s="82">
        <f>SUM(I36,I40)</f>
        <v>0</v>
      </c>
      <c r="J33" s="83">
        <f>SUM(J36,J40)</f>
        <v>15675319060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7561642029</v>
      </c>
      <c r="H39" s="116"/>
      <c r="I39" s="117"/>
      <c r="J39" s="118">
        <f t="shared" si="3"/>
        <v>7561642029</v>
      </c>
      <c r="K39" s="77">
        <v>883350263</v>
      </c>
      <c r="L39"/>
      <c r="M39" s="73">
        <f>J39/K39</f>
        <v>8.5601854051862105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12824197338</v>
      </c>
      <c r="H40" s="120">
        <f>SUM(H37:H39)</f>
        <v>0</v>
      </c>
      <c r="I40" s="120">
        <f>SUM(I37:I39)</f>
        <v>0</v>
      </c>
      <c r="J40" s="121">
        <f>SUM(J37:J39)</f>
        <v>12824197338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/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139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183</v>
      </c>
      <c r="C49"/>
      <c r="D49" s="176"/>
      <c r="E49" s="155">
        <v>1723070994</v>
      </c>
      <c r="G49" s="158" t="s">
        <v>182</v>
      </c>
      <c r="J49" s="150">
        <v>5000</v>
      </c>
      <c r="K49"/>
      <c r="L49" s="6"/>
      <c r="M49"/>
      <c r="O49"/>
      <c r="P49"/>
    </row>
    <row r="50" spans="1:16" s="7" customFormat="1">
      <c r="A50"/>
      <c r="B50" s="147" t="s">
        <v>185</v>
      </c>
      <c r="C50"/>
      <c r="D50" s="143"/>
      <c r="E50" s="155">
        <v>11720315</v>
      </c>
      <c r="G50" s="158"/>
      <c r="J50" s="146"/>
      <c r="K50"/>
      <c r="L50" s="6"/>
      <c r="M50"/>
      <c r="O50"/>
      <c r="P50"/>
    </row>
    <row r="51" spans="1:16" s="7" customFormat="1">
      <c r="A51"/>
      <c r="B51" s="147"/>
      <c r="C51"/>
      <c r="D51" s="143"/>
      <c r="E51" s="144">
        <v>1734791309</v>
      </c>
      <c r="G51" s="153" t="s">
        <v>108</v>
      </c>
      <c r="J51" s="146"/>
      <c r="K51"/>
      <c r="L51" s="6"/>
      <c r="M51"/>
      <c r="O51"/>
      <c r="P51"/>
    </row>
    <row r="52" spans="1:16" s="7" customFormat="1">
      <c r="A52"/>
      <c r="B52" s="147"/>
      <c r="G52" s="158" t="s">
        <v>188</v>
      </c>
      <c r="J52" s="150">
        <v>20183964</v>
      </c>
      <c r="K52"/>
      <c r="L52" s="6"/>
      <c r="M52"/>
      <c r="O52"/>
      <c r="P52"/>
    </row>
    <row r="53" spans="1:16" s="7" customFormat="1">
      <c r="A53"/>
      <c r="B53" s="142" t="s">
        <v>184</v>
      </c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 t="s">
        <v>186</v>
      </c>
      <c r="C54"/>
      <c r="D54" s="176"/>
      <c r="E54" s="144">
        <v>15492701</v>
      </c>
      <c r="G54" s="145" t="s">
        <v>189</v>
      </c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 t="s">
        <v>190</v>
      </c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 s="153" t="s">
        <v>187</v>
      </c>
      <c r="C56"/>
      <c r="D56"/>
      <c r="E56" s="144"/>
      <c r="F56"/>
      <c r="G56"/>
      <c r="H56"/>
      <c r="I56" s="154"/>
      <c r="J56" s="148">
        <v>11594703</v>
      </c>
      <c r="K56" s="178"/>
      <c r="L56" s="6"/>
      <c r="M56"/>
      <c r="O56"/>
      <c r="P56"/>
    </row>
    <row r="57" spans="1:16" s="7" customFormat="1">
      <c r="A57" s="179"/>
      <c r="B57" t="s">
        <v>188</v>
      </c>
      <c r="C57"/>
      <c r="D57"/>
      <c r="E57" s="144">
        <v>20183964</v>
      </c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CB71-9787-4CD7-84C6-DF421A5F2D8C}">
  <sheetPr>
    <outlinePr summaryBelow="0"/>
    <pageSetUpPr fitToPage="1"/>
  </sheetPr>
  <dimension ref="A1:P101"/>
  <sheetViews>
    <sheetView showGridLines="0" view="pageBreakPreview" topLeftCell="A19" zoomScale="85" zoomScaleNormal="70" zoomScaleSheetLayoutView="85" zoomScalePageLayoutView="40" workbookViewId="0">
      <selection activeCell="L30" sqref="L3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39458096750</v>
      </c>
      <c r="H6" s="17">
        <f>SUM(H10,H33,H42)</f>
        <v>953378006</v>
      </c>
      <c r="I6" s="17">
        <f>SUM(I10,I33,I42)</f>
        <v>916961456</v>
      </c>
      <c r="J6" s="18">
        <f>SUM(J10,J33,J42)</f>
        <v>39494513300</v>
      </c>
      <c r="K6" s="19">
        <f>J6-G6</f>
        <v>36416550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6044081663</v>
      </c>
      <c r="H7" s="21">
        <f>SUM(H19,H42,H36)</f>
        <v>28803775</v>
      </c>
      <c r="I7" s="21">
        <f>SUM(I19,I42,I36)</f>
        <v>1650000</v>
      </c>
      <c r="J7" s="22">
        <f>G7+H7-I7</f>
        <v>6071235438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33414015087</v>
      </c>
      <c r="H8" s="24">
        <f>SUM(H31,H40)</f>
        <v>924574231</v>
      </c>
      <c r="I8" s="24">
        <f>SUM(I31,I40)</f>
        <v>915311456</v>
      </c>
      <c r="J8" s="25">
        <f>G8+H8-I8</f>
        <v>33423277862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21754129473</v>
      </c>
      <c r="H10" s="27">
        <f>SUM(H19,H31)</f>
        <v>944115231</v>
      </c>
      <c r="I10" s="27">
        <f>SUM(I19,I31)</f>
        <v>1650000</v>
      </c>
      <c r="J10" s="28">
        <f>SUM(J19,J31)</f>
        <v>22696594704</v>
      </c>
      <c r="K10" s="29">
        <f>J10-G10</f>
        <v>942465231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46257937</v>
      </c>
      <c r="H12" s="183">
        <v>28803775</v>
      </c>
      <c r="I12" s="38"/>
      <c r="J12" s="39">
        <f t="shared" si="0"/>
        <v>75061712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52994056</v>
      </c>
      <c r="H13" s="183"/>
      <c r="I13" s="38">
        <v>1650000</v>
      </c>
      <c r="J13" s="40">
        <f>G13+H13-I13</f>
        <v>51344056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2070360405</v>
      </c>
      <c r="H19" s="54">
        <f>SUM(H11:H18)</f>
        <v>28803775</v>
      </c>
      <c r="I19" s="54">
        <f>SUM(I11:I18)</f>
        <v>1650000</v>
      </c>
      <c r="J19" s="54">
        <f>SUM(J11:J18)</f>
        <v>2097514180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13070736</v>
      </c>
      <c r="H21" s="45"/>
      <c r="I21" s="32"/>
      <c r="J21" s="40">
        <f>G21+H21-I21</f>
        <v>13070736</v>
      </c>
      <c r="K21" s="60">
        <v>8984.5</v>
      </c>
      <c r="L21"/>
      <c r="M21" s="6">
        <f>J21/K21</f>
        <v>1454.8095052590572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13192132599</v>
      </c>
      <c r="H25" s="65">
        <f>SUM(H20:H24)</f>
        <v>0</v>
      </c>
      <c r="I25" s="65">
        <f>SUM(I20:I24)</f>
        <v>0</v>
      </c>
      <c r="J25" s="66">
        <f>SUM(J20:J24)</f>
        <v>13192132599</v>
      </c>
      <c r="K25" s="67">
        <f>SUM(K20:K24)</f>
        <v>8977409.6099999994</v>
      </c>
      <c r="M25" s="6">
        <f t="shared" ref="M25:M30" si="1">J25/K25</f>
        <v>1469.4809719170205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>
        <v>915311456</v>
      </c>
      <c r="I28" s="71"/>
      <c r="J28" s="40">
        <f>G28+H28-I28</f>
        <v>2501564134</v>
      </c>
      <c r="K28" s="72">
        <v>270621170</v>
      </c>
      <c r="L28"/>
      <c r="M28" s="73">
        <f>J28/K28</f>
        <v>9.243785820599328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915311456</v>
      </c>
      <c r="I30" s="76">
        <f>SUM(I26:I29)</f>
        <v>0</v>
      </c>
      <c r="J30" s="66">
        <f>SUM(J26:J29)</f>
        <v>7406947925</v>
      </c>
      <c r="K30" s="77">
        <f>SUM(K26:K29)</f>
        <v>773925656</v>
      </c>
      <c r="M30" s="73">
        <f t="shared" si="1"/>
        <v>9.5706194355701779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19683769068</v>
      </c>
      <c r="H31" s="78">
        <f>H25+H30</f>
        <v>915311456</v>
      </c>
      <c r="I31" s="78">
        <f>I25+I30</f>
        <v>0</v>
      </c>
      <c r="J31" s="78">
        <f>J25+J30</f>
        <v>20599080524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16581367741</v>
      </c>
      <c r="H33" s="82">
        <f>SUM(H36,H40)</f>
        <v>9262775</v>
      </c>
      <c r="I33" s="82">
        <f>SUM(I36,I40)</f>
        <v>915311456</v>
      </c>
      <c r="J33" s="83">
        <f>SUM(J36,J40)</f>
        <v>15675319060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8467690710</v>
      </c>
      <c r="H39" s="116">
        <v>9262775</v>
      </c>
      <c r="I39" s="117">
        <v>915311456</v>
      </c>
      <c r="J39" s="118">
        <f t="shared" si="3"/>
        <v>7561642029</v>
      </c>
      <c r="K39" s="77">
        <v>883350263</v>
      </c>
      <c r="L39"/>
      <c r="M39" s="73">
        <f>J39/K39</f>
        <v>8.5601854051862105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13730246019</v>
      </c>
      <c r="H40" s="120">
        <f>SUM(H37:H39)</f>
        <v>9262775</v>
      </c>
      <c r="I40" s="120">
        <f>SUM(I37:I39)</f>
        <v>915311456</v>
      </c>
      <c r="J40" s="121">
        <f>SUM(J37:J39)</f>
        <v>12824197338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/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113</v>
      </c>
      <c r="C49"/>
      <c r="D49" s="176"/>
      <c r="E49" s="144">
        <v>28803775</v>
      </c>
      <c r="G49" s="158" t="s">
        <v>177</v>
      </c>
      <c r="J49" s="150">
        <v>1650000</v>
      </c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 t="s">
        <v>124</v>
      </c>
      <c r="C51"/>
      <c r="D51" s="143"/>
      <c r="E51" s="144"/>
      <c r="G51" s="153" t="s">
        <v>178</v>
      </c>
      <c r="J51" s="146"/>
      <c r="K51"/>
      <c r="L51" s="6"/>
      <c r="M51"/>
      <c r="O51"/>
      <c r="P51"/>
    </row>
    <row r="52" spans="1:16" s="7" customFormat="1">
      <c r="A52"/>
      <c r="B52" s="147" t="s">
        <v>180</v>
      </c>
      <c r="C52"/>
      <c r="D52" s="143"/>
      <c r="E52" s="144">
        <v>915311456</v>
      </c>
      <c r="G52" s="158" t="s">
        <v>180</v>
      </c>
      <c r="J52" s="150">
        <v>915311456</v>
      </c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2" t="s">
        <v>179</v>
      </c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 t="s">
        <v>181</v>
      </c>
      <c r="C55"/>
      <c r="D55"/>
      <c r="E55" s="144">
        <v>9262775</v>
      </c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B245-109C-4B30-8CA6-706F73D26489}">
  <sheetPr>
    <outlinePr summaryBelow="0"/>
    <pageSetUpPr fitToPage="1"/>
  </sheetPr>
  <dimension ref="A1:P101"/>
  <sheetViews>
    <sheetView showGridLines="0" view="pageBreakPreview" topLeftCell="F22" zoomScale="85" zoomScaleNormal="70" zoomScaleSheetLayoutView="85" zoomScalePageLayoutView="40" workbookViewId="0">
      <selection activeCell="X22" sqref="X2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39458836010</v>
      </c>
      <c r="H6" s="17">
        <f>SUM(H10,H33,H42)</f>
        <v>0</v>
      </c>
      <c r="I6" s="17">
        <f>SUM(I10,I33,I42)</f>
        <v>739260</v>
      </c>
      <c r="J6" s="18">
        <f>SUM(J10,J33,J42)</f>
        <v>39458096750</v>
      </c>
      <c r="K6" s="19">
        <f>J6-G6</f>
        <v>-739260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6044820923</v>
      </c>
      <c r="H7" s="21">
        <f>SUM(H19,H42,H36)</f>
        <v>0</v>
      </c>
      <c r="I7" s="21">
        <f>SUM(I19,I42,I36)</f>
        <v>739260</v>
      </c>
      <c r="J7" s="22">
        <f>G7+H7-I7</f>
        <v>6044081663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33414015087</v>
      </c>
      <c r="H8" s="24">
        <f>SUM(H31,H40)</f>
        <v>0</v>
      </c>
      <c r="I8" s="24">
        <f>SUM(I31,I40)</f>
        <v>0</v>
      </c>
      <c r="J8" s="25">
        <f>G8+H8-I8</f>
        <v>33414015087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21754868733</v>
      </c>
      <c r="H10" s="27">
        <f>SUM(H19,H31)</f>
        <v>0</v>
      </c>
      <c r="I10" s="27">
        <f>SUM(I19,I31)</f>
        <v>739260</v>
      </c>
      <c r="J10" s="28">
        <f>SUM(J19,J31)</f>
        <v>21754129473</v>
      </c>
      <c r="K10" s="29">
        <f>J10-G10</f>
        <v>-739260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46257937</v>
      </c>
      <c r="H12" s="183"/>
      <c r="I12" s="38"/>
      <c r="J12" s="39">
        <f t="shared" si="0"/>
        <v>46257937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53733316</v>
      </c>
      <c r="H13" s="183"/>
      <c r="I13" s="38">
        <v>739260</v>
      </c>
      <c r="J13" s="40">
        <f>G13+H13-I13</f>
        <v>52994056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2071099665</v>
      </c>
      <c r="H19" s="54">
        <f>SUM(H11:H18)</f>
        <v>0</v>
      </c>
      <c r="I19" s="54">
        <f>SUM(I11:I18)</f>
        <v>739260</v>
      </c>
      <c r="J19" s="54">
        <f>SUM(J11:J18)</f>
        <v>2070360405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13070736</v>
      </c>
      <c r="H21" s="45"/>
      <c r="I21" s="32"/>
      <c r="J21" s="40">
        <f>G21+H21-I21</f>
        <v>13070736</v>
      </c>
      <c r="K21" s="60">
        <v>8984.5</v>
      </c>
      <c r="L21"/>
      <c r="M21" s="6">
        <f>J21/K21</f>
        <v>1454.8095052590572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13192132599</v>
      </c>
      <c r="H25" s="65">
        <f>SUM(H20:H24)</f>
        <v>0</v>
      </c>
      <c r="I25" s="65">
        <f>SUM(I20:I24)</f>
        <v>0</v>
      </c>
      <c r="J25" s="66">
        <f>SUM(J20:J24)</f>
        <v>13192132599</v>
      </c>
      <c r="K25" s="67">
        <f>SUM(K20:K24)</f>
        <v>8977409.6099999994</v>
      </c>
      <c r="M25" s="6">
        <f t="shared" ref="M25:M30" si="1">J25/K25</f>
        <v>1469.4809719170205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19683769068</v>
      </c>
      <c r="H31" s="78">
        <f>H25+H30</f>
        <v>0</v>
      </c>
      <c r="I31" s="78">
        <f>I25+I30</f>
        <v>0</v>
      </c>
      <c r="J31" s="78">
        <f>J25+J30</f>
        <v>19683769068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16581367741</v>
      </c>
      <c r="H33" s="82">
        <f>SUM(H36,H40)</f>
        <v>0</v>
      </c>
      <c r="I33" s="82">
        <f>SUM(I36,I40)</f>
        <v>0</v>
      </c>
      <c r="J33" s="83">
        <f>SUM(J36,J40)</f>
        <v>16581367741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8467690710</v>
      </c>
      <c r="H39" s="116"/>
      <c r="I39" s="117"/>
      <c r="J39" s="118">
        <f t="shared" si="3"/>
        <v>8467690710</v>
      </c>
      <c r="K39" s="77">
        <v>979321863</v>
      </c>
      <c r="L39"/>
      <c r="M39" s="73">
        <f>J39/K39</f>
        <v>8.6464838884128952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13730246019</v>
      </c>
      <c r="H40" s="120">
        <f>SUM(H37:H39)</f>
        <v>0</v>
      </c>
      <c r="I40" s="120">
        <f>SUM(I37:I39)</f>
        <v>0</v>
      </c>
      <c r="J40" s="121">
        <f>SUM(J37:J39)</f>
        <v>13730246019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/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/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/>
      <c r="C49"/>
      <c r="D49" s="176"/>
      <c r="E49" s="144"/>
      <c r="G49" s="158" t="s">
        <v>176</v>
      </c>
      <c r="J49" s="150">
        <v>739260</v>
      </c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44"/>
      <c r="G52" s="145"/>
      <c r="J52" s="150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2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531D-16C7-4B14-B1E3-A405661B2AC1}">
  <sheetPr>
    <outlinePr summaryBelow="0"/>
    <pageSetUpPr fitToPage="1"/>
  </sheetPr>
  <dimension ref="A1:P101"/>
  <sheetViews>
    <sheetView showGridLines="0" view="pageBreakPreview" topLeftCell="A16" zoomScale="85" zoomScaleNormal="70" zoomScaleSheetLayoutView="85" zoomScalePageLayoutView="40" workbookViewId="0">
      <selection activeCell="J27" sqref="J27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39458834345</v>
      </c>
      <c r="H6" s="17">
        <f>SUM(H10,H33,H42)</f>
        <v>1665</v>
      </c>
      <c r="I6" s="17">
        <f>SUM(I10,I33,I42)</f>
        <v>0</v>
      </c>
      <c r="J6" s="18">
        <f>SUM(J10,J33,J42)</f>
        <v>39458836010</v>
      </c>
      <c r="K6" s="19">
        <f>J6-G6</f>
        <v>1665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6044820923</v>
      </c>
      <c r="H7" s="21">
        <f>SUM(H19,H42,H36)</f>
        <v>0</v>
      </c>
      <c r="I7" s="21">
        <f>SUM(I19,I42,I36)</f>
        <v>0</v>
      </c>
      <c r="J7" s="22">
        <f>G7+H7-I7</f>
        <v>6044820923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33414013422</v>
      </c>
      <c r="H8" s="24">
        <f>SUM(H31,H40)</f>
        <v>1665</v>
      </c>
      <c r="I8" s="24">
        <f>SUM(I31,I40)</f>
        <v>0</v>
      </c>
      <c r="J8" s="25">
        <f>G8+H8-I8</f>
        <v>33414015087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21754867068</v>
      </c>
      <c r="H10" s="27">
        <f>SUM(H19,H31)</f>
        <v>1665</v>
      </c>
      <c r="I10" s="27">
        <f>SUM(I19,I31)</f>
        <v>0</v>
      </c>
      <c r="J10" s="28">
        <f>SUM(J19,J31)</f>
        <v>21754868733</v>
      </c>
      <c r="K10" s="29">
        <f>J10-G10</f>
        <v>1665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46257937</v>
      </c>
      <c r="H12" s="183"/>
      <c r="I12" s="38"/>
      <c r="J12" s="39">
        <f t="shared" si="0"/>
        <v>46257937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53733316</v>
      </c>
      <c r="H13" s="183"/>
      <c r="I13" s="38"/>
      <c r="J13" s="40">
        <f>G13+H13-I13</f>
        <v>53733316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6665</v>
      </c>
      <c r="H17" s="185"/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2071099665</v>
      </c>
      <c r="H19" s="54">
        <f>SUM(H11:H18)</f>
        <v>0</v>
      </c>
      <c r="I19" s="54">
        <f>SUM(I11:I18)</f>
        <v>0</v>
      </c>
      <c r="J19" s="54">
        <f>SUM(J11:J18)</f>
        <v>2071099665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>
        <v>1665</v>
      </c>
      <c r="I21" s="32"/>
      <c r="J21" s="40">
        <f>G21+H21-I21</f>
        <v>13070736</v>
      </c>
      <c r="K21" s="60">
        <v>8984.5</v>
      </c>
      <c r="L21"/>
      <c r="M21" s="6">
        <f>J21/K21</f>
        <v>1454.8095052590572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1665</v>
      </c>
      <c r="I25" s="65">
        <f>SUM(I20:I24)</f>
        <v>0</v>
      </c>
      <c r="J25" s="66">
        <f>SUM(J20:J24)</f>
        <v>13192132599</v>
      </c>
      <c r="K25" s="67">
        <f>SUM(K20:K24)</f>
        <v>8977409.6099999994</v>
      </c>
      <c r="M25" s="6">
        <f t="shared" ref="M25:M30" si="1">J25/K25</f>
        <v>1469.4809719170205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1665</v>
      </c>
      <c r="I31" s="78">
        <f>I25+I30</f>
        <v>0</v>
      </c>
      <c r="J31" s="78">
        <f>J25+J30</f>
        <v>19683769068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16581367741</v>
      </c>
      <c r="H33" s="82">
        <f>SUM(H36,H40)</f>
        <v>0</v>
      </c>
      <c r="I33" s="82">
        <f>SUM(I36,I40)</f>
        <v>0</v>
      </c>
      <c r="J33" s="83">
        <f>SUM(J36,J40)</f>
        <v>16581367741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8467690710</v>
      </c>
      <c r="H39" s="116"/>
      <c r="I39" s="117"/>
      <c r="J39" s="118">
        <f t="shared" si="3"/>
        <v>8467690710</v>
      </c>
      <c r="K39" s="77">
        <v>979321863</v>
      </c>
      <c r="L39"/>
      <c r="M39" s="73">
        <f>J39/K39</f>
        <v>8.6464838884128952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13730246019</v>
      </c>
      <c r="H40" s="120">
        <f>SUM(H37:H39)</f>
        <v>0</v>
      </c>
      <c r="I40" s="120">
        <f>SUM(I37:I39)</f>
        <v>0</v>
      </c>
      <c r="J40" s="121">
        <f>SUM(J37:J39)</f>
        <v>13730246019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>
        <v>0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139</v>
      </c>
      <c r="C48"/>
      <c r="D48" s="143"/>
      <c r="E48" s="144"/>
      <c r="G48" s="145"/>
      <c r="J48" s="146"/>
      <c r="K48"/>
      <c r="L48" s="6"/>
      <c r="M48"/>
      <c r="O48"/>
      <c r="P48"/>
    </row>
    <row r="49" spans="1:16" s="7" customFormat="1">
      <c r="A49"/>
      <c r="B49" s="147" t="s">
        <v>175</v>
      </c>
      <c r="C49"/>
      <c r="D49" s="176"/>
      <c r="E49" s="144">
        <v>1665</v>
      </c>
      <c r="G49" s="158"/>
      <c r="J49" s="146"/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44"/>
      <c r="G52" s="145"/>
      <c r="J52" s="150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2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83EE-D1DF-4F96-AA6E-10DEC8E589CB}">
  <sheetPr>
    <outlinePr summaryBelow="0"/>
    <pageSetUpPr fitToPage="1"/>
  </sheetPr>
  <dimension ref="A1:P101"/>
  <sheetViews>
    <sheetView showGridLines="0" view="pageBreakPreview" topLeftCell="C16" zoomScale="85" zoomScaleNormal="70" zoomScaleSheetLayoutView="85" zoomScalePageLayoutView="40" workbookViewId="0">
      <selection activeCell="D52" sqref="D5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39458788855</v>
      </c>
      <c r="H6" s="17">
        <f>SUM(H10,H33,H42)</f>
        <v>45490</v>
      </c>
      <c r="I6" s="17">
        <f>SUM(I10,I33,I42)</f>
        <v>0</v>
      </c>
      <c r="J6" s="18">
        <f>SUM(J10,J33,J42)</f>
        <v>39458834345</v>
      </c>
      <c r="K6" s="19">
        <f>J6-G6</f>
        <v>45490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6044775433</v>
      </c>
      <c r="H7" s="21">
        <f>SUM(H19,H42,H36)</f>
        <v>45490</v>
      </c>
      <c r="I7" s="21">
        <f>SUM(I19,I42,I36)</f>
        <v>0</v>
      </c>
      <c r="J7" s="22">
        <f>G7+H7-I7</f>
        <v>6044820923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33414013422</v>
      </c>
      <c r="H8" s="24">
        <f>SUM(H31,H40)</f>
        <v>0</v>
      </c>
      <c r="I8" s="24">
        <f>SUM(I31,I40)</f>
        <v>0</v>
      </c>
      <c r="J8" s="25">
        <f>G8+H8-I8</f>
        <v>33414013422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21754821578</v>
      </c>
      <c r="H10" s="27">
        <f>SUM(H19,H31)</f>
        <v>45490</v>
      </c>
      <c r="I10" s="27">
        <f>SUM(I19,I31)</f>
        <v>0</v>
      </c>
      <c r="J10" s="28">
        <f>SUM(J19,J31)</f>
        <v>21754867068</v>
      </c>
      <c r="K10" s="29">
        <f>J10-G10</f>
        <v>45490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46230427</v>
      </c>
      <c r="H12" s="183">
        <v>27510</v>
      </c>
      <c r="I12" s="38"/>
      <c r="J12" s="39">
        <f t="shared" si="0"/>
        <v>46257937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53722001</v>
      </c>
      <c r="H13" s="183">
        <v>11315</v>
      </c>
      <c r="I13" s="38"/>
      <c r="J13" s="40">
        <f>G13+H13-I13</f>
        <v>53733316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185">
        <v>6665</v>
      </c>
      <c r="I17" s="184"/>
      <c r="J17" s="51">
        <f>G17+H17-I17</f>
        <v>6665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2071054175</v>
      </c>
      <c r="H19" s="54">
        <f>SUM(H11:H18)</f>
        <v>45490</v>
      </c>
      <c r="I19" s="54">
        <f>SUM(I11:I18)</f>
        <v>0</v>
      </c>
      <c r="J19" s="54">
        <f>SUM(J11:J18)</f>
        <v>2071099665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16581367741</v>
      </c>
      <c r="H33" s="82">
        <f>SUM(H36,H40)</f>
        <v>0</v>
      </c>
      <c r="I33" s="82">
        <f>SUM(I36,I40)</f>
        <v>0</v>
      </c>
      <c r="J33" s="83">
        <f>SUM(J36,J40)</f>
        <v>16581367741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8467690710</v>
      </c>
      <c r="H39" s="116"/>
      <c r="I39" s="117"/>
      <c r="J39" s="118">
        <f t="shared" si="3"/>
        <v>8467690710</v>
      </c>
      <c r="K39" s="77">
        <v>979321863</v>
      </c>
      <c r="L39"/>
      <c r="M39" s="73">
        <f>J39/K39</f>
        <v>8.6464838884128952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13730246019</v>
      </c>
      <c r="H40" s="120">
        <f>SUM(H37:H39)</f>
        <v>0</v>
      </c>
      <c r="I40" s="120">
        <f>SUM(I37:I39)</f>
        <v>0</v>
      </c>
      <c r="J40" s="121">
        <f>SUM(J37:J39)</f>
        <v>13730246019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>
        <v>0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/>
      <c r="J48" s="146"/>
      <c r="K48"/>
      <c r="L48" s="6"/>
      <c r="M48"/>
      <c r="O48"/>
      <c r="P48"/>
    </row>
    <row r="49" spans="1:16" s="7" customFormat="1">
      <c r="A49"/>
      <c r="B49" s="147" t="s">
        <v>171</v>
      </c>
      <c r="C49"/>
      <c r="D49" s="176"/>
      <c r="E49" s="144">
        <v>27510</v>
      </c>
      <c r="G49" s="158"/>
      <c r="J49" s="146"/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 t="s">
        <v>102</v>
      </c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 t="s">
        <v>172</v>
      </c>
      <c r="C52"/>
      <c r="D52" s="143"/>
      <c r="E52" s="144">
        <v>11315</v>
      </c>
      <c r="G52" s="145"/>
      <c r="J52" s="150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2" t="s">
        <v>173</v>
      </c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 t="s">
        <v>174</v>
      </c>
      <c r="C55"/>
      <c r="D55"/>
      <c r="E55" s="144">
        <v>6665</v>
      </c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4502-2FD7-4E8A-BB59-6549C6B24AC4}">
  <sheetPr>
    <outlinePr summaryBelow="0"/>
    <pageSetUpPr fitToPage="1"/>
  </sheetPr>
  <dimension ref="A1:P101"/>
  <sheetViews>
    <sheetView showGridLines="0" view="pageBreakPreview" topLeftCell="H5" zoomScale="85" zoomScaleNormal="70" zoomScaleSheetLayoutView="85" zoomScalePageLayoutView="40" workbookViewId="0">
      <selection activeCell="J35" sqref="J3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39459697825</v>
      </c>
      <c r="H6" s="17">
        <f>SUM(H10,H33,H42)</f>
        <v>0</v>
      </c>
      <c r="I6" s="17">
        <f>SUM(I10,I33,I42)</f>
        <v>908970</v>
      </c>
      <c r="J6" s="18">
        <f>SUM(J10,J33,J42)</f>
        <v>39458788855</v>
      </c>
      <c r="K6" s="19">
        <f>J6-G6</f>
        <v>-908970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6045684403</v>
      </c>
      <c r="H7" s="21">
        <f>SUM(H19,H42,H36)</f>
        <v>0</v>
      </c>
      <c r="I7" s="21">
        <f>SUM(I19,I42,I36)</f>
        <v>908970</v>
      </c>
      <c r="J7" s="22">
        <f>G7+H7-I7</f>
        <v>6044775433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33414013422</v>
      </c>
      <c r="H8" s="24">
        <f>SUM(H31,H40)</f>
        <v>0</v>
      </c>
      <c r="I8" s="24">
        <f>SUM(I31,I40)</f>
        <v>0</v>
      </c>
      <c r="J8" s="25">
        <f>G8+H8-I8</f>
        <v>33414013422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21755730548</v>
      </c>
      <c r="H10" s="27">
        <f>SUM(H19,H31)</f>
        <v>0</v>
      </c>
      <c r="I10" s="27">
        <f>SUM(I19,I31)</f>
        <v>908970</v>
      </c>
      <c r="J10" s="28">
        <f>SUM(J19,J31)</f>
        <v>21754821578</v>
      </c>
      <c r="K10" s="29">
        <f>J10-G10</f>
        <v>-908970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46230427</v>
      </c>
      <c r="H12" s="183"/>
      <c r="I12" s="38"/>
      <c r="J12" s="39">
        <f t="shared" si="0"/>
        <v>46230427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54630971</v>
      </c>
      <c r="H13" s="183"/>
      <c r="I13" s="38">
        <v>908970</v>
      </c>
      <c r="J13" s="40">
        <f>G13+H13-I13</f>
        <v>53722001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185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2071963145</v>
      </c>
      <c r="H19" s="54">
        <f>SUM(H11:H18)</f>
        <v>0</v>
      </c>
      <c r="I19" s="54">
        <f>SUM(I11:I18)</f>
        <v>908970</v>
      </c>
      <c r="J19" s="54">
        <f>SUM(J11:J18)</f>
        <v>2071054175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16581367741</v>
      </c>
      <c r="H33" s="82">
        <f>SUM(H36,H40)</f>
        <v>0</v>
      </c>
      <c r="I33" s="82">
        <f>SUM(I36,I40)</f>
        <v>0</v>
      </c>
      <c r="J33" s="83">
        <f>SUM(J36,J40)</f>
        <v>16581367741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8467690710</v>
      </c>
      <c r="H39" s="116"/>
      <c r="I39" s="117"/>
      <c r="J39" s="118">
        <f t="shared" si="3"/>
        <v>8467690710</v>
      </c>
      <c r="K39" s="77">
        <v>979321863</v>
      </c>
      <c r="L39"/>
      <c r="M39" s="73">
        <f>J39/K39</f>
        <v>8.6464838884128952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13730246019</v>
      </c>
      <c r="H40" s="120">
        <f>SUM(H37:H39)</f>
        <v>0</v>
      </c>
      <c r="I40" s="120">
        <f>SUM(I37:I39)</f>
        <v>0</v>
      </c>
      <c r="J40" s="121">
        <f>SUM(J37:J39)</f>
        <v>13730246019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>
        <v>0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/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/>
      <c r="C49"/>
      <c r="D49" s="176"/>
      <c r="E49" s="144"/>
      <c r="G49" s="158" t="s">
        <v>168</v>
      </c>
      <c r="J49" s="146">
        <v>162300</v>
      </c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 t="s">
        <v>169</v>
      </c>
      <c r="J50" s="146">
        <v>367170</v>
      </c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 t="s">
        <v>170</v>
      </c>
      <c r="J51" s="146">
        <v>379500</v>
      </c>
      <c r="K51"/>
      <c r="L51" s="6"/>
      <c r="M51"/>
      <c r="O51"/>
      <c r="P51"/>
    </row>
    <row r="52" spans="1:16" s="7" customFormat="1">
      <c r="A52"/>
      <c r="B52" s="147"/>
      <c r="C52"/>
      <c r="D52" s="143"/>
      <c r="E52" s="144"/>
      <c r="G52" s="145"/>
      <c r="J52" s="150">
        <v>908970</v>
      </c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E08E-3F29-4F3B-BD8D-D8B7415E41AD}">
  <sheetPr>
    <outlinePr summaryBelow="0"/>
    <pageSetUpPr fitToPage="1"/>
  </sheetPr>
  <dimension ref="A1:P101"/>
  <sheetViews>
    <sheetView showGridLines="0" view="pageBreakPreview" topLeftCell="A13" zoomScale="85" zoomScaleNormal="70" zoomScaleSheetLayoutView="85" zoomScalePageLayoutView="40" workbookViewId="0">
      <selection activeCell="B51" sqref="B5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39425351680</v>
      </c>
      <c r="H6" s="17">
        <f>SUM(H10,H33,H42)</f>
        <v>34346145</v>
      </c>
      <c r="I6" s="17">
        <f>SUM(I10,I33,I42)</f>
        <v>0</v>
      </c>
      <c r="J6" s="18">
        <f>SUM(J10,J33,J42)</f>
        <v>39459697825</v>
      </c>
      <c r="K6" s="19">
        <f>J6-G6</f>
        <v>34346145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6033014763</v>
      </c>
      <c r="H7" s="21">
        <f>SUM(H19,H42,H36)</f>
        <v>12669640</v>
      </c>
      <c r="I7" s="21">
        <f>SUM(I19,I42,I36)</f>
        <v>0</v>
      </c>
      <c r="J7" s="22">
        <f>G7+H7-I7</f>
        <v>6045684403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33392336917</v>
      </c>
      <c r="H8" s="24">
        <f>SUM(H31,H40)</f>
        <v>21676505</v>
      </c>
      <c r="I8" s="24">
        <f>SUM(I31,I40)</f>
        <v>0</v>
      </c>
      <c r="J8" s="25">
        <f>G8+H8-I8</f>
        <v>33414013422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21743060908</v>
      </c>
      <c r="H10" s="27">
        <f>SUM(H19,H31)</f>
        <v>12669640</v>
      </c>
      <c r="I10" s="27">
        <f>SUM(I19,I31)</f>
        <v>0</v>
      </c>
      <c r="J10" s="28">
        <f>SUM(J19,J31)</f>
        <v>21755730548</v>
      </c>
      <c r="K10" s="29">
        <f>J10-G10</f>
        <v>12669640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181"/>
      <c r="I11" s="182"/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46230427</v>
      </c>
      <c r="H12" s="183"/>
      <c r="I12" s="38"/>
      <c r="J12" s="39">
        <f t="shared" si="0"/>
        <v>46230427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41961331</v>
      </c>
      <c r="H13" s="183">
        <v>12669640</v>
      </c>
      <c r="I13" s="38"/>
      <c r="J13" s="40">
        <f>G13+H13-I13</f>
        <v>54630971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181"/>
      <c r="I14" s="181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181"/>
      <c r="I15" s="181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184"/>
      <c r="I16" s="184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185"/>
      <c r="I17" s="184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183"/>
      <c r="I18" s="185"/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2059293505</v>
      </c>
      <c r="H19" s="54">
        <f>SUM(H11:H18)</f>
        <v>12669640</v>
      </c>
      <c r="I19" s="54">
        <f>SUM(I11:I18)</f>
        <v>0</v>
      </c>
      <c r="J19" s="54">
        <f>SUM(J11:J18)</f>
        <v>2071963145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16559691236</v>
      </c>
      <c r="H33" s="82">
        <f>SUM(H36,H40)</f>
        <v>21676505</v>
      </c>
      <c r="I33" s="82">
        <f>SUM(I36,I40)</f>
        <v>0</v>
      </c>
      <c r="J33" s="83">
        <f>SUM(J36,J40)</f>
        <v>16581367741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8446014205</v>
      </c>
      <c r="H39" s="116">
        <v>21676505</v>
      </c>
      <c r="I39" s="117"/>
      <c r="J39" s="118">
        <f t="shared" si="3"/>
        <v>8467690710</v>
      </c>
      <c r="K39" s="77">
        <v>979321863</v>
      </c>
      <c r="L39"/>
      <c r="M39" s="73">
        <f>J39/K39</f>
        <v>8.6464838884128952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13708569514</v>
      </c>
      <c r="H40" s="120">
        <f>SUM(H37:H39)</f>
        <v>21676505</v>
      </c>
      <c r="I40" s="120">
        <f>SUM(I37:I39)</f>
        <v>0</v>
      </c>
      <c r="J40" s="121">
        <f>SUM(J37:J39)</f>
        <v>13730246019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>
        <v>0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102</v>
      </c>
      <c r="C48"/>
      <c r="D48" s="143"/>
      <c r="E48" s="144"/>
      <c r="G48" s="145"/>
      <c r="J48" s="146"/>
      <c r="K48"/>
      <c r="L48" s="6"/>
      <c r="M48"/>
      <c r="O48"/>
      <c r="P48"/>
    </row>
    <row r="49" spans="1:16" s="7" customFormat="1">
      <c r="A49"/>
      <c r="B49" s="147" t="s">
        <v>163</v>
      </c>
      <c r="C49"/>
      <c r="D49" s="176"/>
      <c r="E49" s="144">
        <v>12669640</v>
      </c>
      <c r="G49" s="158"/>
      <c r="J49" s="146"/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 t="s">
        <v>138</v>
      </c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7" t="s">
        <v>167</v>
      </c>
      <c r="C52"/>
      <c r="D52" s="143"/>
      <c r="E52" s="144">
        <v>21676505</v>
      </c>
      <c r="G52" s="145"/>
      <c r="J52" s="150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3430-CCD7-47F8-A392-551E27035E46}">
  <sheetPr>
    <outlinePr summaryBelow="0"/>
    <pageSetUpPr fitToPage="1"/>
  </sheetPr>
  <dimension ref="A1:P101"/>
  <sheetViews>
    <sheetView showGridLines="0" view="pageBreakPreview" topLeftCell="A14" zoomScale="85" zoomScaleNormal="70" zoomScaleSheetLayoutView="85" zoomScalePageLayoutView="40" workbookViewId="0">
      <selection activeCell="G4" sqref="G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39463717478</v>
      </c>
      <c r="H6" s="17">
        <f>SUM(H10,H33,H42)</f>
        <v>4300000</v>
      </c>
      <c r="I6" s="17">
        <f>SUM(I10,I33,I42)</f>
        <v>42665798</v>
      </c>
      <c r="J6" s="18">
        <f>SUM(J10,J33,J42)</f>
        <v>39425351680</v>
      </c>
      <c r="K6" s="19">
        <f>J6-G6</f>
        <v>-38365798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6071380561</v>
      </c>
      <c r="H7" s="21">
        <f>SUM(H19,H42,H36)</f>
        <v>4300000</v>
      </c>
      <c r="I7" s="21">
        <f>SUM(I19,I42,I36)</f>
        <v>42665798</v>
      </c>
      <c r="J7" s="22">
        <f>G7+H7-I7</f>
        <v>6033014763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33392336917</v>
      </c>
      <c r="H8" s="24">
        <f>SUM(H31,H40)</f>
        <v>0</v>
      </c>
      <c r="I8" s="24">
        <f>SUM(I31,I40)</f>
        <v>0</v>
      </c>
      <c r="J8" s="25">
        <f>G8+H8-I8</f>
        <v>33392336917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21781426706</v>
      </c>
      <c r="H10" s="27">
        <f>SUM(H19,H31)</f>
        <v>4300000</v>
      </c>
      <c r="I10" s="27">
        <f>SUM(I19,I31)</f>
        <v>42665798</v>
      </c>
      <c r="J10" s="28">
        <f>SUM(J19,J31)</f>
        <v>21743060908</v>
      </c>
      <c r="K10" s="29">
        <f>J10-G10</f>
        <v>-38365798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32"/>
      <c r="I11" s="33">
        <v>0</v>
      </c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46230427</v>
      </c>
      <c r="H12" s="37">
        <v>0</v>
      </c>
      <c r="I12" s="38">
        <v>0</v>
      </c>
      <c r="J12" s="39">
        <f t="shared" si="0"/>
        <v>46230427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80327129</v>
      </c>
      <c r="H13" s="37">
        <v>4300000</v>
      </c>
      <c r="I13" s="38">
        <v>42665798</v>
      </c>
      <c r="J13" s="40">
        <f>G13+H13-I13</f>
        <v>41961331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37">
        <v>0</v>
      </c>
      <c r="I18" s="50">
        <v>0</v>
      </c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2097659303</v>
      </c>
      <c r="H19" s="54">
        <f>SUM(H11:H18)</f>
        <v>4300000</v>
      </c>
      <c r="I19" s="54">
        <f>SUM(I11:I18)</f>
        <v>42665798</v>
      </c>
      <c r="J19" s="54">
        <f>SUM(J11:J18)</f>
        <v>2059293505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16559691236</v>
      </c>
      <c r="H33" s="82">
        <f>SUM(H36,H40)</f>
        <v>0</v>
      </c>
      <c r="I33" s="82">
        <f>SUM(I36,I40)</f>
        <v>0</v>
      </c>
      <c r="J33" s="83">
        <f>SUM(J36,J40)</f>
        <v>16559691236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8446014205</v>
      </c>
      <c r="H39" s="116">
        <v>0</v>
      </c>
      <c r="I39" s="117"/>
      <c r="J39" s="118">
        <f t="shared" si="3"/>
        <v>8446014205</v>
      </c>
      <c r="K39" s="77">
        <v>976990329</v>
      </c>
      <c r="L39"/>
      <c r="M39" s="73">
        <f>J39/K39</f>
        <v>8.6449312283827116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13708569514</v>
      </c>
      <c r="H40" s="120">
        <f>SUM(H37:H39)</f>
        <v>0</v>
      </c>
      <c r="I40" s="120">
        <f>SUM(I37:I39)</f>
        <v>0</v>
      </c>
      <c r="J40" s="121">
        <f>SUM(J37:J39)</f>
        <v>13708569514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1122599536</v>
      </c>
      <c r="H42" s="126"/>
      <c r="I42" s="127">
        <v>0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102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163</v>
      </c>
      <c r="C49"/>
      <c r="D49" s="176"/>
      <c r="E49" s="155">
        <v>4300000</v>
      </c>
      <c r="G49" s="158" t="s">
        <v>164</v>
      </c>
      <c r="J49" s="146">
        <v>22763570</v>
      </c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 t="s">
        <v>165</v>
      </c>
      <c r="J50" s="146">
        <v>4899678</v>
      </c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 t="s">
        <v>166</v>
      </c>
      <c r="J51" s="146">
        <v>15002550</v>
      </c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45"/>
      <c r="J52" s="150">
        <v>42665798</v>
      </c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/>
      <c r="J53" s="150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074C-DFEC-463E-AC98-F1E2306DA18C}">
  <sheetPr>
    <outlinePr summaryBelow="0"/>
    <pageSetUpPr fitToPage="1"/>
  </sheetPr>
  <dimension ref="A1:P101"/>
  <sheetViews>
    <sheetView showGridLines="0" view="pageBreakPreview" topLeftCell="B6" zoomScale="85" zoomScaleNormal="70" zoomScaleSheetLayoutView="85" zoomScalePageLayoutView="40" workbookViewId="0">
      <selection activeCell="I43" sqref="I4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39435773404</v>
      </c>
      <c r="H6" s="17">
        <f>SUM(H10,H33,H42)</f>
        <v>46230427</v>
      </c>
      <c r="I6" s="17">
        <f>SUM(I10,I33,I42)</f>
        <v>18286353</v>
      </c>
      <c r="J6" s="18">
        <f>SUM(J10,J33,J42)</f>
        <v>39463717478</v>
      </c>
      <c r="K6" s="19">
        <f>J6-G6</f>
        <v>27944074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6043436487</v>
      </c>
      <c r="H7" s="21">
        <f>SUM(H19,H42,H36)</f>
        <v>46230427</v>
      </c>
      <c r="I7" s="21">
        <f>SUM(I19,I42,I36)</f>
        <v>18286353</v>
      </c>
      <c r="J7" s="22">
        <f>G7+H7-I7</f>
        <v>6071380561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33392336917</v>
      </c>
      <c r="H8" s="24">
        <f>SUM(H31,H40)</f>
        <v>0</v>
      </c>
      <c r="I8" s="24">
        <f>SUM(I31,I40)</f>
        <v>0</v>
      </c>
      <c r="J8" s="25">
        <f>G8+H8-I8</f>
        <v>33392336917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21735682279</v>
      </c>
      <c r="H10" s="27">
        <f>SUM(H19,H31)</f>
        <v>46230427</v>
      </c>
      <c r="I10" s="27">
        <f>SUM(I19,I31)</f>
        <v>486000</v>
      </c>
      <c r="J10" s="28">
        <f>SUM(J19,J31)</f>
        <v>21781426706</v>
      </c>
      <c r="K10" s="29">
        <f>J10-G10</f>
        <v>45744427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32"/>
      <c r="I11" s="33">
        <v>0</v>
      </c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37">
        <v>46230427</v>
      </c>
      <c r="I12" s="38">
        <v>0</v>
      </c>
      <c r="J12" s="39">
        <f t="shared" si="0"/>
        <v>46230427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80813129</v>
      </c>
      <c r="H13" s="37">
        <v>0</v>
      </c>
      <c r="I13" s="38">
        <v>486000</v>
      </c>
      <c r="J13" s="40">
        <f>G13+H13-I13</f>
        <v>80327129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1970715809</v>
      </c>
      <c r="H18" s="37">
        <v>0</v>
      </c>
      <c r="I18" s="50">
        <v>0</v>
      </c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2051914876</v>
      </c>
      <c r="H19" s="54">
        <f>SUM(H11:H18)</f>
        <v>46230427</v>
      </c>
      <c r="I19" s="54">
        <f>SUM(I11:I18)</f>
        <v>486000</v>
      </c>
      <c r="J19" s="54">
        <f>SUM(J11:J18)</f>
        <v>2097659303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16559691236</v>
      </c>
      <c r="H33" s="82">
        <f>SUM(H36,H40)</f>
        <v>0</v>
      </c>
      <c r="I33" s="82">
        <f>SUM(I36,I40)</f>
        <v>0</v>
      </c>
      <c r="J33" s="83">
        <f>SUM(J36,J40)</f>
        <v>16559691236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8446014205</v>
      </c>
      <c r="H39" s="116">
        <v>0</v>
      </c>
      <c r="I39" s="117"/>
      <c r="J39" s="118">
        <f t="shared" si="3"/>
        <v>8446014205</v>
      </c>
      <c r="K39" s="77">
        <v>976990329</v>
      </c>
      <c r="L39"/>
      <c r="M39" s="73">
        <f>J39/K39</f>
        <v>8.6449312283827116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13708569514</v>
      </c>
      <c r="H40" s="120">
        <f>SUM(H37:H39)</f>
        <v>0</v>
      </c>
      <c r="I40" s="120">
        <f>SUM(I37:I39)</f>
        <v>0</v>
      </c>
      <c r="J40" s="121">
        <f>SUM(J37:J39)</f>
        <v>13708569514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>
        <v>17800353</v>
      </c>
      <c r="J42" s="125">
        <f>G42+H42-I42</f>
        <v>1122599536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1122599536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1122599536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157</v>
      </c>
      <c r="C49"/>
      <c r="D49" s="176"/>
      <c r="E49" s="155">
        <v>4027</v>
      </c>
      <c r="G49" s="158" t="s">
        <v>159</v>
      </c>
      <c r="J49" s="146">
        <v>286000</v>
      </c>
      <c r="K49"/>
      <c r="L49" s="6"/>
      <c r="M49"/>
      <c r="O49"/>
      <c r="P49"/>
    </row>
    <row r="50" spans="1:16" s="7" customFormat="1">
      <c r="A50"/>
      <c r="B50" s="147" t="s">
        <v>158</v>
      </c>
      <c r="C50"/>
      <c r="D50" s="176"/>
      <c r="E50" s="155">
        <v>46226400</v>
      </c>
      <c r="G50" s="158" t="s">
        <v>160</v>
      </c>
      <c r="J50" s="146">
        <v>200000</v>
      </c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>
        <v>46230427</v>
      </c>
      <c r="G51" s="145"/>
      <c r="J51" s="150">
        <v>486000</v>
      </c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45" t="s">
        <v>161</v>
      </c>
      <c r="J52" s="150"/>
      <c r="K52"/>
      <c r="L52" s="6"/>
      <c r="M52"/>
      <c r="O52"/>
      <c r="P52"/>
    </row>
    <row r="53" spans="1:16" s="7" customFormat="1">
      <c r="A53"/>
      <c r="B53" s="142"/>
      <c r="C53"/>
      <c r="D53" s="176"/>
      <c r="E53" s="155"/>
      <c r="G53" s="180" t="s">
        <v>162</v>
      </c>
      <c r="J53" s="150">
        <v>17800353</v>
      </c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44"/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E57-653F-4F85-BE17-AD49E08C2E2F}">
  <sheetPr>
    <outlinePr summaryBelow="0"/>
    <pageSetUpPr fitToPage="1"/>
  </sheetPr>
  <dimension ref="A1:P101"/>
  <sheetViews>
    <sheetView showGridLines="0" view="pageBreakPreview" topLeftCell="A29" zoomScale="85" zoomScaleNormal="70" zoomScaleSheetLayoutView="85" zoomScalePageLayoutView="40" workbookViewId="0">
      <selection activeCell="B48" sqref="B48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39423890629</v>
      </c>
      <c r="H6" s="17">
        <f>SUM(H10,H33,H42)</f>
        <v>74973500</v>
      </c>
      <c r="I6" s="17">
        <f>SUM(I10,I33,I42)</f>
        <v>63090725</v>
      </c>
      <c r="J6" s="18">
        <f>SUM(J10,J33,J42)</f>
        <v>39435773404</v>
      </c>
      <c r="K6" s="19">
        <f>J6-G6</f>
        <v>11882775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6037859428</v>
      </c>
      <c r="H7" s="21">
        <f>SUM(H19,H42,H36)</f>
        <v>68667784</v>
      </c>
      <c r="I7" s="21">
        <f>SUM(I19,I42,I36)</f>
        <v>63090725</v>
      </c>
      <c r="J7" s="22">
        <f>G7+H7-I7</f>
        <v>6043436487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33386031201</v>
      </c>
      <c r="H8" s="24">
        <f>SUM(H31,H40)</f>
        <v>6305716</v>
      </c>
      <c r="I8" s="24">
        <f>SUM(I31,I40)</f>
        <v>0</v>
      </c>
      <c r="J8" s="25">
        <f>G8+H8-I8</f>
        <v>33392336917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21730105220</v>
      </c>
      <c r="H10" s="27">
        <f>SUM(H19,H31)</f>
        <v>68667784</v>
      </c>
      <c r="I10" s="27">
        <f>SUM(I19,I31)</f>
        <v>63090725</v>
      </c>
      <c r="J10" s="28">
        <f>SUM(J19,J31)</f>
        <v>21735682279</v>
      </c>
      <c r="K10" s="29">
        <f>J10-G10</f>
        <v>5577059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379190</v>
      </c>
      <c r="H11" s="32"/>
      <c r="I11" s="33">
        <v>0</v>
      </c>
      <c r="J11" s="34">
        <f t="shared" ref="J11:J16" si="0">G11+H11-I11</f>
        <v>379190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62559255</v>
      </c>
      <c r="H12" s="37">
        <v>0</v>
      </c>
      <c r="I12" s="38">
        <v>62559255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81344599</v>
      </c>
      <c r="H13" s="37">
        <v>0</v>
      </c>
      <c r="I13" s="38">
        <v>531470</v>
      </c>
      <c r="J13" s="40">
        <f>G13+H13-I13</f>
        <v>80813129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1902048025</v>
      </c>
      <c r="H18" s="37">
        <v>68667784</v>
      </c>
      <c r="I18" s="50">
        <v>0</v>
      </c>
      <c r="J18" s="51">
        <f>G18+H18-I18</f>
        <v>1970715809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2046337817</v>
      </c>
      <c r="H19" s="54">
        <f>SUM(H11:H18)</f>
        <v>68667784</v>
      </c>
      <c r="I19" s="54">
        <f>SUM(I11:I18)</f>
        <v>63090725</v>
      </c>
      <c r="J19" s="54">
        <f>SUM(J11:J18)</f>
        <v>2051914876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16553385520</v>
      </c>
      <c r="H33" s="82">
        <f>SUM(H36,H40)</f>
        <v>6305716</v>
      </c>
      <c r="I33" s="82">
        <f>SUM(I36,I40)</f>
        <v>0</v>
      </c>
      <c r="J33" s="83">
        <f>SUM(J36,J40)</f>
        <v>16559691236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8439708489</v>
      </c>
      <c r="H39" s="116">
        <v>6305716</v>
      </c>
      <c r="I39" s="117"/>
      <c r="J39" s="118">
        <f t="shared" si="3"/>
        <v>8446014205</v>
      </c>
      <c r="K39" s="77">
        <v>976990329</v>
      </c>
      <c r="L39"/>
      <c r="M39" s="73">
        <f>J39/K39</f>
        <v>8.6449312283827116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13702263798</v>
      </c>
      <c r="H40" s="120">
        <f>SUM(H37:H39)</f>
        <v>6305716</v>
      </c>
      <c r="I40" s="120">
        <f>SUM(I37:I39)</f>
        <v>0</v>
      </c>
      <c r="J40" s="121">
        <f>SUM(J37:J39)</f>
        <v>13708569514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f>J42</f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153</v>
      </c>
      <c r="C48"/>
      <c r="D48" s="143"/>
      <c r="E48" s="144"/>
      <c r="G48" s="145" t="s">
        <v>100</v>
      </c>
      <c r="J48" s="146"/>
      <c r="K48"/>
      <c r="L48" s="6"/>
      <c r="M48"/>
      <c r="O48"/>
      <c r="P48"/>
    </row>
    <row r="49" spans="1:16" s="7" customFormat="1">
      <c r="A49"/>
      <c r="B49" s="147" t="s">
        <v>146</v>
      </c>
      <c r="C49"/>
      <c r="D49" s="176"/>
      <c r="E49" s="155">
        <v>62559255</v>
      </c>
      <c r="G49" s="158" t="s">
        <v>101</v>
      </c>
      <c r="J49" s="150">
        <v>62559255</v>
      </c>
      <c r="K49"/>
      <c r="L49" s="6"/>
      <c r="M49"/>
      <c r="O49"/>
      <c r="P49"/>
    </row>
    <row r="50" spans="1:16" s="7" customFormat="1">
      <c r="A50"/>
      <c r="B50" s="147" t="s">
        <v>154</v>
      </c>
      <c r="C50"/>
      <c r="D50" s="176"/>
      <c r="E50" s="155">
        <v>6108529</v>
      </c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>
        <v>68667784</v>
      </c>
      <c r="G51" s="145" t="s">
        <v>103</v>
      </c>
      <c r="J51" s="146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58" t="s">
        <v>156</v>
      </c>
      <c r="J52" s="150">
        <v>531470</v>
      </c>
      <c r="K52"/>
      <c r="L52" s="6"/>
      <c r="M52"/>
      <c r="O52"/>
      <c r="P52"/>
    </row>
    <row r="53" spans="1:16" s="7" customFormat="1">
      <c r="A53"/>
      <c r="B53" s="142" t="s">
        <v>138</v>
      </c>
      <c r="C53"/>
      <c r="D53" s="176"/>
      <c r="E53" s="155"/>
      <c r="G53" s="158"/>
      <c r="J53" s="146"/>
      <c r="K53"/>
      <c r="L53" s="6"/>
      <c r="M53"/>
      <c r="O53"/>
      <c r="P53"/>
    </row>
    <row r="54" spans="1:16" s="7" customFormat="1">
      <c r="A54"/>
      <c r="B54" s="147" t="s">
        <v>155</v>
      </c>
      <c r="C54"/>
      <c r="D54" s="176"/>
      <c r="E54" s="144">
        <v>6305716</v>
      </c>
      <c r="G54" s="145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/>
      <c r="H56"/>
      <c r="I56" s="154"/>
      <c r="J56" s="152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/>
      <c r="H57"/>
      <c r="I57" s="154"/>
      <c r="J57" s="152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/>
      <c r="H58"/>
      <c r="I58" s="154"/>
      <c r="J58" s="152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833A-45E2-4931-9C35-4CFDE0D4A49C}">
  <sheetPr>
    <outlinePr summaryBelow="0"/>
    <pageSetUpPr fitToPage="1"/>
  </sheetPr>
  <dimension ref="A1:P101"/>
  <sheetViews>
    <sheetView showGridLines="0" view="pageBreakPreview" topLeftCell="A25" zoomScale="85" zoomScaleNormal="70" zoomScaleSheetLayoutView="85" zoomScalePageLayoutView="40" workbookViewId="0">
      <selection activeCell="O33" sqref="O33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41078788981</v>
      </c>
      <c r="H6" s="17">
        <f>SUM(H10,H33,H42)</f>
        <v>3474699256</v>
      </c>
      <c r="I6" s="17">
        <f>SUM(I10,I33,I42)</f>
        <v>5129597608</v>
      </c>
      <c r="J6" s="18">
        <f>SUM(J10,J33,J42)</f>
        <v>39423890629</v>
      </c>
      <c r="K6" s="19">
        <f>J6-G6</f>
        <v>-1654898352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7692757780</v>
      </c>
      <c r="H7" s="21">
        <f>SUM(H19,H42,H36)</f>
        <v>3474699256</v>
      </c>
      <c r="I7" s="21">
        <f>SUM(I19,I42,I36)</f>
        <v>5129597608</v>
      </c>
      <c r="J7" s="22">
        <f>G7+H7-I7</f>
        <v>6037859428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33386031201</v>
      </c>
      <c r="H8" s="24">
        <f>SUM(H31,H40)</f>
        <v>0</v>
      </c>
      <c r="I8" s="24">
        <f>SUM(I31,I40)</f>
        <v>0</v>
      </c>
      <c r="J8" s="25">
        <f>G8+H8-I8</f>
        <v>33386031201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23385003572</v>
      </c>
      <c r="H10" s="27">
        <f>SUM(H19,H31)</f>
        <v>3474699256</v>
      </c>
      <c r="I10" s="27">
        <f>SUM(I19,I31)</f>
        <v>5129597608</v>
      </c>
      <c r="J10" s="28">
        <f>SUM(J19,J31)</f>
        <v>21730105220</v>
      </c>
      <c r="K10" s="29">
        <f>J10-G10</f>
        <v>-1654898352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>
        <v>700000</v>
      </c>
      <c r="J11" s="34">
        <f t="shared" ref="J11:J16" si="0">G11+H11-I11</f>
        <v>379190</v>
      </c>
      <c r="K11" s="35">
        <f>J11-G11</f>
        <v>-700000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58766827</v>
      </c>
      <c r="H12" s="37">
        <v>1739245842</v>
      </c>
      <c r="I12" s="38">
        <v>1735453414</v>
      </c>
      <c r="J12" s="39">
        <f t="shared" si="0"/>
        <v>62559255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49370939</v>
      </c>
      <c r="H13" s="37">
        <v>1735453414</v>
      </c>
      <c r="I13" s="38">
        <v>1703479754</v>
      </c>
      <c r="J13" s="40">
        <f>G13+H13-I13</f>
        <v>81344599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>
        <v>1689964440</v>
      </c>
      <c r="J18" s="51">
        <f>G18+H18-I18</f>
        <v>1902048025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3701236169</v>
      </c>
      <c r="H19" s="54">
        <f>SUM(H11:H18)</f>
        <v>3474699256</v>
      </c>
      <c r="I19" s="54">
        <f>SUM(I11:I18)</f>
        <v>5129597608</v>
      </c>
      <c r="J19" s="54">
        <f>SUM(J11:J18)</f>
        <v>2046337817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16553385520</v>
      </c>
      <c r="H33" s="82">
        <f>SUM(H36,H40)</f>
        <v>0</v>
      </c>
      <c r="I33" s="82">
        <f>SUM(I36,I40)</f>
        <v>0</v>
      </c>
      <c r="J33" s="83">
        <f>SUM(J36,J40)</f>
        <v>16553385520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8439708489</v>
      </c>
      <c r="H39" s="116"/>
      <c r="I39" s="117"/>
      <c r="J39" s="118">
        <f t="shared" si="3"/>
        <v>8439708489</v>
      </c>
      <c r="K39" s="77">
        <v>976314924</v>
      </c>
      <c r="L39"/>
      <c r="M39" s="73">
        <f>J39/K39</f>
        <v>8.6444530156541983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13702263798</v>
      </c>
      <c r="H40" s="120">
        <f>SUM(H37:H39)</f>
        <v>0</v>
      </c>
      <c r="I40" s="120">
        <f>SUM(I37:I39)</f>
        <v>0</v>
      </c>
      <c r="J40" s="121">
        <f>SUM(J37:J39)</f>
        <v>13702263798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>
        <v>1140399889</v>
      </c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97</v>
      </c>
      <c r="J48" s="146"/>
      <c r="K48"/>
      <c r="L48" s="6"/>
      <c r="M48"/>
      <c r="O48"/>
      <c r="P48"/>
    </row>
    <row r="49" spans="1:16" s="7" customFormat="1">
      <c r="A49"/>
      <c r="B49" s="147" t="s">
        <v>144</v>
      </c>
      <c r="C49"/>
      <c r="D49" s="176"/>
      <c r="E49" s="155">
        <v>1727287009</v>
      </c>
      <c r="G49" s="158" t="s">
        <v>147</v>
      </c>
      <c r="J49" s="150">
        <v>700000</v>
      </c>
      <c r="K49"/>
      <c r="L49" s="6"/>
      <c r="M49"/>
      <c r="O49"/>
      <c r="P49"/>
    </row>
    <row r="50" spans="1:16" s="7" customFormat="1">
      <c r="A50"/>
      <c r="B50" s="147" t="s">
        <v>145</v>
      </c>
      <c r="C50"/>
      <c r="D50" s="176"/>
      <c r="E50" s="155">
        <v>11958833</v>
      </c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>
        <f>SUM(E49:E50)</f>
        <v>1739245842</v>
      </c>
      <c r="G51" s="145" t="s">
        <v>100</v>
      </c>
      <c r="J51" s="146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58" t="s">
        <v>101</v>
      </c>
      <c r="J52" s="150">
        <v>1735453414</v>
      </c>
      <c r="K52"/>
      <c r="L52" s="6"/>
      <c r="M52"/>
      <c r="O52"/>
      <c r="P52"/>
    </row>
    <row r="53" spans="1:16" s="7" customFormat="1">
      <c r="A53"/>
      <c r="B53" s="142" t="s">
        <v>102</v>
      </c>
      <c r="C53"/>
      <c r="D53" s="176"/>
      <c r="E53" s="155"/>
      <c r="G53" s="158"/>
      <c r="J53" s="146"/>
      <c r="K53"/>
      <c r="L53" s="6"/>
      <c r="M53"/>
      <c r="O53"/>
      <c r="P53"/>
    </row>
    <row r="54" spans="1:16" s="7" customFormat="1">
      <c r="A54"/>
      <c r="B54" s="147" t="s">
        <v>101</v>
      </c>
      <c r="C54"/>
      <c r="D54" s="176"/>
      <c r="E54" s="144">
        <v>1735453414</v>
      </c>
      <c r="G54" s="145" t="s">
        <v>103</v>
      </c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 t="s">
        <v>148</v>
      </c>
      <c r="H55"/>
      <c r="I55" s="154"/>
      <c r="J55" s="146">
        <v>265480</v>
      </c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 t="s">
        <v>149</v>
      </c>
      <c r="H56"/>
      <c r="I56" s="154"/>
      <c r="J56" s="152">
        <v>355270</v>
      </c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 t="s">
        <v>150</v>
      </c>
      <c r="H57"/>
      <c r="I57" s="154"/>
      <c r="J57" s="152">
        <v>161108433</v>
      </c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 t="s">
        <v>151</v>
      </c>
      <c r="H58"/>
      <c r="I58" s="154"/>
      <c r="J58" s="152">
        <v>1541750571</v>
      </c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>
        <f>SUM(J55:J58)</f>
        <v>1703479754</v>
      </c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 t="s">
        <v>152</v>
      </c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t="s">
        <v>144</v>
      </c>
      <c r="H62"/>
      <c r="I62" s="154"/>
      <c r="J62" s="148">
        <v>1689964440</v>
      </c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7564-0F2C-4A36-A9EE-2AFFF496D985}">
  <sheetPr>
    <outlinePr summaryBelow="0"/>
    <pageSetUpPr fitToPage="1"/>
  </sheetPr>
  <dimension ref="A1:P101"/>
  <sheetViews>
    <sheetView showGridLines="0" view="pageBreakPreview" topLeftCell="C11" zoomScale="85" zoomScaleNormal="70" zoomScaleSheetLayoutView="85" zoomScalePageLayoutView="40" workbookViewId="0">
      <selection activeCell="H14" sqref="H1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41078619821</v>
      </c>
      <c r="H6" s="17">
        <f>SUM(H10,H33,H42)</f>
        <v>169160</v>
      </c>
      <c r="I6" s="17">
        <f>SUM(I10,I33,I42)</f>
        <v>0</v>
      </c>
      <c r="J6" s="18">
        <f>SUM(J10,J33,J42)</f>
        <v>41078788981</v>
      </c>
      <c r="K6" s="19">
        <f>J6-G6</f>
        <v>169160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7692588620</v>
      </c>
      <c r="H7" s="21">
        <f>SUM(H19,H42,H36)</f>
        <v>169160</v>
      </c>
      <c r="I7" s="21">
        <f>SUM(I19,I42,I36)</f>
        <v>0</v>
      </c>
      <c r="J7" s="22">
        <f>G7+H7-I7</f>
        <v>7692757780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33386031201</v>
      </c>
      <c r="H8" s="24">
        <f>SUM(H31,H40)</f>
        <v>0</v>
      </c>
      <c r="I8" s="24">
        <f>SUM(I31,I40)</f>
        <v>0</v>
      </c>
      <c r="J8" s="25">
        <f>G8+H8-I8</f>
        <v>33386031201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23384834412</v>
      </c>
      <c r="H10" s="27">
        <f>SUM(H19,H31)</f>
        <v>169160</v>
      </c>
      <c r="I10" s="27">
        <f>SUM(I19,I31)</f>
        <v>0</v>
      </c>
      <c r="J10" s="28">
        <f>SUM(J19,J31)</f>
        <v>23385003572</v>
      </c>
      <c r="K10" s="29">
        <f>J10-G10</f>
        <v>169160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/>
      <c r="J11" s="34">
        <f t="shared" ref="J11:J16" si="0">G11+H11-I11</f>
        <v>1079190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58766827</v>
      </c>
      <c r="H12" s="37"/>
      <c r="I12" s="38"/>
      <c r="J12" s="39">
        <f t="shared" si="0"/>
        <v>58766827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49201779</v>
      </c>
      <c r="H13" s="37">
        <v>169160</v>
      </c>
      <c r="I13" s="38"/>
      <c r="J13" s="40">
        <f>G13+H13-I13</f>
        <v>49370939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3701067009</v>
      </c>
      <c r="H19" s="54">
        <f>SUM(H11:H18)</f>
        <v>169160</v>
      </c>
      <c r="I19" s="54">
        <f>SUM(I11:I18)</f>
        <v>0</v>
      </c>
      <c r="J19" s="54">
        <f>SUM(J11:J18)</f>
        <v>3701236169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13069071</v>
      </c>
      <c r="H21" s="45"/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13192130934</v>
      </c>
      <c r="H25" s="65">
        <f>SUM(H20:H24)</f>
        <v>0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19683767403</v>
      </c>
      <c r="H31" s="78">
        <f>H25+H30</f>
        <v>0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16553385520</v>
      </c>
      <c r="H33" s="82">
        <f>SUM(H36,H40)</f>
        <v>0</v>
      </c>
      <c r="I33" s="82">
        <f>SUM(I36,I40)</f>
        <v>0</v>
      </c>
      <c r="J33" s="83">
        <f>SUM(J36,J40)</f>
        <v>16553385520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8439708489</v>
      </c>
      <c r="H39" s="116"/>
      <c r="I39" s="117"/>
      <c r="J39" s="118">
        <f t="shared" si="3"/>
        <v>8439708489</v>
      </c>
      <c r="K39" s="77">
        <v>976314924</v>
      </c>
      <c r="L39"/>
      <c r="M39" s="73">
        <f>J39/K39</f>
        <v>8.6444530156541983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13702263798</v>
      </c>
      <c r="H40" s="120">
        <f>SUM(H37:H39)</f>
        <v>0</v>
      </c>
      <c r="I40" s="120">
        <f>SUM(I37:I39)</f>
        <v>0</v>
      </c>
      <c r="J40" s="121">
        <f>SUM(J37:J39)</f>
        <v>13702263798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>
        <v>1140399889</v>
      </c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142</v>
      </c>
      <c r="C48"/>
      <c r="D48" s="143"/>
      <c r="E48" s="144"/>
      <c r="G48" s="145"/>
      <c r="J48" s="146"/>
      <c r="K48"/>
      <c r="L48" s="6"/>
      <c r="M48"/>
      <c r="O48"/>
      <c r="P48"/>
    </row>
    <row r="49" spans="1:16" s="7" customFormat="1">
      <c r="A49"/>
      <c r="B49" s="147" t="s">
        <v>143</v>
      </c>
      <c r="C49"/>
      <c r="D49" s="176"/>
      <c r="E49" s="144">
        <v>169160</v>
      </c>
      <c r="G49" s="158"/>
      <c r="J49" s="146"/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58"/>
      <c r="J52" s="150"/>
      <c r="K52"/>
      <c r="L52" s="6"/>
      <c r="M52"/>
      <c r="O52"/>
      <c r="P52"/>
    </row>
    <row r="53" spans="1:16" s="7" customFormat="1">
      <c r="A53"/>
      <c r="B53" s="147"/>
      <c r="C53"/>
      <c r="D53" s="176"/>
      <c r="E53" s="155"/>
      <c r="G53" s="158"/>
      <c r="J53" s="146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55"/>
      <c r="G54" s="158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 s="153"/>
      <c r="H55"/>
      <c r="I55" s="154"/>
      <c r="J55" s="150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 s="153"/>
      <c r="H56"/>
      <c r="I56" s="154"/>
      <c r="J56" s="148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 s="153"/>
      <c r="H57"/>
      <c r="I57" s="154"/>
      <c r="J57" s="148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 s="153"/>
      <c r="H58"/>
      <c r="I58" s="154"/>
      <c r="J58" s="148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31E4-D07E-424D-9B92-833E2C8BE5A0}">
  <sheetPr>
    <outlinePr summaryBelow="0"/>
    <pageSetUpPr fitToPage="1"/>
  </sheetPr>
  <dimension ref="A1:P101"/>
  <sheetViews>
    <sheetView showGridLines="0" view="pageBreakPreview" topLeftCell="C4" zoomScale="85" zoomScaleNormal="70" zoomScaleSheetLayoutView="85" zoomScalePageLayoutView="40" workbookViewId="0">
      <selection activeCell="J44" sqref="J4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41078912987</v>
      </c>
      <c r="H6" s="17">
        <f>SUM(H10,H33,H42)</f>
        <v>4517829</v>
      </c>
      <c r="I6" s="17">
        <f>SUM(I10,I33,I42)</f>
        <v>4810995</v>
      </c>
      <c r="J6" s="18">
        <f>SUM(J10,J33,J42)</f>
        <v>41078619821</v>
      </c>
      <c r="K6" s="19">
        <f>J6-G6</f>
        <v>-293166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7697399615</v>
      </c>
      <c r="H7" s="21">
        <f>SUM(H19,H42,H36)</f>
        <v>0</v>
      </c>
      <c r="I7" s="21">
        <f>SUM(I19,I42,I36)</f>
        <v>4810995</v>
      </c>
      <c r="J7" s="22">
        <f>G7+H7-I7</f>
        <v>7692588620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33381513372</v>
      </c>
      <c r="H8" s="24">
        <f>SUM(H31,H40)</f>
        <v>4517829</v>
      </c>
      <c r="I8" s="24">
        <f>SUM(I31,I40)</f>
        <v>0</v>
      </c>
      <c r="J8" s="25">
        <f>G8+H8-I8</f>
        <v>33386031201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23385127578</v>
      </c>
      <c r="H10" s="27">
        <f>SUM(H19,H31)</f>
        <v>4517829</v>
      </c>
      <c r="I10" s="27">
        <f>SUM(I19,I31)</f>
        <v>4810995</v>
      </c>
      <c r="J10" s="28">
        <f>SUM(J19,J31)</f>
        <v>23384834412</v>
      </c>
      <c r="K10" s="29">
        <f>J10-G10</f>
        <v>-293166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/>
      <c r="J11" s="34">
        <f t="shared" ref="J11:J16" si="0">G11+H11-I11</f>
        <v>1079190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58766827</v>
      </c>
      <c r="H12" s="37"/>
      <c r="I12" s="38"/>
      <c r="J12" s="39">
        <f t="shared" si="0"/>
        <v>58766827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54012774</v>
      </c>
      <c r="H13" s="37"/>
      <c r="I13" s="38">
        <v>4810995</v>
      </c>
      <c r="J13" s="40">
        <f>G13+H13-I13</f>
        <v>49201779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3705878004</v>
      </c>
      <c r="H19" s="54">
        <f>SUM(H11:H18)</f>
        <v>0</v>
      </c>
      <c r="I19" s="54">
        <f>SUM(I11:I18)</f>
        <v>4810995</v>
      </c>
      <c r="J19" s="54">
        <f>SUM(J11:J18)</f>
        <v>3701067009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8551242</v>
      </c>
      <c r="H21" s="45">
        <v>4517829</v>
      </c>
      <c r="I21" s="32"/>
      <c r="J21" s="40">
        <f>G21+H21-I21</f>
        <v>13069071</v>
      </c>
      <c r="K21" s="60">
        <v>8983.39</v>
      </c>
      <c r="L21"/>
      <c r="M21" s="6">
        <f>J21/K21</f>
        <v>1454.8039214594937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13187613105</v>
      </c>
      <c r="H25" s="65">
        <f>SUM(H20:H24)</f>
        <v>4517829</v>
      </c>
      <c r="I25" s="65">
        <f>SUM(I20:I24)</f>
        <v>0</v>
      </c>
      <c r="J25" s="66">
        <f>SUM(J20:J24)</f>
        <v>13192130934</v>
      </c>
      <c r="K25" s="67">
        <f>SUM(K20:K24)</f>
        <v>8977408.5</v>
      </c>
      <c r="M25" s="6">
        <f t="shared" ref="M25:M30" si="1">J25/K25</f>
        <v>1469.4809681435349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19679249574</v>
      </c>
      <c r="H31" s="78">
        <f>H25+H30</f>
        <v>4517829</v>
      </c>
      <c r="I31" s="78">
        <f>I25+I30</f>
        <v>0</v>
      </c>
      <c r="J31" s="78">
        <f>J25+J30</f>
        <v>19683767403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16553385520</v>
      </c>
      <c r="H33" s="82">
        <f>SUM(H36,H40)</f>
        <v>0</v>
      </c>
      <c r="I33" s="82">
        <f>SUM(I36,I40)</f>
        <v>0</v>
      </c>
      <c r="J33" s="83">
        <f>SUM(J36,J40)</f>
        <v>16553385520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8439708489</v>
      </c>
      <c r="H39" s="116"/>
      <c r="I39" s="117"/>
      <c r="J39" s="118">
        <f t="shared" si="3"/>
        <v>8439708489</v>
      </c>
      <c r="K39" s="77">
        <v>976314924</v>
      </c>
      <c r="L39"/>
      <c r="M39" s="73">
        <f>J39/K39</f>
        <v>8.6444530156541983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13702263798</v>
      </c>
      <c r="H40" s="120">
        <f>SUM(H37:H39)</f>
        <v>0</v>
      </c>
      <c r="I40" s="120">
        <f>SUM(I37:I39)</f>
        <v>0</v>
      </c>
      <c r="J40" s="121">
        <f>SUM(J37:J39)</f>
        <v>13702263798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>
        <v>1140399889</v>
      </c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139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>
      <c r="A49"/>
      <c r="B49" s="147" t="s">
        <v>140</v>
      </c>
      <c r="C49"/>
      <c r="D49" s="176"/>
      <c r="E49" s="144">
        <v>4517829</v>
      </c>
      <c r="G49" s="158" t="s">
        <v>141</v>
      </c>
      <c r="J49" s="150">
        <v>4810995</v>
      </c>
      <c r="K49"/>
      <c r="L49" s="6"/>
      <c r="M49"/>
      <c r="O49"/>
      <c r="P49"/>
    </row>
    <row r="50" spans="1:16" s="7" customFormat="1">
      <c r="A50"/>
      <c r="B50" s="147"/>
      <c r="C50"/>
      <c r="D50" s="176"/>
      <c r="E50" s="155"/>
      <c r="G50" s="158"/>
      <c r="J50" s="146"/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/>
      <c r="G51" s="158"/>
      <c r="J51" s="146"/>
      <c r="K51"/>
      <c r="L51" s="6"/>
      <c r="M51"/>
      <c r="O51"/>
      <c r="P51"/>
    </row>
    <row r="52" spans="1:16" s="7" customFormat="1">
      <c r="A52"/>
      <c r="B52" s="142"/>
      <c r="C52"/>
      <c r="D52" s="143"/>
      <c r="E52" s="144"/>
      <c r="G52" s="158"/>
      <c r="J52" s="150"/>
      <c r="K52"/>
      <c r="L52" s="6"/>
      <c r="M52"/>
      <c r="O52"/>
      <c r="P52"/>
    </row>
    <row r="53" spans="1:16" s="7" customFormat="1">
      <c r="A53"/>
      <c r="B53" s="147"/>
      <c r="C53"/>
      <c r="D53" s="176"/>
      <c r="E53" s="155"/>
      <c r="G53" s="158"/>
      <c r="J53" s="146"/>
      <c r="K53"/>
      <c r="L53" s="6"/>
      <c r="M53"/>
      <c r="O53"/>
      <c r="P53"/>
    </row>
    <row r="54" spans="1:16" s="7" customFormat="1">
      <c r="A54"/>
      <c r="B54" s="147"/>
      <c r="C54"/>
      <c r="D54" s="176"/>
      <c r="E54" s="155"/>
      <c r="G54" s="158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/>
      <c r="F55"/>
      <c r="G55" s="153"/>
      <c r="H55"/>
      <c r="I55" s="154"/>
      <c r="J55" s="150"/>
      <c r="K55"/>
      <c r="L55" s="6"/>
      <c r="M55"/>
      <c r="O55"/>
      <c r="P55"/>
    </row>
    <row r="56" spans="1:16" s="7" customFormat="1">
      <c r="A56" s="179"/>
      <c r="B56"/>
      <c r="C56"/>
      <c r="D56"/>
      <c r="E56" s="144"/>
      <c r="F56"/>
      <c r="G56" s="153"/>
      <c r="H56"/>
      <c r="I56" s="154"/>
      <c r="J56" s="148"/>
      <c r="K56" s="178"/>
      <c r="L56" s="6"/>
      <c r="M56"/>
      <c r="O56"/>
      <c r="P56"/>
    </row>
    <row r="57" spans="1:16" s="7" customFormat="1">
      <c r="A57" s="179"/>
      <c r="B57"/>
      <c r="C57"/>
      <c r="D57"/>
      <c r="E57" s="144"/>
      <c r="F57"/>
      <c r="G57" s="153"/>
      <c r="H57"/>
      <c r="I57" s="154"/>
      <c r="J57" s="148"/>
      <c r="K57" s="178"/>
      <c r="L57" s="6"/>
      <c r="M57"/>
      <c r="O57"/>
      <c r="P57"/>
    </row>
    <row r="58" spans="1:16" s="7" customFormat="1">
      <c r="A58" s="179"/>
      <c r="B58"/>
      <c r="C58"/>
      <c r="D58"/>
      <c r="E58" s="144"/>
      <c r="F58"/>
      <c r="G58" s="153"/>
      <c r="H58"/>
      <c r="I58" s="154"/>
      <c r="J58" s="148"/>
      <c r="K58" s="178"/>
      <c r="L58" s="6"/>
      <c r="M58"/>
      <c r="O58"/>
      <c r="P58"/>
    </row>
    <row r="59" spans="1:16" s="7" customFormat="1">
      <c r="A59" s="179"/>
      <c r="B59"/>
      <c r="C59"/>
      <c r="D59"/>
      <c r="E59" s="144"/>
      <c r="F59"/>
      <c r="G59" s="153"/>
      <c r="H59"/>
      <c r="I59" s="154"/>
      <c r="J59" s="148"/>
      <c r="K59" s="178"/>
      <c r="L59" s="6"/>
      <c r="M59"/>
      <c r="O59"/>
      <c r="P59"/>
    </row>
    <row r="60" spans="1:16" s="7" customFormat="1">
      <c r="A60" s="179"/>
      <c r="B60"/>
      <c r="C60"/>
      <c r="D60"/>
      <c r="E60" s="144"/>
      <c r="F60"/>
      <c r="G60" s="153"/>
      <c r="H60"/>
      <c r="I60" s="154"/>
      <c r="J60" s="148"/>
      <c r="K60" s="178"/>
      <c r="L60" s="6"/>
      <c r="M60"/>
      <c r="O60"/>
      <c r="P60"/>
    </row>
    <row r="61" spans="1:16" s="7" customFormat="1">
      <c r="A61" s="179"/>
      <c r="B61"/>
      <c r="C61"/>
      <c r="D61"/>
      <c r="E61" s="144"/>
      <c r="F61"/>
      <c r="G61" s="153"/>
      <c r="H61"/>
      <c r="I61" s="154"/>
      <c r="J61" s="148"/>
      <c r="K61" s="178"/>
      <c r="L61" s="6"/>
      <c r="M61"/>
      <c r="O61"/>
      <c r="P61"/>
    </row>
    <row r="62" spans="1:16" s="7" customFormat="1">
      <c r="A62" s="179"/>
      <c r="B62"/>
      <c r="C62"/>
      <c r="D62"/>
      <c r="E62" s="144"/>
      <c r="F62"/>
      <c r="G62" s="153"/>
      <c r="H62"/>
      <c r="I62" s="154"/>
      <c r="J62" s="148"/>
      <c r="K62" s="178"/>
      <c r="L62" s="6"/>
      <c r="M62"/>
      <c r="O62"/>
      <c r="P62"/>
    </row>
    <row r="63" spans="1:16" s="7" customFormat="1">
      <c r="A63" s="179"/>
      <c r="B63"/>
      <c r="C63"/>
      <c r="D63"/>
      <c r="E63" s="144"/>
      <c r="F63"/>
      <c r="G63" s="153"/>
      <c r="H63"/>
      <c r="I63" s="154"/>
      <c r="J63" s="148"/>
      <c r="K63" s="178"/>
      <c r="L63" s="6"/>
      <c r="M63"/>
      <c r="O63"/>
      <c r="P63"/>
    </row>
    <row r="64" spans="1:16" s="7" customFormat="1">
      <c r="A64" s="179"/>
      <c r="B64"/>
      <c r="C64"/>
      <c r="D64"/>
      <c r="E64" s="144"/>
      <c r="F64"/>
      <c r="G64" s="153"/>
      <c r="H64"/>
      <c r="I64" s="154"/>
      <c r="J64" s="148"/>
      <c r="K64" s="178"/>
      <c r="L64" s="6"/>
      <c r="M64"/>
      <c r="O64"/>
      <c r="P64"/>
    </row>
    <row r="65" spans="1:16" s="7" customFormat="1">
      <c r="A65" s="179"/>
      <c r="B65"/>
      <c r="C65"/>
      <c r="D65"/>
      <c r="E65" s="144"/>
      <c r="F65"/>
      <c r="G65" s="153"/>
      <c r="H65"/>
      <c r="I65" s="154"/>
      <c r="J65" s="148"/>
      <c r="K65" s="178"/>
      <c r="L65" s="6"/>
      <c r="M65"/>
      <c r="O65"/>
      <c r="P65"/>
    </row>
    <row r="66" spans="1:16" s="7" customFormat="1">
      <c r="A66" s="179"/>
      <c r="B66"/>
      <c r="C66"/>
      <c r="D66"/>
      <c r="E66" s="144"/>
      <c r="F66"/>
      <c r="G66" s="153"/>
      <c r="H66"/>
      <c r="I66" s="154"/>
      <c r="J66" s="148"/>
      <c r="K66" s="178"/>
      <c r="L66" s="6"/>
      <c r="M66"/>
      <c r="O66"/>
      <c r="P66"/>
    </row>
    <row r="67" spans="1:16" s="7" customFormat="1">
      <c r="A67" s="179"/>
      <c r="B67"/>
      <c r="C67"/>
      <c r="D67"/>
      <c r="E67" s="144"/>
      <c r="F67"/>
      <c r="G67" s="153"/>
      <c r="H67"/>
      <c r="I67" s="154"/>
      <c r="J67" s="148"/>
      <c r="K67" s="178"/>
      <c r="L67" s="6"/>
      <c r="M67"/>
      <c r="O67"/>
      <c r="P67"/>
    </row>
    <row r="68" spans="1:16" s="7" customFormat="1">
      <c r="A68" s="179"/>
      <c r="B68"/>
      <c r="C68"/>
      <c r="D68"/>
      <c r="E68" s="144"/>
      <c r="F68"/>
      <c r="G68" s="153"/>
      <c r="H68"/>
      <c r="I68" s="154"/>
      <c r="J68" s="148"/>
      <c r="K68" s="178"/>
      <c r="L68" s="6"/>
      <c r="M68"/>
      <c r="O68"/>
      <c r="P68"/>
    </row>
    <row r="69" spans="1:16" s="7" customFormat="1">
      <c r="A69" s="179"/>
      <c r="B69"/>
      <c r="C69"/>
      <c r="D69"/>
      <c r="E69" s="144"/>
      <c r="F69"/>
      <c r="G69" s="153"/>
      <c r="H69"/>
      <c r="I69" s="154"/>
      <c r="J69" s="148"/>
      <c r="K69" s="178"/>
      <c r="L69" s="6"/>
      <c r="M69"/>
      <c r="O69"/>
      <c r="P69"/>
    </row>
    <row r="70" spans="1:16" s="7" customFormat="1">
      <c r="A70" s="179"/>
      <c r="B70"/>
      <c r="C70"/>
      <c r="D70"/>
      <c r="E70" s="144"/>
      <c r="F70"/>
      <c r="G70" s="153"/>
      <c r="H70"/>
      <c r="I70" s="154"/>
      <c r="J70" s="148"/>
      <c r="K70" s="178"/>
      <c r="L70" s="6"/>
      <c r="M70"/>
      <c r="O70"/>
      <c r="P70"/>
    </row>
    <row r="71" spans="1:16" s="7" customFormat="1">
      <c r="A71" s="179"/>
      <c r="B71"/>
      <c r="C71"/>
      <c r="D71"/>
      <c r="E71" s="144"/>
      <c r="F71"/>
      <c r="G71" s="153"/>
      <c r="H71"/>
      <c r="I71" s="154"/>
      <c r="J71" s="148"/>
      <c r="K71" s="178"/>
      <c r="L71" s="6"/>
      <c r="M71"/>
      <c r="O71"/>
      <c r="P71"/>
    </row>
    <row r="72" spans="1:16" s="7" customFormat="1">
      <c r="A72" s="179"/>
      <c r="B72"/>
      <c r="C72"/>
      <c r="D72"/>
      <c r="E72" s="144"/>
      <c r="F72"/>
      <c r="G72" s="153"/>
      <c r="H72"/>
      <c r="I72" s="154"/>
      <c r="J72" s="148"/>
      <c r="K72" s="178"/>
      <c r="L72" s="6"/>
      <c r="M72"/>
      <c r="O72"/>
      <c r="P72"/>
    </row>
    <row r="73" spans="1:16" s="7" customFormat="1">
      <c r="A73" s="179"/>
      <c r="B73"/>
      <c r="C73"/>
      <c r="D73"/>
      <c r="E73" s="144"/>
      <c r="F73"/>
      <c r="G73" s="153"/>
      <c r="H73"/>
      <c r="I73" s="154"/>
      <c r="J73" s="148"/>
      <c r="K73" s="178"/>
      <c r="L73" s="6"/>
      <c r="M73"/>
      <c r="O73"/>
      <c r="P73"/>
    </row>
    <row r="74" spans="1:16" s="7" customFormat="1">
      <c r="A74" s="179"/>
      <c r="B74"/>
      <c r="C74"/>
      <c r="D74"/>
      <c r="E74" s="144"/>
      <c r="F74"/>
      <c r="G74" s="153"/>
      <c r="H74"/>
      <c r="I74" s="154"/>
      <c r="J74" s="148"/>
      <c r="K74" s="178"/>
      <c r="L74" s="6"/>
      <c r="M74"/>
      <c r="O74"/>
      <c r="P74"/>
    </row>
    <row r="75" spans="1:16" s="7" customFormat="1">
      <c r="A75" s="179"/>
      <c r="B75"/>
      <c r="C75"/>
      <c r="D75"/>
      <c r="E75" s="144"/>
      <c r="F75"/>
      <c r="G75" s="153"/>
      <c r="H75"/>
      <c r="I75" s="154"/>
      <c r="J75" s="148"/>
      <c r="K75" s="178"/>
      <c r="L75" s="6"/>
      <c r="M75"/>
      <c r="O75"/>
      <c r="P75"/>
    </row>
    <row r="76" spans="1:16" s="7" customFormat="1">
      <c r="A76" s="179"/>
      <c r="B76"/>
      <c r="C76"/>
      <c r="D76"/>
      <c r="E76" s="144"/>
      <c r="F76"/>
      <c r="G76" s="153"/>
      <c r="H76"/>
      <c r="I76" s="154"/>
      <c r="J76" s="148"/>
      <c r="K76" s="178"/>
      <c r="L76" s="6"/>
      <c r="M76"/>
      <c r="O76"/>
      <c r="P76"/>
    </row>
    <row r="77" spans="1:16" s="7" customFormat="1">
      <c r="A77" s="179"/>
      <c r="B77"/>
      <c r="C77"/>
      <c r="D77"/>
      <c r="E77" s="144"/>
      <c r="F77"/>
      <c r="G77" s="153"/>
      <c r="H77"/>
      <c r="I77" s="154"/>
      <c r="J77" s="148"/>
      <c r="K77" s="178"/>
      <c r="L77" s="6"/>
      <c r="M77"/>
      <c r="O77"/>
      <c r="P77"/>
    </row>
    <row r="78" spans="1:16" s="7" customFormat="1">
      <c r="A78" s="179"/>
      <c r="B78"/>
      <c r="C78"/>
      <c r="D78"/>
      <c r="E78" s="144"/>
      <c r="F78"/>
      <c r="G78" s="153"/>
      <c r="H78"/>
      <c r="I78" s="154"/>
      <c r="J78" s="148"/>
      <c r="K78" s="178"/>
      <c r="L78" s="6"/>
      <c r="M78"/>
      <c r="O78"/>
      <c r="P78"/>
    </row>
    <row r="79" spans="1:16" s="7" customFormat="1">
      <c r="A79" s="179"/>
      <c r="B79"/>
      <c r="C79"/>
      <c r="D79"/>
      <c r="E79" s="144"/>
      <c r="F79"/>
      <c r="G79" s="153"/>
      <c r="H79"/>
      <c r="I79" s="154"/>
      <c r="J79" s="148"/>
      <c r="K79" s="178"/>
      <c r="L79" s="6"/>
      <c r="M79"/>
      <c r="O79"/>
      <c r="P79"/>
    </row>
    <row r="80" spans="1:16" s="7" customFormat="1">
      <c r="A80" s="179"/>
      <c r="B80"/>
      <c r="C80"/>
      <c r="D80"/>
      <c r="E80" s="144"/>
      <c r="F80"/>
      <c r="G80" s="153"/>
      <c r="H80"/>
      <c r="I80" s="154"/>
      <c r="J80" s="148"/>
      <c r="K80" s="178"/>
      <c r="L80" s="6"/>
      <c r="M80"/>
      <c r="O80"/>
      <c r="P80"/>
    </row>
    <row r="81" spans="1:16" s="7" customFormat="1">
      <c r="A81" s="179"/>
      <c r="B81"/>
      <c r="C81"/>
      <c r="D81"/>
      <c r="E81" s="144"/>
      <c r="F81"/>
      <c r="G81" s="153"/>
      <c r="H81"/>
      <c r="I81" s="154"/>
      <c r="J81" s="148"/>
      <c r="K81" s="178"/>
      <c r="L81" s="6"/>
      <c r="M81"/>
      <c r="O81"/>
      <c r="P81"/>
    </row>
    <row r="82" spans="1:16" s="7" customFormat="1">
      <c r="A82" s="179"/>
      <c r="B82"/>
      <c r="C82"/>
      <c r="D82"/>
      <c r="E82" s="144"/>
      <c r="F82"/>
      <c r="G82" s="153"/>
      <c r="H82"/>
      <c r="I82" s="154"/>
      <c r="J82" s="148"/>
      <c r="K82" s="178"/>
      <c r="L82" s="6"/>
      <c r="M82"/>
      <c r="O82"/>
      <c r="P82"/>
    </row>
    <row r="83" spans="1:16" s="7" customFormat="1">
      <c r="A83" s="179"/>
      <c r="B83"/>
      <c r="C83"/>
      <c r="D83"/>
      <c r="E83" s="144"/>
      <c r="F83"/>
      <c r="G83" s="153"/>
      <c r="H83"/>
      <c r="I83" s="154"/>
      <c r="J83" s="148"/>
      <c r="K83" s="178"/>
      <c r="L83" s="6"/>
      <c r="M83"/>
      <c r="O83"/>
      <c r="P83"/>
    </row>
    <row r="84" spans="1:16" s="7" customFormat="1">
      <c r="A84" s="179"/>
      <c r="B84"/>
      <c r="C84"/>
      <c r="D84"/>
      <c r="E84" s="144"/>
      <c r="F84"/>
      <c r="G84" s="153"/>
      <c r="H84"/>
      <c r="I84" s="154"/>
      <c r="J84" s="148"/>
      <c r="K84" s="178"/>
      <c r="L84" s="6"/>
      <c r="M84"/>
      <c r="O84"/>
      <c r="P84"/>
    </row>
    <row r="85" spans="1:16" s="7" customFormat="1">
      <c r="A85" s="179"/>
      <c r="B85"/>
      <c r="C85"/>
      <c r="D85"/>
      <c r="E85" s="144"/>
      <c r="F85"/>
      <c r="G85" s="153"/>
      <c r="H85"/>
      <c r="I85" s="154"/>
      <c r="J85" s="148"/>
      <c r="K85" s="178"/>
      <c r="L85" s="6"/>
      <c r="M85"/>
      <c r="O85"/>
      <c r="P85"/>
    </row>
    <row r="86" spans="1:16" s="7" customFormat="1">
      <c r="A86" s="179"/>
      <c r="B86"/>
      <c r="C86"/>
      <c r="D86"/>
      <c r="E86" s="144"/>
      <c r="F86"/>
      <c r="G86" s="153"/>
      <c r="H86"/>
      <c r="I86" s="154"/>
      <c r="J86" s="148"/>
      <c r="K86" s="178"/>
      <c r="L86" s="6"/>
      <c r="M86"/>
      <c r="O86"/>
      <c r="P86"/>
    </row>
    <row r="87" spans="1:16" s="7" customFormat="1">
      <c r="A87" s="179"/>
      <c r="B87"/>
      <c r="C87"/>
      <c r="D87"/>
      <c r="E87" s="144"/>
      <c r="F87"/>
      <c r="G87" s="153"/>
      <c r="H87"/>
      <c r="I87" s="154"/>
      <c r="J87" s="148"/>
      <c r="K87" s="178"/>
      <c r="L87" s="6"/>
      <c r="M87"/>
      <c r="O87"/>
      <c r="P87"/>
    </row>
    <row r="88" spans="1:16" s="7" customFormat="1">
      <c r="A88" s="179"/>
      <c r="B88"/>
      <c r="C88"/>
      <c r="D88"/>
      <c r="E88" s="144"/>
      <c r="F88"/>
      <c r="G88" s="153"/>
      <c r="H88"/>
      <c r="I88" s="154"/>
      <c r="J88" s="148"/>
      <c r="K88" s="178"/>
      <c r="L88" s="6"/>
      <c r="M88"/>
      <c r="O88"/>
      <c r="P88"/>
    </row>
    <row r="89" spans="1:16" s="7" customFormat="1">
      <c r="A89" s="179"/>
      <c r="B89"/>
      <c r="C89"/>
      <c r="D89"/>
      <c r="E89" s="144"/>
      <c r="F89"/>
      <c r="G89" s="153"/>
      <c r="H89"/>
      <c r="I89" s="154"/>
      <c r="J89" s="148"/>
      <c r="K89" s="178"/>
      <c r="L89" s="6"/>
      <c r="M89"/>
      <c r="O89"/>
      <c r="P89"/>
    </row>
    <row r="90" spans="1:16" s="7" customFormat="1">
      <c r="A90" s="179"/>
      <c r="B90"/>
      <c r="C90"/>
      <c r="D90"/>
      <c r="E90" s="144"/>
      <c r="F90"/>
      <c r="G90" s="153"/>
      <c r="H90"/>
      <c r="I90" s="154"/>
      <c r="J90" s="148"/>
      <c r="K90" s="178"/>
      <c r="L90" s="6"/>
      <c r="M90"/>
      <c r="O90"/>
      <c r="P90"/>
    </row>
    <row r="91" spans="1:16" s="7" customFormat="1">
      <c r="A91" s="179"/>
      <c r="B91"/>
      <c r="C91"/>
      <c r="D91"/>
      <c r="E91" s="144"/>
      <c r="F91"/>
      <c r="G91" s="153"/>
      <c r="H91"/>
      <c r="I91" s="154"/>
      <c r="J91" s="148"/>
      <c r="K91" s="178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D3AB-D2A9-4D9A-8007-28081F0F4439}">
  <sheetPr>
    <outlinePr summaryBelow="0"/>
    <pageSetUpPr fitToPage="1"/>
  </sheetPr>
  <dimension ref="A1:P101"/>
  <sheetViews>
    <sheetView showGridLines="0" view="pageBreakPreview" topLeftCell="A17" zoomScale="85" zoomScaleNormal="70" zoomScaleSheetLayoutView="85" zoomScalePageLayoutView="40" workbookViewId="0">
      <selection activeCell="B52" sqref="B52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41106211542</v>
      </c>
      <c r="H6" s="17">
        <f>SUM(H10,H33,H42)</f>
        <v>11647035</v>
      </c>
      <c r="I6" s="17">
        <f>SUM(I10,I33,I42)</f>
        <v>38945590</v>
      </c>
      <c r="J6" s="18">
        <f>SUM(J10,J33,J42)</f>
        <v>41078912987</v>
      </c>
      <c r="K6" s="19">
        <f>J6-G6</f>
        <v>-27298555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7731893395</v>
      </c>
      <c r="H7" s="21">
        <f>SUM(H19,H42,H36)</f>
        <v>4451810</v>
      </c>
      <c r="I7" s="21">
        <f>SUM(I19,I42,I36)</f>
        <v>38945590</v>
      </c>
      <c r="J7" s="22">
        <f>G7+H7-I7</f>
        <v>7697399615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33374318147</v>
      </c>
      <c r="H8" s="24">
        <f>SUM(H31,H40)</f>
        <v>7195225</v>
      </c>
      <c r="I8" s="24">
        <f>SUM(I31,I40)</f>
        <v>0</v>
      </c>
      <c r="J8" s="25">
        <f>G8+H8-I8</f>
        <v>33381513372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23419621358</v>
      </c>
      <c r="H10" s="27">
        <f>SUM(H19,H31)</f>
        <v>4451810</v>
      </c>
      <c r="I10" s="27">
        <f>SUM(I19,I31)</f>
        <v>38945590</v>
      </c>
      <c r="J10" s="28">
        <f>SUM(J19,J31)</f>
        <v>23385127578</v>
      </c>
      <c r="K10" s="29">
        <f>J10-G10</f>
        <v>-34493780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/>
      <c r="J11" s="34">
        <f t="shared" ref="J11:J16" si="0">G11+H11-I11</f>
        <v>1079190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54315017</v>
      </c>
      <c r="H12" s="37">
        <v>4451810</v>
      </c>
      <c r="I12" s="38"/>
      <c r="J12" s="39">
        <f t="shared" si="0"/>
        <v>58766827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92958364</v>
      </c>
      <c r="H13" s="37"/>
      <c r="I13" s="38">
        <v>38945590</v>
      </c>
      <c r="J13" s="40">
        <f>G13+H13-I13</f>
        <v>54012774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3740371784</v>
      </c>
      <c r="H19" s="54">
        <f>SUM(H11:H18)</f>
        <v>4451810</v>
      </c>
      <c r="I19" s="54">
        <f>SUM(I11:I18)</f>
        <v>38945590</v>
      </c>
      <c r="J19" s="54">
        <f>SUM(J11:J18)</f>
        <v>3705878004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8551242</v>
      </c>
      <c r="H21" s="45"/>
      <c r="I21" s="32"/>
      <c r="J21" s="40">
        <f>G21+H21-I21</f>
        <v>8551242</v>
      </c>
      <c r="K21" s="60">
        <v>5915.88</v>
      </c>
      <c r="L21"/>
      <c r="M21" s="6">
        <f>J21/K21</f>
        <v>1445.4725247976633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13187613105</v>
      </c>
      <c r="H25" s="65">
        <f>SUM(H20:H24)</f>
        <v>0</v>
      </c>
      <c r="I25" s="65">
        <f>SUM(I20:I24)</f>
        <v>0</v>
      </c>
      <c r="J25" s="66">
        <f>SUM(J20:J24)</f>
        <v>13187613105</v>
      </c>
      <c r="K25" s="67">
        <f>SUM(K20:K24)</f>
        <v>8974340.9900000002</v>
      </c>
      <c r="M25" s="6">
        <f t="shared" ref="M25:M30" si="1">J25/K25</f>
        <v>1469.4798336384586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19679249574</v>
      </c>
      <c r="H31" s="78">
        <f>H25+H30</f>
        <v>0</v>
      </c>
      <c r="I31" s="78">
        <f>I25+I30</f>
        <v>0</v>
      </c>
      <c r="J31" s="78">
        <f>J25+J30</f>
        <v>19679249574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7195225</v>
      </c>
      <c r="I33" s="82">
        <f>SUM(I36,I40)</f>
        <v>0</v>
      </c>
      <c r="J33" s="83">
        <f>SUM(J36,J40)</f>
        <v>16553385520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>
        <v>7195225</v>
      </c>
      <c r="I39" s="117"/>
      <c r="J39" s="118">
        <f t="shared" si="3"/>
        <v>8439708489</v>
      </c>
      <c r="K39" s="77">
        <v>976314924</v>
      </c>
      <c r="L39"/>
      <c r="M39" s="73">
        <f>J39/K39</f>
        <v>8.6444530156541983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7195225</v>
      </c>
      <c r="I40" s="120">
        <f>SUM(I37:I39)</f>
        <v>0</v>
      </c>
      <c r="J40" s="121">
        <f>SUM(J37:J39)</f>
        <v>13702263798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79</v>
      </c>
      <c r="C48"/>
      <c r="D48" s="143"/>
      <c r="E48" s="144"/>
      <c r="G48" s="145" t="s">
        <v>77</v>
      </c>
      <c r="J48" s="146"/>
      <c r="K48"/>
      <c r="L48" s="6"/>
      <c r="M48"/>
      <c r="O48"/>
      <c r="P48"/>
    </row>
    <row r="49" spans="1:16" s="7" customFormat="1">
      <c r="A49"/>
      <c r="B49" s="147" t="s">
        <v>131</v>
      </c>
      <c r="C49"/>
      <c r="D49" s="176"/>
      <c r="E49" s="155">
        <v>138710</v>
      </c>
      <c r="G49" s="158" t="s">
        <v>137</v>
      </c>
      <c r="J49" s="146">
        <v>1383440</v>
      </c>
      <c r="K49"/>
      <c r="L49" s="6"/>
      <c r="M49"/>
      <c r="O49"/>
      <c r="P49"/>
    </row>
    <row r="50" spans="1:16" s="7" customFormat="1">
      <c r="A50"/>
      <c r="B50" s="147" t="s">
        <v>132</v>
      </c>
      <c r="C50"/>
      <c r="D50" s="176"/>
      <c r="E50" s="155">
        <v>4313100</v>
      </c>
      <c r="G50" s="158" t="s">
        <v>136</v>
      </c>
      <c r="J50" s="146">
        <v>1026260</v>
      </c>
      <c r="K50"/>
      <c r="L50" s="6"/>
      <c r="M50"/>
      <c r="O50"/>
      <c r="P50"/>
    </row>
    <row r="51" spans="1:16" s="7" customFormat="1">
      <c r="A51"/>
      <c r="B51" s="142"/>
      <c r="C51"/>
      <c r="D51" s="143"/>
      <c r="E51" s="144">
        <f>SUM(E49:E50)</f>
        <v>4451810</v>
      </c>
      <c r="G51" s="158" t="s">
        <v>135</v>
      </c>
      <c r="J51" s="146">
        <v>36535890</v>
      </c>
      <c r="K51"/>
      <c r="L51" s="6"/>
      <c r="M51"/>
      <c r="O51"/>
      <c r="P51"/>
    </row>
    <row r="52" spans="1:16" s="7" customFormat="1">
      <c r="A52"/>
      <c r="B52" s="142" t="s">
        <v>138</v>
      </c>
      <c r="C52"/>
      <c r="D52" s="143"/>
      <c r="E52" s="144"/>
      <c r="G52" s="158"/>
      <c r="J52" s="150">
        <v>38945590</v>
      </c>
      <c r="K52"/>
      <c r="L52" s="6"/>
      <c r="M52"/>
      <c r="O52"/>
      <c r="P52"/>
    </row>
    <row r="53" spans="1:16" s="7" customFormat="1">
      <c r="A53"/>
      <c r="B53" s="147" t="s">
        <v>133</v>
      </c>
      <c r="C53"/>
      <c r="D53" s="176"/>
      <c r="E53" s="155">
        <v>4759509</v>
      </c>
      <c r="G53" s="158"/>
      <c r="J53" s="146"/>
      <c r="K53"/>
      <c r="L53" s="6"/>
      <c r="M53"/>
      <c r="O53"/>
      <c r="P53"/>
    </row>
    <row r="54" spans="1:16" s="7" customFormat="1">
      <c r="A54"/>
      <c r="B54" s="147" t="s">
        <v>134</v>
      </c>
      <c r="C54"/>
      <c r="D54" s="176"/>
      <c r="E54" s="155">
        <v>2435716</v>
      </c>
      <c r="G54" s="158"/>
      <c r="J54" s="146"/>
      <c r="K54"/>
      <c r="L54" s="6"/>
      <c r="M54"/>
      <c r="O54"/>
      <c r="P54"/>
    </row>
    <row r="55" spans="1:16" s="7" customFormat="1">
      <c r="A55"/>
      <c r="B55" s="147"/>
      <c r="C55"/>
      <c r="D55"/>
      <c r="E55" s="144">
        <v>7195225</v>
      </c>
      <c r="F55"/>
      <c r="G55" s="153"/>
      <c r="H55"/>
      <c r="I55" s="154"/>
      <c r="J55" s="150"/>
      <c r="K55"/>
      <c r="L55" s="6"/>
      <c r="M55"/>
      <c r="O55"/>
      <c r="P55"/>
    </row>
    <row r="56" spans="1:16" s="7" customFormat="1">
      <c r="A56"/>
      <c r="B56" s="147"/>
      <c r="C56"/>
      <c r="D56" s="143"/>
      <c r="E56" s="144"/>
      <c r="F56"/>
      <c r="G56"/>
      <c r="H56"/>
      <c r="I56" s="154"/>
      <c r="J56" s="150"/>
      <c r="K56"/>
      <c r="L56" s="6"/>
      <c r="M56"/>
      <c r="O56"/>
      <c r="P56"/>
    </row>
    <row r="57" spans="1:16" s="7" customFormat="1">
      <c r="A57"/>
      <c r="B57" s="147"/>
      <c r="C57"/>
      <c r="D57" s="143"/>
      <c r="E57" s="155"/>
      <c r="F57"/>
      <c r="G57" s="153"/>
      <c r="H57"/>
      <c r="I57"/>
      <c r="J57" s="146"/>
      <c r="K57"/>
      <c r="L57" s="6"/>
      <c r="M57"/>
      <c r="O57"/>
      <c r="P57"/>
    </row>
    <row r="58" spans="1:16" s="7" customFormat="1">
      <c r="A58"/>
      <c r="B58" s="142"/>
      <c r="C58"/>
      <c r="D58" s="3"/>
      <c r="E58" s="159"/>
      <c r="F58"/>
      <c r="G58"/>
      <c r="H58" s="153"/>
      <c r="I58"/>
      <c r="J58" s="150"/>
      <c r="K58"/>
      <c r="L58" s="6"/>
      <c r="M58"/>
      <c r="O58"/>
      <c r="P58"/>
    </row>
    <row r="59" spans="1:16" s="7" customFormat="1">
      <c r="A59"/>
      <c r="B59" s="142"/>
      <c r="C59"/>
      <c r="D59" s="3"/>
      <c r="E59"/>
      <c r="F59"/>
      <c r="G59"/>
      <c r="H59"/>
      <c r="I59"/>
      <c r="J59" s="150"/>
      <c r="K59"/>
      <c r="L59" s="6"/>
      <c r="M59"/>
      <c r="O59"/>
      <c r="P59"/>
    </row>
    <row r="60" spans="1:16" s="7" customFormat="1">
      <c r="A60"/>
      <c r="B60" s="142"/>
      <c r="C60"/>
      <c r="D60" s="3"/>
      <c r="E60"/>
      <c r="F60"/>
      <c r="G60" s="153"/>
      <c r="H60"/>
      <c r="I60" s="154"/>
      <c r="J60" s="146"/>
      <c r="K60"/>
      <c r="L60" s="6"/>
      <c r="M60"/>
      <c r="O60"/>
      <c r="P60"/>
    </row>
    <row r="61" spans="1:16" s="7" customFormat="1">
      <c r="A61"/>
      <c r="B61" s="142"/>
      <c r="C61"/>
      <c r="D61" s="3"/>
      <c r="E61"/>
      <c r="F61"/>
      <c r="G61"/>
      <c r="H61"/>
      <c r="I61" s="154"/>
      <c r="J61" s="150"/>
      <c r="K61"/>
      <c r="L61" s="6"/>
      <c r="M61"/>
      <c r="O61"/>
      <c r="P61"/>
    </row>
    <row r="62" spans="1:16" s="7" customFormat="1">
      <c r="A62"/>
      <c r="B62" s="142"/>
      <c r="C62"/>
      <c r="D62" s="143"/>
      <c r="E62" s="155"/>
      <c r="F62"/>
      <c r="G62" s="153"/>
      <c r="H62"/>
      <c r="I62" s="154"/>
      <c r="J62" s="150"/>
      <c r="K62"/>
      <c r="L62" s="6"/>
      <c r="M62"/>
      <c r="O62"/>
      <c r="P62"/>
    </row>
    <row r="63" spans="1:16" s="7" customFormat="1">
      <c r="A63"/>
      <c r="B63" s="142"/>
      <c r="C63"/>
      <c r="D63" s="143"/>
      <c r="E63" s="155"/>
      <c r="F63"/>
      <c r="G63"/>
      <c r="H63"/>
      <c r="I63" s="161"/>
      <c r="J63" s="162"/>
      <c r="K63"/>
      <c r="L63" s="6"/>
      <c r="M63"/>
      <c r="O63"/>
      <c r="P63"/>
    </row>
    <row r="64" spans="1:16" s="7" customFormat="1">
      <c r="A64"/>
      <c r="B64" s="142"/>
      <c r="C64"/>
      <c r="D64" s="143"/>
      <c r="E64" s="155"/>
      <c r="F64"/>
      <c r="G64" s="153"/>
      <c r="H64"/>
      <c r="I64"/>
      <c r="J64" s="162"/>
      <c r="K64"/>
      <c r="L64" s="6"/>
      <c r="M64"/>
      <c r="O64"/>
      <c r="P64"/>
    </row>
    <row r="65" spans="1:16" s="7" customFormat="1">
      <c r="A65"/>
      <c r="B65" s="142"/>
      <c r="C65"/>
      <c r="D65" s="143"/>
      <c r="E65" s="155"/>
      <c r="F65"/>
      <c r="G65"/>
      <c r="H65"/>
      <c r="I65"/>
      <c r="J65" s="163"/>
      <c r="K65"/>
      <c r="L65" s="6"/>
      <c r="M65"/>
      <c r="O65"/>
      <c r="P65"/>
    </row>
    <row r="66" spans="1:16" s="7" customFormat="1">
      <c r="A66"/>
      <c r="B66" s="147"/>
      <c r="C66"/>
      <c r="D66" s="164"/>
      <c r="E66"/>
      <c r="F66"/>
      <c r="G66"/>
      <c r="H66"/>
      <c r="I66" s="155"/>
      <c r="J66" s="163"/>
      <c r="K66"/>
      <c r="L66" s="6"/>
      <c r="M66"/>
      <c r="O66"/>
      <c r="P66"/>
    </row>
    <row r="67" spans="1:16" s="7" customFormat="1">
      <c r="A67"/>
      <c r="B67" s="142"/>
      <c r="C67"/>
      <c r="D67" s="3"/>
      <c r="E67"/>
      <c r="F67"/>
      <c r="G67" s="153"/>
      <c r="H67"/>
      <c r="I67" s="154"/>
      <c r="J67" s="150"/>
      <c r="K67"/>
      <c r="L67" s="6"/>
      <c r="M67"/>
      <c r="O67"/>
      <c r="P67"/>
    </row>
    <row r="68" spans="1:16" s="7" customFormat="1">
      <c r="A68"/>
      <c r="B68" s="147"/>
      <c r="C68"/>
      <c r="D68" s="3"/>
      <c r="E68"/>
      <c r="F68"/>
      <c r="G68"/>
      <c r="H68"/>
      <c r="I68" s="154"/>
      <c r="J68" s="165"/>
      <c r="K68"/>
      <c r="L68" s="6"/>
      <c r="M68"/>
      <c r="O68"/>
      <c r="P68"/>
    </row>
    <row r="69" spans="1:16" s="7" customFormat="1">
      <c r="A69"/>
      <c r="B69" s="142"/>
      <c r="C69"/>
      <c r="D69" s="3"/>
      <c r="E69"/>
      <c r="F69"/>
      <c r="G69"/>
      <c r="H69"/>
      <c r="I69" s="155"/>
      <c r="J69" s="162"/>
      <c r="K69"/>
      <c r="L69" s="6"/>
      <c r="M69"/>
      <c r="O69"/>
      <c r="P69"/>
    </row>
    <row r="70" spans="1:16" s="7" customFormat="1">
      <c r="A70"/>
      <c r="B70" s="147"/>
      <c r="C70"/>
      <c r="D70" s="166"/>
      <c r="E70"/>
      <c r="F70"/>
      <c r="G70"/>
      <c r="H70"/>
      <c r="I70" s="155"/>
      <c r="J70" s="167"/>
      <c r="K70"/>
      <c r="L70" s="6"/>
      <c r="M70"/>
      <c r="O70"/>
      <c r="P70"/>
    </row>
    <row r="71" spans="1:16" s="7" customFormat="1">
      <c r="A71"/>
      <c r="B71" s="147"/>
      <c r="C71"/>
      <c r="D71" s="3"/>
      <c r="E71"/>
      <c r="F71"/>
      <c r="G71"/>
      <c r="H71"/>
      <c r="I71" s="155"/>
      <c r="J71" s="167"/>
      <c r="K71"/>
      <c r="L71" s="6"/>
      <c r="M71"/>
      <c r="O71"/>
      <c r="P71"/>
    </row>
    <row r="72" spans="1:16" s="7" customFormat="1">
      <c r="A72"/>
      <c r="B72" s="142"/>
      <c r="C72"/>
      <c r="D72" s="3"/>
      <c r="E72"/>
      <c r="F72"/>
      <c r="G72"/>
      <c r="H72"/>
      <c r="I72" s="155"/>
      <c r="J72" s="162"/>
      <c r="K72"/>
      <c r="L72" s="6"/>
      <c r="M72"/>
      <c r="O72"/>
      <c r="P72"/>
    </row>
    <row r="73" spans="1:16" s="7" customFormat="1">
      <c r="A73"/>
      <c r="B73" s="142"/>
      <c r="C73"/>
      <c r="D73" s="3"/>
      <c r="E73"/>
      <c r="F73"/>
      <c r="G73" s="153"/>
      <c r="H73"/>
      <c r="I73" s="154"/>
      <c r="J73" s="146"/>
      <c r="K73"/>
      <c r="L73" s="6"/>
      <c r="M73"/>
      <c r="O73"/>
      <c r="P73"/>
    </row>
    <row r="74" spans="1:16" s="7" customFormat="1">
      <c r="A74"/>
      <c r="B74" s="147"/>
      <c r="C74"/>
      <c r="D74" s="166"/>
      <c r="E74"/>
      <c r="F74"/>
      <c r="G74"/>
      <c r="H74"/>
      <c r="I74" s="154"/>
      <c r="J74" s="165"/>
      <c r="K74"/>
      <c r="L74" s="6"/>
      <c r="M74"/>
      <c r="O74"/>
      <c r="P74"/>
    </row>
    <row r="75" spans="1:16" s="7" customFormat="1">
      <c r="A75"/>
      <c r="B75" s="147"/>
      <c r="C75"/>
      <c r="D75" s="3"/>
      <c r="E75"/>
      <c r="F75"/>
      <c r="G75"/>
      <c r="H75"/>
      <c r="I75"/>
      <c r="J75" s="165"/>
      <c r="K75"/>
      <c r="L75" s="6"/>
      <c r="M75"/>
      <c r="O75"/>
      <c r="P75"/>
    </row>
    <row r="76" spans="1:16" s="7" customFormat="1">
      <c r="A76"/>
      <c r="B76" s="142"/>
      <c r="C76"/>
      <c r="D76" s="3"/>
      <c r="E76"/>
      <c r="F76"/>
      <c r="G76"/>
      <c r="H76"/>
      <c r="I76" s="155"/>
      <c r="J76" s="167"/>
      <c r="K76"/>
      <c r="L76" s="6"/>
      <c r="M76"/>
      <c r="O76"/>
      <c r="P76"/>
    </row>
    <row r="77" spans="1:16" s="7" customFormat="1">
      <c r="A77"/>
      <c r="B77" s="147"/>
      <c r="C77"/>
      <c r="D77" s="166"/>
      <c r="E77"/>
      <c r="F77"/>
      <c r="G77"/>
      <c r="H77"/>
      <c r="I77" s="155"/>
      <c r="J77" s="167"/>
      <c r="K77"/>
      <c r="L77" s="6"/>
      <c r="M77"/>
      <c r="O77"/>
      <c r="P77"/>
    </row>
    <row r="78" spans="1:16" s="7" customFormat="1">
      <c r="A78"/>
      <c r="B78" s="147"/>
      <c r="C78"/>
      <c r="D78" s="3"/>
      <c r="E78"/>
      <c r="F78"/>
      <c r="G78"/>
      <c r="H78"/>
      <c r="I78" s="155"/>
      <c r="J78" s="167"/>
      <c r="K78"/>
      <c r="L78" s="6"/>
      <c r="M78"/>
      <c r="O78"/>
      <c r="P78"/>
    </row>
    <row r="79" spans="1:16" s="7" customFormat="1">
      <c r="A79"/>
      <c r="B79" s="142"/>
      <c r="C79"/>
      <c r="D79" s="3"/>
      <c r="E79"/>
      <c r="F79"/>
      <c r="G79" s="153"/>
      <c r="H79"/>
      <c r="I79" s="168"/>
      <c r="J79" s="167"/>
      <c r="K79"/>
      <c r="L79" s="6"/>
      <c r="M79"/>
      <c r="O79"/>
      <c r="P79"/>
    </row>
    <row r="80" spans="1:16" s="7" customFormat="1">
      <c r="A80"/>
      <c r="B80" s="147"/>
      <c r="C80"/>
      <c r="D80" s="3"/>
      <c r="E80"/>
      <c r="F80"/>
      <c r="G80"/>
      <c r="H80"/>
      <c r="I80" s="168"/>
      <c r="J80" s="167"/>
      <c r="K80"/>
      <c r="L80" s="6"/>
      <c r="M80"/>
      <c r="O80"/>
      <c r="P80"/>
    </row>
    <row r="81" spans="1:16" s="7" customFormat="1">
      <c r="A81"/>
      <c r="B81" s="142"/>
      <c r="C81"/>
      <c r="D81" s="3"/>
      <c r="E81"/>
      <c r="F81"/>
      <c r="G81"/>
      <c r="H81"/>
      <c r="I81" s="168"/>
      <c r="J81" s="167"/>
      <c r="K81"/>
      <c r="L81" s="6"/>
      <c r="M81"/>
      <c r="O81"/>
      <c r="P81"/>
    </row>
    <row r="82" spans="1:16" s="7" customFormat="1">
      <c r="A82"/>
      <c r="B82" s="147"/>
      <c r="C82"/>
      <c r="D82" s="166"/>
      <c r="E82"/>
      <c r="F82"/>
      <c r="G82"/>
      <c r="H82"/>
      <c r="I82" s="170"/>
      <c r="J82" s="167"/>
      <c r="K82"/>
      <c r="L82" s="6"/>
      <c r="M82"/>
      <c r="O82"/>
      <c r="P82"/>
    </row>
    <row r="83" spans="1:16" s="7" customFormat="1">
      <c r="A83"/>
      <c r="B83" s="147"/>
      <c r="C83"/>
      <c r="D83" s="3"/>
      <c r="E83"/>
      <c r="F83"/>
      <c r="G83"/>
      <c r="H83"/>
      <c r="I83" s="170"/>
      <c r="J83" s="167"/>
      <c r="K83"/>
      <c r="L83" s="6"/>
      <c r="M83"/>
      <c r="O83"/>
      <c r="P83"/>
    </row>
    <row r="84" spans="1:16" s="7" customFormat="1">
      <c r="A84"/>
      <c r="B84" s="142"/>
      <c r="C84"/>
      <c r="D84" s="3"/>
      <c r="E84"/>
      <c r="F84"/>
      <c r="G84"/>
      <c r="H84"/>
      <c r="I84" s="155"/>
      <c r="J84" s="162"/>
      <c r="K84"/>
      <c r="L84" s="6"/>
      <c r="M84"/>
      <c r="O84"/>
      <c r="P84"/>
    </row>
    <row r="85" spans="1:16" s="7" customFormat="1">
      <c r="A85"/>
      <c r="B85" s="142"/>
      <c r="C85"/>
      <c r="D85" s="3"/>
      <c r="E85"/>
      <c r="F85"/>
      <c r="G85" s="153"/>
      <c r="H85"/>
      <c r="I85" s="155"/>
      <c r="J85" s="167"/>
      <c r="K85"/>
      <c r="L85" s="6"/>
      <c r="M85"/>
      <c r="O85"/>
      <c r="P85"/>
    </row>
    <row r="86" spans="1:16" s="7" customFormat="1">
      <c r="A86"/>
      <c r="B86" s="147"/>
      <c r="C86"/>
      <c r="D86" s="166"/>
      <c r="E86"/>
      <c r="F86"/>
      <c r="G86"/>
      <c r="H86"/>
      <c r="I86" s="155"/>
      <c r="J86" s="167"/>
      <c r="K86"/>
      <c r="L86" s="6"/>
      <c r="M86"/>
      <c r="O86"/>
      <c r="P86"/>
    </row>
    <row r="87" spans="1:16" s="7" customFormat="1">
      <c r="A87"/>
      <c r="B87" s="147"/>
      <c r="C87"/>
      <c r="D87" s="3"/>
      <c r="E87"/>
      <c r="F87"/>
      <c r="G87"/>
      <c r="H87"/>
      <c r="I87" s="155"/>
      <c r="J87" s="162"/>
      <c r="K87"/>
      <c r="L87" s="6"/>
      <c r="M87"/>
      <c r="O87"/>
      <c r="P87"/>
    </row>
    <row r="88" spans="1:16" s="7" customFormat="1">
      <c r="A88"/>
      <c r="B88" s="142"/>
      <c r="C88"/>
      <c r="D88" s="3"/>
      <c r="E88"/>
      <c r="F88"/>
      <c r="G88"/>
      <c r="H88"/>
      <c r="I88" s="154"/>
      <c r="J88" s="146"/>
      <c r="K88"/>
      <c r="L88" s="6"/>
      <c r="M88"/>
      <c r="O88"/>
      <c r="P88"/>
    </row>
    <row r="89" spans="1:16" s="7" customFormat="1">
      <c r="A89"/>
      <c r="B89" s="147"/>
      <c r="C89"/>
      <c r="D89" s="166"/>
      <c r="E89"/>
      <c r="F89"/>
      <c r="G89"/>
      <c r="H89"/>
      <c r="I89" s="154"/>
      <c r="J89" s="165"/>
      <c r="K89"/>
      <c r="L89" s="6"/>
      <c r="M89"/>
      <c r="O89"/>
      <c r="P89"/>
    </row>
    <row r="90" spans="1:16" s="7" customFormat="1">
      <c r="A90"/>
      <c r="B90" s="147"/>
      <c r="C90"/>
      <c r="D90" s="3"/>
      <c r="E90"/>
      <c r="F90"/>
      <c r="G90"/>
      <c r="H90"/>
      <c r="I90"/>
      <c r="J90" s="165"/>
      <c r="K90"/>
      <c r="L90" s="6"/>
      <c r="M90"/>
      <c r="O90"/>
      <c r="P90"/>
    </row>
    <row r="91" spans="1:16" s="7" customFormat="1">
      <c r="A91"/>
      <c r="B91" s="142"/>
      <c r="C91"/>
      <c r="D91" s="3"/>
      <c r="E91"/>
      <c r="F91"/>
      <c r="G91"/>
      <c r="H91"/>
      <c r="I91" s="155"/>
      <c r="J91" s="167"/>
      <c r="K91"/>
      <c r="L91" s="6"/>
      <c r="M91"/>
      <c r="O91"/>
      <c r="P91"/>
    </row>
    <row r="92" spans="1:16" s="7" customFormat="1">
      <c r="A92"/>
      <c r="B92" s="147"/>
      <c r="C92"/>
      <c r="D92" s="166"/>
      <c r="E92"/>
      <c r="F92"/>
      <c r="G92"/>
      <c r="H92"/>
      <c r="I92" s="155"/>
      <c r="J92" s="167"/>
      <c r="K92"/>
      <c r="L92" s="6"/>
      <c r="M92"/>
      <c r="O92"/>
      <c r="P92"/>
    </row>
    <row r="93" spans="1:16" s="7" customFormat="1">
      <c r="A93"/>
      <c r="B93" s="147"/>
      <c r="C93"/>
      <c r="D93" s="3"/>
      <c r="E93"/>
      <c r="F93"/>
      <c r="G93"/>
      <c r="H93"/>
      <c r="I93" s="155"/>
      <c r="J93" s="167"/>
      <c r="K93"/>
      <c r="L93" s="6"/>
      <c r="M93"/>
      <c r="O93"/>
      <c r="P93"/>
    </row>
    <row r="94" spans="1:16" s="7" customFormat="1">
      <c r="A94"/>
      <c r="B94" s="142"/>
      <c r="C94"/>
      <c r="D94" s="3"/>
      <c r="E94"/>
      <c r="F94"/>
      <c r="G94"/>
      <c r="H94"/>
      <c r="I94" s="168"/>
      <c r="J94" s="167"/>
      <c r="K94"/>
      <c r="L94" s="6"/>
      <c r="M94"/>
      <c r="O94"/>
      <c r="P94"/>
    </row>
    <row r="95" spans="1:16" s="7" customFormat="1">
      <c r="A95"/>
      <c r="B95" s="147"/>
      <c r="C95"/>
      <c r="D95" s="169"/>
      <c r="E95"/>
      <c r="F95"/>
      <c r="G95"/>
      <c r="H95"/>
      <c r="I95" s="168"/>
      <c r="J95" s="167"/>
      <c r="K95"/>
      <c r="L95" s="6"/>
      <c r="M95"/>
      <c r="O95"/>
      <c r="P95"/>
    </row>
    <row r="96" spans="1:16" s="7" customFormat="1">
      <c r="A96"/>
      <c r="B96" s="147"/>
      <c r="C96"/>
      <c r="D96" s="169"/>
      <c r="E96"/>
      <c r="F96"/>
      <c r="G96"/>
      <c r="H96"/>
      <c r="I96" s="168"/>
      <c r="J96" s="167"/>
      <c r="K96"/>
      <c r="L96" s="6"/>
      <c r="M96"/>
      <c r="O96"/>
      <c r="P96"/>
    </row>
    <row r="97" spans="1:16" s="7" customFormat="1">
      <c r="A97"/>
      <c r="B97" s="147"/>
      <c r="C97"/>
      <c r="D97" s="166"/>
      <c r="E97"/>
      <c r="F97"/>
      <c r="G97"/>
      <c r="H97"/>
      <c r="I97" s="170"/>
      <c r="J97" s="167"/>
      <c r="K97"/>
      <c r="L97" s="6"/>
      <c r="M97"/>
      <c r="O97"/>
      <c r="P97"/>
    </row>
    <row r="98" spans="1:16" s="7" customFormat="1" ht="15" thickBot="1">
      <c r="A98"/>
      <c r="B98" s="171"/>
      <c r="C98" s="172"/>
      <c r="D98" s="173"/>
      <c r="E98" s="172"/>
      <c r="F98" s="172"/>
      <c r="G98" s="172"/>
      <c r="H98"/>
      <c r="I98" s="170"/>
      <c r="J98" s="167"/>
      <c r="K98"/>
      <c r="L98" s="6"/>
      <c r="M98"/>
      <c r="O98"/>
      <c r="P98"/>
    </row>
    <row r="99" spans="1:16" s="7" customFormat="1">
      <c r="A99"/>
      <c r="B99" s="153"/>
      <c r="C99"/>
      <c r="D99" s="143"/>
      <c r="E99" s="144"/>
      <c r="G99" s="158"/>
      <c r="H99" s="174"/>
      <c r="I99" s="174"/>
      <c r="J99" s="174"/>
      <c r="K99"/>
      <c r="L99" s="6"/>
      <c r="M99"/>
      <c r="O99"/>
      <c r="P99"/>
    </row>
    <row r="100" spans="1:16" s="7" customFormat="1">
      <c r="A100"/>
      <c r="B100" s="153"/>
      <c r="C100"/>
      <c r="D100" s="143"/>
      <c r="E100" s="144"/>
      <c r="G100" s="158"/>
      <c r="J100" s="152"/>
      <c r="K100"/>
      <c r="L100" s="6"/>
      <c r="M100"/>
      <c r="O100"/>
      <c r="P100"/>
    </row>
    <row r="101" spans="1:16" s="7" customFormat="1">
      <c r="A101"/>
      <c r="B101" s="177"/>
      <c r="C101"/>
      <c r="D101" s="143"/>
      <c r="E101" s="144"/>
      <c r="G101" s="158"/>
      <c r="J101" s="152"/>
      <c r="K101"/>
      <c r="L101" s="6"/>
      <c r="M101"/>
      <c r="O101"/>
      <c r="P101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104" max="16383" man="1"/>
    <brk id="114" max="16383" man="1"/>
  </rowBreaks>
  <colBreaks count="3" manualBreakCount="3">
    <brk id="1" max="92" man="1"/>
    <brk id="9" max="92" man="1"/>
    <brk id="10" max="92" man="1"/>
  </colBreak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E06F-5A1E-4E19-BC63-EF0A37935772}">
  <sheetPr>
    <outlinePr summaryBelow="0"/>
    <pageSetUpPr fitToPage="1"/>
  </sheetPr>
  <dimension ref="A1:P101"/>
  <sheetViews>
    <sheetView showGridLines="0" view="pageBreakPreview" topLeftCell="A18" zoomScale="85" zoomScaleNormal="70" zoomScaleSheetLayoutView="85" zoomScalePageLayoutView="40" workbookViewId="0">
      <selection activeCell="H100" sqref="H100:J101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41106483203</v>
      </c>
      <c r="H6" s="17">
        <f>SUM(H10,H33,H42)</f>
        <v>16799</v>
      </c>
      <c r="I6" s="17">
        <f>SUM(I10,I33,I42)</f>
        <v>288460</v>
      </c>
      <c r="J6" s="18">
        <f>SUM(J10,J33,J42)</f>
        <v>41106211542</v>
      </c>
      <c r="K6" s="19">
        <f>J6-G6</f>
        <v>-271661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7732181855</v>
      </c>
      <c r="H7" s="21">
        <f>SUM(H19,H42,H36)</f>
        <v>0</v>
      </c>
      <c r="I7" s="21">
        <f>SUM(I19,I42,I36)</f>
        <v>288460</v>
      </c>
      <c r="J7" s="22">
        <f>G7+H7-I7</f>
        <v>7731893395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33374301348</v>
      </c>
      <c r="H8" s="24">
        <f>SUM(H31,H40)</f>
        <v>16799</v>
      </c>
      <c r="I8" s="24">
        <f>SUM(I31,I40)</f>
        <v>0</v>
      </c>
      <c r="J8" s="25">
        <f>G8+H8-I8</f>
        <v>33374318147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23419893019</v>
      </c>
      <c r="H10" s="27">
        <f>SUM(H19,H31)</f>
        <v>16799</v>
      </c>
      <c r="I10" s="27">
        <f>SUM(I19,I31)</f>
        <v>288460</v>
      </c>
      <c r="J10" s="28">
        <f>SUM(J19,J31)</f>
        <v>23419621358</v>
      </c>
      <c r="K10" s="29">
        <f>J10-G10</f>
        <v>-271661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/>
      <c r="J11" s="34">
        <f t="shared" ref="J11:J16" si="0">G11+H11-I11</f>
        <v>1079190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54315017</v>
      </c>
      <c r="H12" s="37"/>
      <c r="I12" s="38"/>
      <c r="J12" s="39">
        <f t="shared" si="0"/>
        <v>54315017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93246824</v>
      </c>
      <c r="H13" s="37"/>
      <c r="I13" s="38">
        <v>288460</v>
      </c>
      <c r="J13" s="40">
        <f>G13+H13-I13</f>
        <v>92958364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3740660244</v>
      </c>
      <c r="H19" s="54">
        <f>SUM(H11:H18)</f>
        <v>0</v>
      </c>
      <c r="I19" s="54">
        <f>SUM(I11:I18)</f>
        <v>288460</v>
      </c>
      <c r="J19" s="54">
        <f>SUM(J11:J18)</f>
        <v>3740371784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8534443</v>
      </c>
      <c r="H21" s="45">
        <v>16799</v>
      </c>
      <c r="I21" s="32"/>
      <c r="J21" s="40">
        <f>G21+H21-I21</f>
        <v>8551242</v>
      </c>
      <c r="K21" s="60">
        <v>5915.88</v>
      </c>
      <c r="L21"/>
      <c r="M21" s="6">
        <f>J21/K21</f>
        <v>1445.4725247976633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13187596306</v>
      </c>
      <c r="H25" s="65">
        <f>SUM(H20:H24)</f>
        <v>16799</v>
      </c>
      <c r="I25" s="65">
        <f>SUM(I20:I24)</f>
        <v>0</v>
      </c>
      <c r="J25" s="66">
        <f>SUM(J20:J24)</f>
        <v>13187613105</v>
      </c>
      <c r="K25" s="67">
        <f>SUM(K20:K24)</f>
        <v>8974340.9900000002</v>
      </c>
      <c r="M25" s="6">
        <f t="shared" ref="M25:M30" si="1">J25/K25</f>
        <v>1469.4798336384586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30109756</v>
      </c>
      <c r="H27" s="71"/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6491636469</v>
      </c>
      <c r="H30" s="76">
        <f>SUM(H26:H29)</f>
        <v>0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19679232775</v>
      </c>
      <c r="H31" s="78">
        <f>H25+H30</f>
        <v>16799</v>
      </c>
      <c r="I31" s="78">
        <f>I25+I30</f>
        <v>0</v>
      </c>
      <c r="J31" s="78">
        <f>J25+J30</f>
        <v>19679249574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L39"/>
      <c r="M39" s="73">
        <f>J39/K39</f>
        <v>8.6438159609634759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126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90</v>
      </c>
      <c r="C48"/>
      <c r="D48" s="143"/>
      <c r="E48" s="144"/>
      <c r="G48" s="145" t="s">
        <v>77</v>
      </c>
      <c r="J48" s="146"/>
      <c r="K48"/>
      <c r="L48" s="6"/>
      <c r="M48"/>
      <c r="O48"/>
      <c r="P48"/>
    </row>
    <row r="49" spans="1:16" s="7" customFormat="1" ht="15" customHeight="1">
      <c r="A49"/>
      <c r="B49" s="147" t="s">
        <v>128</v>
      </c>
      <c r="C49"/>
      <c r="D49" s="143"/>
      <c r="E49" s="148">
        <v>16799</v>
      </c>
      <c r="F49" s="149"/>
      <c r="G49" t="s">
        <v>127</v>
      </c>
      <c r="J49" s="146">
        <v>39330</v>
      </c>
      <c r="K49"/>
      <c r="L49" s="6"/>
      <c r="M49"/>
      <c r="O49"/>
      <c r="P49"/>
    </row>
    <row r="50" spans="1:16" s="7" customFormat="1" ht="15" customHeight="1">
      <c r="A50"/>
      <c r="B50" s="147"/>
      <c r="C50"/>
      <c r="D50" s="143"/>
      <c r="E50" s="152"/>
      <c r="F50" s="149"/>
      <c r="G50" t="s">
        <v>127</v>
      </c>
      <c r="J50" s="146">
        <v>249130</v>
      </c>
      <c r="K50"/>
      <c r="L50" s="6"/>
      <c r="M50"/>
      <c r="O50"/>
      <c r="P50"/>
    </row>
    <row r="51" spans="1:16" s="7" customFormat="1" ht="15" customHeight="1">
      <c r="A51"/>
      <c r="B51" s="147"/>
      <c r="C51"/>
      <c r="D51" s="143"/>
      <c r="E51" s="152"/>
      <c r="F51" s="149"/>
      <c r="G51"/>
      <c r="J51" s="150">
        <f>SUM(J49:J50)</f>
        <v>288460</v>
      </c>
      <c r="K51"/>
      <c r="L51" s="6"/>
      <c r="M51"/>
      <c r="O51"/>
      <c r="P51"/>
    </row>
    <row r="52" spans="1:16" s="7" customFormat="1" ht="15" customHeight="1">
      <c r="A52"/>
      <c r="B52" s="147"/>
      <c r="C52"/>
      <c r="D52" s="143"/>
      <c r="E52" s="152"/>
      <c r="F52" s="149"/>
      <c r="G52"/>
      <c r="J52" s="150"/>
      <c r="K52"/>
      <c r="L52" s="6"/>
      <c r="M52"/>
      <c r="O52"/>
      <c r="P52"/>
    </row>
    <row r="53" spans="1:16" s="7" customFormat="1" ht="15" customHeight="1">
      <c r="A53"/>
      <c r="B53" s="147"/>
      <c r="C53"/>
      <c r="D53" s="143"/>
      <c r="E53" s="152"/>
      <c r="F53" s="149"/>
      <c r="G53"/>
      <c r="J53" s="146"/>
      <c r="K53"/>
      <c r="L53" s="6"/>
      <c r="M53"/>
      <c r="O53"/>
      <c r="P53"/>
    </row>
    <row r="54" spans="1:16" s="7" customFormat="1" ht="15" customHeight="1">
      <c r="A54"/>
      <c r="B54" s="142"/>
      <c r="C54"/>
      <c r="D54" s="143"/>
      <c r="E54" s="148"/>
      <c r="F54" s="149"/>
      <c r="G54"/>
      <c r="J54" s="150"/>
      <c r="K54"/>
      <c r="L54" s="6"/>
      <c r="M54"/>
      <c r="O54"/>
      <c r="P54"/>
    </row>
    <row r="55" spans="1:16" s="7" customFormat="1" ht="15" customHeight="1">
      <c r="A55"/>
      <c r="B55" s="142"/>
      <c r="C55"/>
      <c r="D55" s="143"/>
      <c r="E55" s="148"/>
      <c r="F55" s="149"/>
      <c r="G55"/>
      <c r="J55" s="146"/>
      <c r="K55"/>
      <c r="L55" s="6"/>
      <c r="M55"/>
      <c r="O55"/>
      <c r="P55"/>
    </row>
    <row r="56" spans="1:16" s="7" customFormat="1" ht="15" customHeight="1">
      <c r="A56"/>
      <c r="B56" s="142"/>
      <c r="C56"/>
      <c r="D56" s="143"/>
      <c r="E56" s="148"/>
      <c r="F56" s="149"/>
      <c r="G56" s="153"/>
      <c r="J56" s="146"/>
      <c r="K56"/>
      <c r="L56" s="6"/>
      <c r="M56"/>
      <c r="O56"/>
      <c r="P56"/>
    </row>
    <row r="57" spans="1:16" s="7" customFormat="1" ht="15" customHeight="1">
      <c r="A57"/>
      <c r="B57" s="147"/>
      <c r="C57"/>
      <c r="D57" s="143"/>
      <c r="E57" s="148"/>
      <c r="F57" s="149"/>
      <c r="G57"/>
      <c r="J57" s="146"/>
      <c r="K57"/>
      <c r="L57" s="6"/>
      <c r="M57"/>
      <c r="O57"/>
      <c r="P57"/>
    </row>
    <row r="58" spans="1:16" s="7" customFormat="1" ht="15" customHeight="1">
      <c r="A58"/>
      <c r="B58" s="142"/>
      <c r="C58"/>
      <c r="D58" s="143"/>
      <c r="E58" s="148"/>
      <c r="F58" s="149"/>
      <c r="G58"/>
      <c r="J58" s="146"/>
      <c r="K58"/>
      <c r="L58" s="6"/>
      <c r="M58"/>
      <c r="O58"/>
      <c r="P58"/>
    </row>
    <row r="59" spans="1:16" s="7" customFormat="1" ht="15" customHeight="1">
      <c r="A59"/>
      <c r="B59" s="142"/>
      <c r="C59"/>
      <c r="D59" s="143"/>
      <c r="E59" s="148"/>
      <c r="F59" s="149"/>
      <c r="G59"/>
      <c r="J59" s="146"/>
      <c r="K59"/>
      <c r="L59" s="6"/>
      <c r="M59"/>
      <c r="O59"/>
      <c r="P59"/>
    </row>
    <row r="60" spans="1:16" s="7" customFormat="1" ht="15" customHeight="1">
      <c r="A60"/>
      <c r="B60" s="147"/>
      <c r="C60"/>
      <c r="D60" s="143"/>
      <c r="E60" s="148"/>
      <c r="F60" s="149"/>
      <c r="G60"/>
      <c r="J60" s="150"/>
      <c r="K60"/>
      <c r="L60" s="6"/>
      <c r="M60"/>
      <c r="O60"/>
      <c r="P60"/>
    </row>
    <row r="61" spans="1:16" ht="15" customHeight="1">
      <c r="B61" s="147"/>
      <c r="D61" s="143"/>
      <c r="E61" s="151"/>
      <c r="J61" s="146"/>
      <c r="L61"/>
      <c r="N61"/>
    </row>
    <row r="62" spans="1:16" ht="15" customHeight="1">
      <c r="B62" s="142"/>
      <c r="D62" s="143"/>
      <c r="E62" s="152"/>
      <c r="G62" s="153"/>
      <c r="H62" s="7"/>
      <c r="I62" s="7"/>
      <c r="J62" s="150"/>
      <c r="L62"/>
      <c r="N62"/>
    </row>
    <row r="63" spans="1:16">
      <c r="B63" s="147"/>
      <c r="D63" s="143"/>
      <c r="E63" s="144"/>
      <c r="G63" s="175"/>
      <c r="I63" s="154"/>
      <c r="J63" s="150"/>
      <c r="K63" s="6"/>
      <c r="L63"/>
      <c r="M63" s="7"/>
      <c r="N63"/>
    </row>
    <row r="64" spans="1:16" s="7" customFormat="1">
      <c r="A64"/>
      <c r="B64" s="142"/>
      <c r="C64"/>
      <c r="D64" s="143"/>
      <c r="E64" s="148"/>
      <c r="G64"/>
      <c r="J64" s="146"/>
      <c r="K64"/>
      <c r="L64" s="6"/>
      <c r="M64"/>
      <c r="O64"/>
      <c r="P64"/>
    </row>
    <row r="65" spans="1:16" s="7" customFormat="1" ht="13.5" customHeight="1">
      <c r="A65"/>
      <c r="B65" s="142"/>
      <c r="C65"/>
      <c r="D65" s="143"/>
      <c r="E65" s="148"/>
      <c r="F65"/>
      <c r="G65" s="153"/>
      <c r="H65"/>
      <c r="I65" s="154"/>
      <c r="J65" s="150"/>
      <c r="K65"/>
      <c r="L65" s="6"/>
      <c r="M65"/>
      <c r="O65"/>
      <c r="P65"/>
    </row>
    <row r="66" spans="1:16" s="7" customFormat="1" ht="14.25" customHeight="1">
      <c r="A66"/>
      <c r="B66" s="147"/>
      <c r="C66" s="153"/>
      <c r="D66" s="143"/>
      <c r="E66" s="144"/>
      <c r="F66"/>
      <c r="G66"/>
      <c r="H66"/>
      <c r="I66" s="154"/>
      <c r="J66" s="150"/>
      <c r="K66"/>
      <c r="L66" s="6"/>
      <c r="M66"/>
      <c r="O66"/>
      <c r="P66"/>
    </row>
    <row r="67" spans="1:16">
      <c r="B67" s="147"/>
      <c r="E67" s="155"/>
      <c r="G67" s="153"/>
      <c r="I67" s="154"/>
      <c r="J67" s="146"/>
    </row>
    <row r="68" spans="1:16">
      <c r="B68" s="147"/>
      <c r="D68" s="156"/>
      <c r="E68" s="157"/>
      <c r="I68" s="154"/>
      <c r="J68" s="150"/>
    </row>
    <row r="69" spans="1:16">
      <c r="B69" s="142"/>
      <c r="D69" s="143"/>
      <c r="E69" s="148"/>
      <c r="G69" s="158"/>
      <c r="H69" s="7"/>
      <c r="I69" s="7"/>
      <c r="J69" s="146"/>
    </row>
    <row r="70" spans="1:16" ht="14.25" customHeight="1">
      <c r="B70" s="147"/>
      <c r="C70" s="153"/>
      <c r="D70" s="143"/>
      <c r="E70" s="155"/>
      <c r="G70" s="153"/>
      <c r="J70" s="150"/>
    </row>
    <row r="71" spans="1:16" ht="14.25" customHeight="1">
      <c r="B71" s="147"/>
      <c r="E71" s="155"/>
      <c r="J71" s="150"/>
    </row>
    <row r="72" spans="1:16" ht="14.25" customHeight="1">
      <c r="B72" s="147"/>
      <c r="D72"/>
      <c r="E72" s="20"/>
      <c r="G72" s="153"/>
      <c r="I72" s="154"/>
      <c r="J72" s="150"/>
    </row>
    <row r="73" spans="1:16" ht="14.25" customHeight="1">
      <c r="B73" s="147"/>
      <c r="D73" s="143"/>
      <c r="E73" s="144"/>
      <c r="I73" s="154"/>
      <c r="J73" s="150"/>
    </row>
    <row r="74" spans="1:16" ht="14.25" customHeight="1">
      <c r="B74" s="147"/>
      <c r="D74" s="143"/>
      <c r="E74" s="155"/>
      <c r="G74" s="153"/>
      <c r="J74" s="146"/>
    </row>
    <row r="75" spans="1:16" ht="14.25" customHeight="1">
      <c r="B75" s="142"/>
      <c r="E75" s="159"/>
      <c r="H75" s="153"/>
      <c r="J75" s="150"/>
    </row>
    <row r="76" spans="1:16" ht="14.25" customHeight="1">
      <c r="B76" s="142"/>
      <c r="J76" s="150"/>
    </row>
    <row r="77" spans="1:16" ht="14.25" customHeight="1">
      <c r="B77" s="142"/>
      <c r="G77" s="153"/>
      <c r="I77" s="154"/>
      <c r="J77" s="146"/>
    </row>
    <row r="78" spans="1:16" ht="14.25" customHeight="1">
      <c r="B78" s="142"/>
      <c r="I78" s="154"/>
      <c r="J78" s="150"/>
    </row>
    <row r="79" spans="1:16">
      <c r="B79" s="142"/>
      <c r="D79" s="143"/>
      <c r="E79" s="155"/>
      <c r="G79" s="153"/>
      <c r="I79" s="154"/>
      <c r="J79" s="150"/>
      <c r="L79" s="160"/>
    </row>
    <row r="80" spans="1:16">
      <c r="B80" s="142"/>
      <c r="D80" s="143"/>
      <c r="E80" s="155"/>
      <c r="I80" s="161"/>
      <c r="J80" s="162"/>
    </row>
    <row r="81" spans="2:10">
      <c r="B81" s="142"/>
      <c r="D81" s="143"/>
      <c r="E81" s="155"/>
      <c r="G81" s="153"/>
      <c r="J81" s="162"/>
    </row>
    <row r="82" spans="2:10">
      <c r="B82" s="142"/>
      <c r="D82" s="143"/>
      <c r="E82" s="155"/>
      <c r="J82" s="163"/>
    </row>
    <row r="83" spans="2:10">
      <c r="B83" s="147"/>
      <c r="D83" s="164"/>
      <c r="I83" s="155"/>
      <c r="J83" s="163"/>
    </row>
    <row r="84" spans="2:10">
      <c r="B84" s="142"/>
      <c r="G84" s="153"/>
      <c r="I84" s="154"/>
      <c r="J84" s="150"/>
    </row>
    <row r="85" spans="2:10">
      <c r="B85" s="147"/>
      <c r="I85" s="154"/>
      <c r="J85" s="165"/>
    </row>
    <row r="86" spans="2:10">
      <c r="B86" s="142"/>
      <c r="I86" s="155"/>
      <c r="J86" s="162"/>
    </row>
    <row r="87" spans="2:10">
      <c r="B87" s="147"/>
      <c r="D87" s="166"/>
      <c r="I87" s="155"/>
      <c r="J87" s="167"/>
    </row>
    <row r="88" spans="2:10">
      <c r="B88" s="147"/>
      <c r="I88" s="155"/>
      <c r="J88" s="167"/>
    </row>
    <row r="89" spans="2:10">
      <c r="B89" s="142"/>
      <c r="I89" s="155"/>
      <c r="J89" s="162"/>
    </row>
    <row r="90" spans="2:10">
      <c r="B90" s="142"/>
      <c r="G90" s="153"/>
      <c r="I90" s="154"/>
      <c r="J90" s="146"/>
    </row>
    <row r="91" spans="2:10">
      <c r="B91" s="147"/>
      <c r="D91" s="166"/>
      <c r="I91" s="154"/>
      <c r="J91" s="165"/>
    </row>
    <row r="92" spans="2:10">
      <c r="B92" s="147"/>
      <c r="J92" s="165"/>
    </row>
    <row r="93" spans="2:10">
      <c r="B93" s="142"/>
      <c r="I93" s="155"/>
      <c r="J93" s="167"/>
    </row>
    <row r="94" spans="2:10">
      <c r="B94" s="147"/>
      <c r="D94" s="166"/>
      <c r="I94" s="155"/>
      <c r="J94" s="167"/>
    </row>
    <row r="95" spans="2:10">
      <c r="B95" s="147"/>
      <c r="I95" s="155"/>
      <c r="J95" s="167"/>
    </row>
    <row r="96" spans="2:10">
      <c r="B96" s="142"/>
      <c r="I96" s="168"/>
      <c r="J96" s="167"/>
    </row>
    <row r="97" spans="2:10">
      <c r="B97" s="147"/>
      <c r="D97" s="169"/>
      <c r="I97" s="168"/>
      <c r="J97" s="167"/>
    </row>
    <row r="98" spans="2:10">
      <c r="B98" s="147"/>
      <c r="D98" s="169"/>
      <c r="I98" s="168"/>
      <c r="J98" s="167"/>
    </row>
    <row r="99" spans="2:10">
      <c r="B99" s="147"/>
      <c r="D99" s="166"/>
      <c r="I99" s="170"/>
      <c r="J99" s="167"/>
    </row>
    <row r="100" spans="2:10" ht="15" thickBot="1">
      <c r="B100" s="171"/>
      <c r="C100" s="172"/>
      <c r="D100" s="173"/>
      <c r="E100" s="172"/>
      <c r="F100" s="172"/>
      <c r="G100" s="172"/>
      <c r="I100" s="170"/>
      <c r="J100" s="167"/>
    </row>
    <row r="101" spans="2:10">
      <c r="D101" s="166"/>
      <c r="H101" s="174"/>
      <c r="I101" s="174"/>
      <c r="J101" s="17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69" max="11" man="1"/>
    <brk id="79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824C-88A8-41F2-978D-3FB17C5ABEE6}">
  <sheetPr>
    <outlinePr summaryBelow="0"/>
    <pageSetUpPr fitToPage="1"/>
  </sheetPr>
  <dimension ref="A1:P101"/>
  <sheetViews>
    <sheetView showGridLines="0" view="pageBreakPreview" topLeftCell="A20" zoomScale="85" zoomScaleNormal="70" zoomScaleSheetLayoutView="85" zoomScalePageLayoutView="40" workbookViewId="0">
      <selection activeCell="K29" sqref="K2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41028616460</v>
      </c>
      <c r="H6" s="17">
        <f>SUM(H10,H33,H42)</f>
        <v>84290826</v>
      </c>
      <c r="I6" s="17">
        <f>SUM(I10,I33,I42)</f>
        <v>6424083</v>
      </c>
      <c r="J6" s="18">
        <f>SUM(J10,J33,J42)</f>
        <v>41106483203</v>
      </c>
      <c r="K6" s="19">
        <f>J6-G6</f>
        <v>77866743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7684290921</v>
      </c>
      <c r="H7" s="21">
        <f>SUM(H19,H42,H36)</f>
        <v>54315017</v>
      </c>
      <c r="I7" s="21">
        <f>SUM(I19,I42,I36)</f>
        <v>6424083</v>
      </c>
      <c r="J7" s="22">
        <f>G7+H7-I7</f>
        <v>7732181855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33344325539</v>
      </c>
      <c r="H8" s="24">
        <f>SUM(H31,H40)</f>
        <v>29975809</v>
      </c>
      <c r="I8" s="24">
        <f>SUM(I31,I40)</f>
        <v>0</v>
      </c>
      <c r="J8" s="25">
        <f>G8+H8-I8</f>
        <v>33374301348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23342026276</v>
      </c>
      <c r="H10" s="27">
        <f>SUM(H19,H31)</f>
        <v>84290826</v>
      </c>
      <c r="I10" s="27">
        <f>SUM(I19,I31)</f>
        <v>6424083</v>
      </c>
      <c r="J10" s="28">
        <f>SUM(J19,J31)</f>
        <v>23419893019</v>
      </c>
      <c r="K10" s="29">
        <f>J10-G10</f>
        <v>77866743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1079190</v>
      </c>
      <c r="H11" s="32"/>
      <c r="I11" s="33"/>
      <c r="J11" s="34">
        <f t="shared" ref="J11:J16" si="0">G11+H11-I11</f>
        <v>1079190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0</v>
      </c>
      <c r="H12" s="37">
        <v>54315017</v>
      </c>
      <c r="I12" s="38"/>
      <c r="J12" s="39">
        <f t="shared" si="0"/>
        <v>54315017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99670907</v>
      </c>
      <c r="H13" s="37"/>
      <c r="I13" s="38">
        <v>6424083</v>
      </c>
      <c r="J13" s="40">
        <f>G13+H13-I13</f>
        <v>93246824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3592012465</v>
      </c>
      <c r="H18" s="37"/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3692769310</v>
      </c>
      <c r="H19" s="54">
        <f>SUM(H11:H18)</f>
        <v>54315017</v>
      </c>
      <c r="I19" s="54">
        <f>SUM(I11:I18)</f>
        <v>6424083</v>
      </c>
      <c r="J19" s="54">
        <f>SUM(J11:J18)</f>
        <v>3740660244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6760202</v>
      </c>
      <c r="H21" s="45">
        <v>1774241</v>
      </c>
      <c r="I21" s="32"/>
      <c r="J21" s="40">
        <f>G21+H21-I21</f>
        <v>8534443</v>
      </c>
      <c r="K21" s="60">
        <v>5904.52</v>
      </c>
      <c r="L21"/>
      <c r="M21" s="6">
        <f>J21/K21</f>
        <v>1445.4084328616043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13185822065</v>
      </c>
      <c r="H25" s="65">
        <f>SUM(H20:H24)</f>
        <v>1774241</v>
      </c>
      <c r="I25" s="65">
        <f>SUM(I20:I24)</f>
        <v>0</v>
      </c>
      <c r="J25" s="66">
        <f>SUM(J20:J24)</f>
        <v>13187596306</v>
      </c>
      <c r="K25" s="67">
        <f>SUM(K20:K24)</f>
        <v>8974329.629999999</v>
      </c>
      <c r="M25" s="6">
        <f t="shared" ref="M25:M30" si="1">J25/K25</f>
        <v>1469.4798218594074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1908188</v>
      </c>
      <c r="H27" s="71">
        <v>28201568</v>
      </c>
      <c r="I27" s="71"/>
      <c r="J27" s="40">
        <f t="shared" si="2"/>
        <v>30109756</v>
      </c>
      <c r="K27" s="72">
        <v>3295086</v>
      </c>
      <c r="L27"/>
      <c r="M27" s="73">
        <f>J27/K27</f>
        <v>9.1377754632200805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1586252678</v>
      </c>
      <c r="H28" s="71"/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4875274035</v>
      </c>
      <c r="H29" s="75"/>
      <c r="I29" s="75"/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6463434901</v>
      </c>
      <c r="H30" s="76">
        <f>SUM(H26:H29)</f>
        <v>28201568</v>
      </c>
      <c r="I30" s="76">
        <f>SUM(I26:I29)</f>
        <v>0</v>
      </c>
      <c r="J30" s="66">
        <f>SUM(J26:J29)</f>
        <v>6491636469</v>
      </c>
      <c r="K30" s="77">
        <f>SUM(K26:K29)</f>
        <v>676972913</v>
      </c>
      <c r="M30" s="73">
        <f t="shared" si="1"/>
        <v>9.5892115391033386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19649256966</v>
      </c>
      <c r="H31" s="78">
        <f>H25+H30</f>
        <v>29975809</v>
      </c>
      <c r="I31" s="78">
        <f>I25+I30</f>
        <v>0</v>
      </c>
      <c r="J31" s="78">
        <f>J25+J30</f>
        <v>19679232775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L39"/>
      <c r="M39" s="73">
        <f>J39/K39</f>
        <v>8.6438159609634759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76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103</v>
      </c>
      <c r="J48" s="146"/>
      <c r="K48"/>
      <c r="L48" s="6"/>
      <c r="M48"/>
      <c r="O48"/>
      <c r="P48"/>
    </row>
    <row r="49" spans="1:16" s="7" customFormat="1" ht="15" customHeight="1">
      <c r="A49"/>
      <c r="B49" s="147" t="s">
        <v>96</v>
      </c>
      <c r="C49"/>
      <c r="D49" s="143"/>
      <c r="E49" s="152">
        <v>39710</v>
      </c>
      <c r="F49" s="149"/>
      <c r="G49" t="s">
        <v>118</v>
      </c>
      <c r="J49" s="146">
        <v>849210</v>
      </c>
      <c r="K49"/>
      <c r="L49" s="6"/>
      <c r="M49"/>
      <c r="O49"/>
      <c r="P49"/>
    </row>
    <row r="50" spans="1:16" s="7" customFormat="1" ht="15" customHeight="1">
      <c r="A50"/>
      <c r="B50" s="147" t="s">
        <v>112</v>
      </c>
      <c r="C50"/>
      <c r="D50" s="143"/>
      <c r="E50" s="152">
        <v>39600000</v>
      </c>
      <c r="F50" s="149"/>
      <c r="G50" t="s">
        <v>119</v>
      </c>
      <c r="J50" s="146">
        <v>1828120</v>
      </c>
      <c r="K50"/>
      <c r="L50" s="6"/>
      <c r="M50"/>
      <c r="O50"/>
      <c r="P50"/>
    </row>
    <row r="51" spans="1:16" s="7" customFormat="1" ht="15" customHeight="1">
      <c r="A51"/>
      <c r="B51" s="147" t="s">
        <v>113</v>
      </c>
      <c r="C51"/>
      <c r="D51" s="143"/>
      <c r="E51" s="152">
        <v>5738700</v>
      </c>
      <c r="F51" s="149"/>
      <c r="G51" t="s">
        <v>121</v>
      </c>
      <c r="J51" s="146">
        <v>3746753</v>
      </c>
      <c r="K51"/>
      <c r="L51" s="6"/>
      <c r="M51"/>
      <c r="O51"/>
      <c r="P51"/>
    </row>
    <row r="52" spans="1:16" s="7" customFormat="1" ht="15" customHeight="1">
      <c r="A52"/>
      <c r="B52" s="147" t="s">
        <v>114</v>
      </c>
      <c r="C52"/>
      <c r="D52" s="143"/>
      <c r="E52" s="152">
        <v>8800000</v>
      </c>
      <c r="F52" s="149"/>
      <c r="G52"/>
      <c r="J52" s="150">
        <f>SUM(J49:J51)</f>
        <v>6424083</v>
      </c>
      <c r="K52"/>
      <c r="L52" s="6"/>
      <c r="M52"/>
      <c r="O52"/>
      <c r="P52"/>
    </row>
    <row r="53" spans="1:16" s="7" customFormat="1" ht="15" customHeight="1">
      <c r="A53"/>
      <c r="B53" s="147" t="s">
        <v>120</v>
      </c>
      <c r="C53"/>
      <c r="D53" s="143"/>
      <c r="E53" s="152">
        <v>136607</v>
      </c>
      <c r="F53" s="149"/>
      <c r="G53"/>
      <c r="J53" s="146"/>
      <c r="K53"/>
      <c r="L53" s="6"/>
      <c r="M53"/>
      <c r="O53"/>
      <c r="P53"/>
    </row>
    <row r="54" spans="1:16" s="7" customFormat="1" ht="15" customHeight="1">
      <c r="A54"/>
      <c r="B54" s="142"/>
      <c r="C54"/>
      <c r="D54" s="143"/>
      <c r="E54" s="148">
        <f>SUM(E49:E53)</f>
        <v>54315017</v>
      </c>
      <c r="F54" s="149"/>
      <c r="G54"/>
      <c r="J54" s="150"/>
      <c r="K54"/>
      <c r="L54" s="6"/>
      <c r="M54"/>
      <c r="O54"/>
      <c r="P54"/>
    </row>
    <row r="55" spans="1:16" s="7" customFormat="1" ht="15" customHeight="1">
      <c r="A55"/>
      <c r="B55" s="142"/>
      <c r="C55"/>
      <c r="D55" s="143"/>
      <c r="E55" s="148"/>
      <c r="F55" s="149"/>
      <c r="G55"/>
      <c r="J55" s="146"/>
      <c r="K55"/>
      <c r="L55" s="6"/>
      <c r="M55"/>
      <c r="O55"/>
      <c r="P55"/>
    </row>
    <row r="56" spans="1:16" s="7" customFormat="1" ht="15" customHeight="1">
      <c r="A56"/>
      <c r="B56" s="142" t="s">
        <v>90</v>
      </c>
      <c r="C56"/>
      <c r="D56" s="143"/>
      <c r="E56" s="148"/>
      <c r="F56" s="149"/>
      <c r="G56" s="153"/>
      <c r="J56" s="146"/>
      <c r="K56"/>
      <c r="L56" s="6"/>
      <c r="M56"/>
      <c r="O56"/>
      <c r="P56"/>
    </row>
    <row r="57" spans="1:16" s="7" customFormat="1" ht="15" customHeight="1">
      <c r="A57"/>
      <c r="B57" s="147" t="s">
        <v>115</v>
      </c>
      <c r="C57"/>
      <c r="D57" s="143"/>
      <c r="E57" s="148">
        <v>1774241</v>
      </c>
      <c r="F57" s="149"/>
      <c r="G57"/>
      <c r="J57" s="146"/>
      <c r="K57"/>
      <c r="L57" s="6"/>
      <c r="M57"/>
      <c r="O57"/>
      <c r="P57"/>
    </row>
    <row r="58" spans="1:16" s="7" customFormat="1" ht="15" customHeight="1">
      <c r="A58"/>
      <c r="B58" s="142"/>
      <c r="C58"/>
      <c r="D58" s="143"/>
      <c r="E58" s="148"/>
      <c r="F58" s="149"/>
      <c r="G58"/>
      <c r="J58" s="146"/>
      <c r="K58"/>
      <c r="L58" s="6"/>
      <c r="M58"/>
      <c r="O58"/>
      <c r="P58"/>
    </row>
    <row r="59" spans="1:16" s="7" customFormat="1" ht="15" customHeight="1">
      <c r="A59"/>
      <c r="B59" s="142" t="s">
        <v>116</v>
      </c>
      <c r="C59"/>
      <c r="D59" s="143"/>
      <c r="E59" s="148"/>
      <c r="F59" s="149"/>
      <c r="G59"/>
      <c r="J59" s="146"/>
      <c r="K59"/>
      <c r="L59" s="6"/>
      <c r="M59"/>
      <c r="O59"/>
      <c r="P59"/>
    </row>
    <row r="60" spans="1:16" s="7" customFormat="1" ht="15" customHeight="1">
      <c r="A60"/>
      <c r="B60" s="147" t="s">
        <v>117</v>
      </c>
      <c r="C60"/>
      <c r="D60" s="143"/>
      <c r="E60" s="148">
        <v>28201568</v>
      </c>
      <c r="F60" s="149"/>
      <c r="G60"/>
      <c r="J60" s="150"/>
      <c r="K60"/>
      <c r="L60" s="6"/>
      <c r="M60"/>
      <c r="O60"/>
      <c r="P60"/>
    </row>
    <row r="61" spans="1:16" ht="15" customHeight="1">
      <c r="B61" s="147"/>
      <c r="D61" s="143"/>
      <c r="E61" s="151"/>
      <c r="J61" s="146"/>
      <c r="L61"/>
      <c r="N61"/>
    </row>
    <row r="62" spans="1:16" ht="15" customHeight="1">
      <c r="B62" s="142"/>
      <c r="D62" s="143"/>
      <c r="E62" s="152"/>
      <c r="G62" s="153"/>
      <c r="H62" s="7"/>
      <c r="I62" s="7"/>
      <c r="J62" s="150"/>
      <c r="L62"/>
      <c r="N62"/>
    </row>
    <row r="63" spans="1:16">
      <c r="B63" s="147"/>
      <c r="D63" s="143"/>
      <c r="E63" s="144"/>
      <c r="G63" s="175"/>
      <c r="I63" s="154"/>
      <c r="J63" s="150"/>
      <c r="K63" s="6"/>
      <c r="L63"/>
      <c r="M63" s="7"/>
      <c r="N63"/>
    </row>
    <row r="64" spans="1:16" s="7" customFormat="1">
      <c r="A64"/>
      <c r="B64" s="142"/>
      <c r="C64"/>
      <c r="D64" s="143"/>
      <c r="E64" s="148"/>
      <c r="G64"/>
      <c r="J64" s="146"/>
      <c r="K64"/>
      <c r="L64" s="6"/>
      <c r="M64"/>
      <c r="O64"/>
      <c r="P64"/>
    </row>
    <row r="65" spans="1:16" s="7" customFormat="1" ht="13.5" customHeight="1">
      <c r="A65"/>
      <c r="B65" s="142"/>
      <c r="C65"/>
      <c r="D65" s="143"/>
      <c r="E65" s="148"/>
      <c r="F65"/>
      <c r="G65" s="153"/>
      <c r="H65"/>
      <c r="I65" s="154"/>
      <c r="J65" s="150"/>
      <c r="K65"/>
      <c r="L65" s="6"/>
      <c r="M65"/>
      <c r="O65"/>
      <c r="P65"/>
    </row>
    <row r="66" spans="1:16" s="7" customFormat="1" ht="14.25" customHeight="1">
      <c r="A66"/>
      <c r="B66" s="147"/>
      <c r="C66" s="153"/>
      <c r="D66" s="143"/>
      <c r="E66" s="144"/>
      <c r="F66"/>
      <c r="G66"/>
      <c r="H66"/>
      <c r="I66" s="154"/>
      <c r="J66" s="150"/>
      <c r="K66"/>
      <c r="L66" s="6"/>
      <c r="M66"/>
      <c r="O66"/>
      <c r="P66"/>
    </row>
    <row r="67" spans="1:16">
      <c r="B67" s="147"/>
      <c r="E67" s="155"/>
      <c r="G67" s="153"/>
      <c r="I67" s="154"/>
      <c r="J67" s="146"/>
    </row>
    <row r="68" spans="1:16">
      <c r="B68" s="147"/>
      <c r="D68" s="156"/>
      <c r="E68" s="157"/>
      <c r="I68" s="154"/>
      <c r="J68" s="150"/>
    </row>
    <row r="69" spans="1:16">
      <c r="B69" s="142"/>
      <c r="D69" s="143"/>
      <c r="E69" s="148"/>
      <c r="G69" s="158"/>
      <c r="H69" s="7"/>
      <c r="I69" s="7"/>
      <c r="J69" s="146"/>
    </row>
    <row r="70" spans="1:16" ht="14.25" customHeight="1">
      <c r="B70" s="147"/>
      <c r="C70" s="153"/>
      <c r="D70" s="143"/>
      <c r="E70" s="155"/>
      <c r="G70" s="153"/>
      <c r="J70" s="150"/>
    </row>
    <row r="71" spans="1:16" ht="14.25" customHeight="1">
      <c r="B71" s="147"/>
      <c r="E71" s="155"/>
      <c r="J71" s="150"/>
    </row>
    <row r="72" spans="1:16" ht="14.25" customHeight="1">
      <c r="B72" s="147"/>
      <c r="D72"/>
      <c r="E72" s="20"/>
      <c r="G72" s="153"/>
      <c r="I72" s="154"/>
      <c r="J72" s="150"/>
    </row>
    <row r="73" spans="1:16" ht="14.25" customHeight="1">
      <c r="B73" s="147"/>
      <c r="D73" s="143"/>
      <c r="E73" s="144"/>
      <c r="I73" s="154"/>
      <c r="J73" s="150"/>
    </row>
    <row r="74" spans="1:16" ht="14.25" customHeight="1">
      <c r="B74" s="147"/>
      <c r="D74" s="143"/>
      <c r="E74" s="155"/>
      <c r="G74" s="153"/>
      <c r="J74" s="146"/>
    </row>
    <row r="75" spans="1:16" ht="14.25" customHeight="1">
      <c r="B75" s="142"/>
      <c r="E75" s="159"/>
      <c r="H75" s="153"/>
      <c r="J75" s="150"/>
    </row>
    <row r="76" spans="1:16" ht="14.25" customHeight="1">
      <c r="B76" s="142"/>
      <c r="J76" s="150"/>
    </row>
    <row r="77" spans="1:16" ht="14.25" customHeight="1">
      <c r="B77" s="142"/>
      <c r="G77" s="153"/>
      <c r="I77" s="154"/>
      <c r="J77" s="146"/>
    </row>
    <row r="78" spans="1:16" ht="14.25" customHeight="1">
      <c r="B78" s="142"/>
      <c r="I78" s="154"/>
      <c r="J78" s="150"/>
    </row>
    <row r="79" spans="1:16">
      <c r="B79" s="142"/>
      <c r="D79" s="143"/>
      <c r="E79" s="155"/>
      <c r="G79" s="153"/>
      <c r="I79" s="154"/>
      <c r="J79" s="150"/>
      <c r="L79" s="160"/>
    </row>
    <row r="80" spans="1:16">
      <c r="B80" s="142"/>
      <c r="D80" s="143"/>
      <c r="E80" s="155"/>
      <c r="I80" s="161"/>
      <c r="J80" s="162"/>
    </row>
    <row r="81" spans="2:10">
      <c r="B81" s="142"/>
      <c r="D81" s="143"/>
      <c r="E81" s="155"/>
      <c r="G81" s="153"/>
      <c r="J81" s="162"/>
    </row>
    <row r="82" spans="2:10">
      <c r="B82" s="142"/>
      <c r="D82" s="143"/>
      <c r="E82" s="155"/>
      <c r="J82" s="163"/>
    </row>
    <row r="83" spans="2:10">
      <c r="B83" s="147"/>
      <c r="D83" s="164"/>
      <c r="I83" s="155"/>
      <c r="J83" s="163"/>
    </row>
    <row r="84" spans="2:10">
      <c r="B84" s="142"/>
      <c r="G84" s="153"/>
      <c r="I84" s="154"/>
      <c r="J84" s="150"/>
    </row>
    <row r="85" spans="2:10">
      <c r="B85" s="147"/>
      <c r="I85" s="154"/>
      <c r="J85" s="165"/>
    </row>
    <row r="86" spans="2:10">
      <c r="B86" s="142"/>
      <c r="I86" s="155"/>
      <c r="J86" s="162"/>
    </row>
    <row r="87" spans="2:10">
      <c r="B87" s="147"/>
      <c r="D87" s="166"/>
      <c r="I87" s="155"/>
      <c r="J87" s="167"/>
    </row>
    <row r="88" spans="2:10">
      <c r="B88" s="147"/>
      <c r="I88" s="155"/>
      <c r="J88" s="167"/>
    </row>
    <row r="89" spans="2:10">
      <c r="B89" s="142"/>
      <c r="I89" s="155"/>
      <c r="J89" s="162"/>
    </row>
    <row r="90" spans="2:10">
      <c r="B90" s="142"/>
      <c r="G90" s="153"/>
      <c r="I90" s="154"/>
      <c r="J90" s="146"/>
    </row>
    <row r="91" spans="2:10">
      <c r="B91" s="147"/>
      <c r="D91" s="166"/>
      <c r="I91" s="154"/>
      <c r="J91" s="165"/>
    </row>
    <row r="92" spans="2:10">
      <c r="B92" s="147"/>
      <c r="J92" s="165"/>
    </row>
    <row r="93" spans="2:10">
      <c r="B93" s="142"/>
      <c r="I93" s="155"/>
      <c r="J93" s="167"/>
    </row>
    <row r="94" spans="2:10">
      <c r="B94" s="147"/>
      <c r="D94" s="166"/>
      <c r="I94" s="155"/>
      <c r="J94" s="167"/>
    </row>
    <row r="95" spans="2:10">
      <c r="B95" s="147"/>
      <c r="I95" s="155"/>
      <c r="J95" s="167"/>
    </row>
    <row r="96" spans="2:10">
      <c r="B96" s="142"/>
      <c r="I96" s="168"/>
      <c r="J96" s="167"/>
    </row>
    <row r="97" spans="2:10">
      <c r="B97" s="147"/>
      <c r="D97" s="169"/>
      <c r="I97" s="168"/>
      <c r="J97" s="167"/>
    </row>
    <row r="98" spans="2:10">
      <c r="B98" s="147"/>
      <c r="D98" s="169"/>
      <c r="I98" s="168"/>
      <c r="J98" s="167"/>
    </row>
    <row r="99" spans="2:10">
      <c r="B99" s="147"/>
      <c r="D99" s="166"/>
      <c r="I99" s="170"/>
      <c r="J99" s="167"/>
    </row>
    <row r="100" spans="2:10" ht="15" thickBot="1">
      <c r="B100" s="171"/>
      <c r="C100" s="172"/>
      <c r="D100" s="173"/>
      <c r="E100" s="172"/>
      <c r="F100" s="172"/>
      <c r="G100" s="172"/>
      <c r="I100" s="170"/>
      <c r="J100" s="167"/>
    </row>
    <row r="101" spans="2:10">
      <c r="D101" s="166"/>
      <c r="H101" s="174"/>
      <c r="I101" s="174"/>
      <c r="J101" s="17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69" max="11" man="1"/>
    <brk id="79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B3E4-B357-45FB-ADB9-CC75597607DC}">
  <sheetPr>
    <outlinePr summaryBelow="0"/>
    <pageSetUpPr fitToPage="1"/>
  </sheetPr>
  <dimension ref="A1:P101"/>
  <sheetViews>
    <sheetView showGridLines="0" view="pageBreakPreview" topLeftCell="A22" zoomScale="85" zoomScaleNormal="70" zoomScaleSheetLayoutView="85" zoomScalePageLayoutView="40" workbookViewId="0">
      <selection activeCell="K30" sqref="K30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41120208543</v>
      </c>
      <c r="H6" s="17">
        <f>SUM(H10,H33,H42)</f>
        <v>3761941037</v>
      </c>
      <c r="I6" s="17">
        <f>SUM(I10,I33,I42)</f>
        <v>3853533120</v>
      </c>
      <c r="J6" s="18">
        <f>SUM(J10,J33,J42)</f>
        <v>41028616460</v>
      </c>
      <c r="K6" s="19">
        <f>J6-G6</f>
        <v>-91592083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9144975315</v>
      </c>
      <c r="H7" s="21">
        <f>SUM(H19,H42,H36)</f>
        <v>2175688359</v>
      </c>
      <c r="I7" s="21">
        <f>SUM(I19,I42,I36)</f>
        <v>3636372753</v>
      </c>
      <c r="J7" s="22">
        <f>G7+H7-I7</f>
        <v>7684290921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31975233228</v>
      </c>
      <c r="H8" s="24">
        <f>SUM(H31,H40)</f>
        <v>1586252678</v>
      </c>
      <c r="I8" s="24">
        <f>SUM(I31,I40)</f>
        <v>217160367</v>
      </c>
      <c r="J8" s="25">
        <f>G8+H8-I8</f>
        <v>33344325539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23433618359</v>
      </c>
      <c r="H10" s="27">
        <f>SUM(H19,H31)</f>
        <v>3761941037</v>
      </c>
      <c r="I10" s="27">
        <f>SUM(I19,I31)</f>
        <v>3853533120</v>
      </c>
      <c r="J10" s="28">
        <f>SUM(J19,J31)</f>
        <v>23342026276</v>
      </c>
      <c r="K10" s="29">
        <f>J10-G10</f>
        <v>-91592083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1279190</v>
      </c>
      <c r="H11" s="32"/>
      <c r="I11" s="33">
        <v>200000</v>
      </c>
      <c r="J11" s="34">
        <f t="shared" ref="J11:J16" si="0">G11+H11-I11</f>
        <v>1079190</v>
      </c>
      <c r="K11" s="35">
        <f>J11-G11</f>
        <v>-200000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2175344939</v>
      </c>
      <c r="H12" s="37">
        <v>171710</v>
      </c>
      <c r="I12" s="38">
        <v>2175516649</v>
      </c>
      <c r="J12" s="39">
        <f t="shared" si="0"/>
        <v>0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11786907</v>
      </c>
      <c r="H13" s="37">
        <v>1548540104</v>
      </c>
      <c r="I13" s="38">
        <v>1460656104</v>
      </c>
      <c r="J13" s="40">
        <f>G13+H13-I13</f>
        <v>99670907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2965035920</v>
      </c>
      <c r="H18" s="37">
        <v>626976545</v>
      </c>
      <c r="I18" s="50"/>
      <c r="J18" s="51">
        <f>G18+H18-I18</f>
        <v>3592012465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5153453704</v>
      </c>
      <c r="H19" s="54">
        <f>SUM(H11:H18)</f>
        <v>2175688359</v>
      </c>
      <c r="I19" s="54">
        <f>SUM(I11:I18)</f>
        <v>3636372753</v>
      </c>
      <c r="J19" s="54">
        <f>SUM(J11:J18)</f>
        <v>3692769310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9468071</v>
      </c>
      <c r="H21" s="45"/>
      <c r="I21" s="32">
        <v>2707869</v>
      </c>
      <c r="J21" s="40">
        <f>G21+H21-I21</f>
        <v>6760202</v>
      </c>
      <c r="K21" s="60">
        <v>4668.46</v>
      </c>
      <c r="L21"/>
      <c r="M21" s="6">
        <f>J21/K21</f>
        <v>1448.0582461882505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13188529934</v>
      </c>
      <c r="H25" s="65">
        <f>SUM(H20:H24)</f>
        <v>0</v>
      </c>
      <c r="I25" s="65">
        <f>SUM(I20:I24)</f>
        <v>2707869</v>
      </c>
      <c r="J25" s="66">
        <f>SUM(J20:J24)</f>
        <v>13185822065</v>
      </c>
      <c r="K25" s="67">
        <f>SUM(K20:K24)</f>
        <v>8973093.5700000003</v>
      </c>
      <c r="M25" s="6">
        <f t="shared" ref="M25:M30" si="1">J25/K25</f>
        <v>1469.4845163639588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2091566</v>
      </c>
      <c r="H27" s="71"/>
      <c r="I27" s="71">
        <v>183378</v>
      </c>
      <c r="J27" s="40">
        <f t="shared" si="2"/>
        <v>1908188</v>
      </c>
      <c r="K27" s="72">
        <v>203995</v>
      </c>
      <c r="L27"/>
      <c r="M27" s="73">
        <f>J27/K27</f>
        <v>9.3540920120591196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0</v>
      </c>
      <c r="H28" s="71">
        <v>1586252678</v>
      </c>
      <c r="I28" s="71"/>
      <c r="J28" s="40">
        <f>G28+H28-I28</f>
        <v>1586252678</v>
      </c>
      <c r="K28" s="72">
        <v>173668427</v>
      </c>
      <c r="L28"/>
      <c r="M28" s="73">
        <f>J28/K28</f>
        <v>9.1337999969332362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5089543155</v>
      </c>
      <c r="H29" s="75"/>
      <c r="I29" s="75">
        <v>214269120</v>
      </c>
      <c r="J29" s="40">
        <f t="shared" si="2"/>
        <v>4875274035</v>
      </c>
      <c r="K29" s="72">
        <v>500009400</v>
      </c>
      <c r="L29"/>
      <c r="M29" s="73">
        <f>J29/K29</f>
        <v>9.7503647631424535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5091634721</v>
      </c>
      <c r="H30" s="76">
        <f>SUM(H26:H29)</f>
        <v>1586252678</v>
      </c>
      <c r="I30" s="76">
        <f>SUM(I26:I29)</f>
        <v>214452498</v>
      </c>
      <c r="J30" s="66">
        <f>SUM(J26:J29)</f>
        <v>6463434901</v>
      </c>
      <c r="K30" s="77">
        <f>SUM(K26:K29)</f>
        <v>673881822</v>
      </c>
      <c r="M30" s="73">
        <f t="shared" si="1"/>
        <v>9.591347755630661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18280164655</v>
      </c>
      <c r="H31" s="78">
        <f>H25+H30</f>
        <v>1586252678</v>
      </c>
      <c r="I31" s="78">
        <f>I25+I30</f>
        <v>217160367</v>
      </c>
      <c r="J31" s="78">
        <f>J25+J30</f>
        <v>19649256966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L39"/>
      <c r="M39" s="73">
        <f>J39/K39</f>
        <v>8.6438159609634759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76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99</v>
      </c>
      <c r="C48"/>
      <c r="D48" s="143"/>
      <c r="E48" s="144"/>
      <c r="G48" s="145" t="s">
        <v>97</v>
      </c>
      <c r="J48" s="146"/>
      <c r="K48"/>
      <c r="L48" s="6"/>
      <c r="M48"/>
      <c r="O48"/>
      <c r="P48"/>
    </row>
    <row r="49" spans="1:16" s="7" customFormat="1" ht="15" customHeight="1">
      <c r="A49"/>
      <c r="B49" s="147" t="s">
        <v>96</v>
      </c>
      <c r="C49"/>
      <c r="D49" s="143"/>
      <c r="E49" s="148">
        <v>171710</v>
      </c>
      <c r="F49" s="149"/>
      <c r="G49" t="s">
        <v>98</v>
      </c>
      <c r="J49" s="150">
        <v>200000</v>
      </c>
      <c r="K49"/>
      <c r="L49" s="6"/>
      <c r="M49"/>
      <c r="O49"/>
      <c r="P49"/>
    </row>
    <row r="50" spans="1:16" s="7" customFormat="1" ht="15" customHeight="1">
      <c r="A50"/>
      <c r="B50" s="147"/>
      <c r="C50"/>
      <c r="D50" s="143"/>
      <c r="E50" s="148"/>
      <c r="F50" s="149"/>
      <c r="G50"/>
      <c r="J50" s="146"/>
      <c r="K50"/>
      <c r="L50" s="6"/>
      <c r="M50"/>
      <c r="O50"/>
      <c r="P50"/>
    </row>
    <row r="51" spans="1:16" s="7" customFormat="1" ht="15" customHeight="1">
      <c r="A51"/>
      <c r="B51" s="142" t="s">
        <v>102</v>
      </c>
      <c r="C51"/>
      <c r="D51" s="143"/>
      <c r="E51" s="148"/>
      <c r="F51" s="149"/>
      <c r="G51" s="153" t="s">
        <v>100</v>
      </c>
      <c r="J51" s="146"/>
      <c r="K51"/>
      <c r="L51" s="6"/>
      <c r="M51"/>
      <c r="O51"/>
      <c r="P51"/>
    </row>
    <row r="52" spans="1:16" s="7" customFormat="1" ht="15" customHeight="1">
      <c r="A52"/>
      <c r="B52" s="147" t="s">
        <v>101</v>
      </c>
      <c r="C52"/>
      <c r="D52" s="143"/>
      <c r="E52" s="148">
        <v>1548540104</v>
      </c>
      <c r="F52" s="149"/>
      <c r="G52" t="s">
        <v>101</v>
      </c>
      <c r="J52" s="146">
        <v>626976545</v>
      </c>
      <c r="K52"/>
      <c r="L52" s="6"/>
      <c r="M52"/>
      <c r="O52"/>
      <c r="P52"/>
    </row>
    <row r="53" spans="1:16" s="7" customFormat="1" ht="15" customHeight="1">
      <c r="A53"/>
      <c r="B53" s="147"/>
      <c r="C53"/>
      <c r="D53" s="143"/>
      <c r="E53" s="148"/>
      <c r="F53" s="149"/>
      <c r="G53" t="s">
        <v>101</v>
      </c>
      <c r="J53" s="146">
        <v>1548540104</v>
      </c>
      <c r="K53"/>
      <c r="L53" s="6"/>
      <c r="M53"/>
      <c r="O53"/>
      <c r="P53"/>
    </row>
    <row r="54" spans="1:16" s="7" customFormat="1" ht="15" customHeight="1">
      <c r="A54"/>
      <c r="B54" s="142" t="s">
        <v>107</v>
      </c>
      <c r="C54"/>
      <c r="D54" s="143"/>
      <c r="E54" s="148"/>
      <c r="F54" s="149"/>
      <c r="G54"/>
      <c r="J54" s="150">
        <f>SUM(J52:J53)</f>
        <v>2175516649</v>
      </c>
      <c r="K54"/>
      <c r="L54" s="6"/>
      <c r="M54"/>
      <c r="O54"/>
      <c r="P54"/>
    </row>
    <row r="55" spans="1:16" s="7" customFormat="1" ht="15" customHeight="1">
      <c r="A55"/>
      <c r="B55" s="147" t="s">
        <v>101</v>
      </c>
      <c r="C55"/>
      <c r="D55" s="143"/>
      <c r="E55" s="148">
        <v>626976545</v>
      </c>
      <c r="F55" s="149"/>
      <c r="G55"/>
      <c r="J55" s="146"/>
      <c r="K55"/>
      <c r="L55" s="6"/>
      <c r="M55"/>
      <c r="O55"/>
      <c r="P55"/>
    </row>
    <row r="56" spans="1:16" s="7" customFormat="1" ht="15" customHeight="1">
      <c r="A56"/>
      <c r="B56" s="147"/>
      <c r="C56"/>
      <c r="D56" s="143"/>
      <c r="E56" s="148"/>
      <c r="F56" s="149"/>
      <c r="G56" s="153" t="s">
        <v>103</v>
      </c>
      <c r="J56" s="146"/>
      <c r="K56"/>
      <c r="L56" s="6"/>
      <c r="M56"/>
      <c r="O56"/>
      <c r="P56"/>
    </row>
    <row r="57" spans="1:16" s="7" customFormat="1" ht="15" customHeight="1">
      <c r="A57"/>
      <c r="B57" s="142" t="s">
        <v>124</v>
      </c>
      <c r="C57"/>
      <c r="D57" s="143"/>
      <c r="E57" s="148"/>
      <c r="F57" s="149"/>
      <c r="G57" t="s">
        <v>104</v>
      </c>
      <c r="J57" s="146">
        <v>16000</v>
      </c>
      <c r="K57"/>
      <c r="L57" s="6"/>
      <c r="M57"/>
      <c r="O57"/>
      <c r="P57"/>
    </row>
    <row r="58" spans="1:16" s="7" customFormat="1" ht="15" customHeight="1">
      <c r="A58"/>
      <c r="B58" s="147" t="s">
        <v>125</v>
      </c>
      <c r="C58"/>
      <c r="D58" s="143"/>
      <c r="E58" s="148">
        <v>1586252678</v>
      </c>
      <c r="F58" s="149"/>
      <c r="G58" t="s">
        <v>105</v>
      </c>
      <c r="J58" s="146">
        <v>1460540104</v>
      </c>
      <c r="K58"/>
      <c r="L58" s="6"/>
      <c r="M58"/>
      <c r="O58"/>
      <c r="P58"/>
    </row>
    <row r="59" spans="1:16" s="7" customFormat="1" ht="15" customHeight="1">
      <c r="A59"/>
      <c r="B59" s="147"/>
      <c r="C59"/>
      <c r="D59" s="143"/>
      <c r="E59" s="148"/>
      <c r="F59" s="149"/>
      <c r="G59" t="s">
        <v>106</v>
      </c>
      <c r="J59" s="146">
        <v>100000</v>
      </c>
      <c r="K59"/>
      <c r="L59" s="6"/>
      <c r="M59"/>
      <c r="O59"/>
      <c r="P59"/>
    </row>
    <row r="60" spans="1:16" s="7" customFormat="1" ht="15" customHeight="1">
      <c r="A60"/>
      <c r="B60" s="147"/>
      <c r="C60"/>
      <c r="D60" s="143"/>
      <c r="E60" s="148"/>
      <c r="F60" s="149"/>
      <c r="G60"/>
      <c r="J60" s="150">
        <f>SUM(J57:J59)</f>
        <v>1460656104</v>
      </c>
      <c r="K60"/>
      <c r="L60" s="6"/>
      <c r="M60"/>
      <c r="O60"/>
      <c r="P60"/>
    </row>
    <row r="61" spans="1:16" ht="15" customHeight="1">
      <c r="B61" s="147"/>
      <c r="D61" s="143"/>
      <c r="E61" s="151"/>
      <c r="J61" s="146"/>
      <c r="L61"/>
      <c r="N61"/>
    </row>
    <row r="62" spans="1:16" ht="15" customHeight="1">
      <c r="B62" s="142"/>
      <c r="D62" s="143"/>
      <c r="E62" s="152"/>
      <c r="G62" s="153" t="s">
        <v>108</v>
      </c>
      <c r="H62" s="7"/>
      <c r="I62" s="7"/>
      <c r="J62" s="150"/>
      <c r="L62"/>
      <c r="N62"/>
    </row>
    <row r="63" spans="1:16">
      <c r="B63" s="147"/>
      <c r="D63" s="143"/>
      <c r="E63" s="144"/>
      <c r="G63" s="175" t="s">
        <v>109</v>
      </c>
      <c r="I63" s="154"/>
      <c r="J63" s="150">
        <v>2707869</v>
      </c>
      <c r="K63" s="6"/>
      <c r="L63"/>
      <c r="M63" s="7"/>
      <c r="N63"/>
    </row>
    <row r="64" spans="1:16" s="7" customFormat="1">
      <c r="A64"/>
      <c r="B64" s="142"/>
      <c r="C64"/>
      <c r="D64" s="143"/>
      <c r="E64" s="148"/>
      <c r="G64"/>
      <c r="J64" s="146"/>
      <c r="K64"/>
      <c r="L64" s="6"/>
      <c r="M64"/>
      <c r="O64"/>
      <c r="P64"/>
    </row>
    <row r="65" spans="1:16" s="7" customFormat="1" ht="13.5" customHeight="1">
      <c r="A65"/>
      <c r="B65" s="142"/>
      <c r="C65"/>
      <c r="D65" s="143"/>
      <c r="E65" s="148"/>
      <c r="F65"/>
      <c r="G65" s="153" t="s">
        <v>110</v>
      </c>
      <c r="H65"/>
      <c r="I65" s="154"/>
      <c r="J65" s="150"/>
      <c r="K65"/>
      <c r="L65" s="6"/>
      <c r="M65"/>
      <c r="O65"/>
      <c r="P65"/>
    </row>
    <row r="66" spans="1:16" s="7" customFormat="1" ht="14.25" customHeight="1">
      <c r="A66"/>
      <c r="B66" s="147"/>
      <c r="C66" s="153"/>
      <c r="D66" s="143"/>
      <c r="E66" s="144"/>
      <c r="F66"/>
      <c r="G66" t="s">
        <v>111</v>
      </c>
      <c r="H66"/>
      <c r="I66" s="154"/>
      <c r="J66" s="150">
        <v>183378</v>
      </c>
      <c r="K66"/>
      <c r="L66" s="6"/>
      <c r="M66"/>
      <c r="O66"/>
      <c r="P66"/>
    </row>
    <row r="67" spans="1:16">
      <c r="B67" s="147"/>
      <c r="E67" s="155"/>
      <c r="G67" s="153"/>
      <c r="I67" s="154"/>
      <c r="J67" s="146"/>
    </row>
    <row r="68" spans="1:16">
      <c r="B68" s="147"/>
      <c r="D68" s="156"/>
      <c r="E68" s="157"/>
      <c r="G68" s="153" t="s">
        <v>122</v>
      </c>
      <c r="I68" s="154"/>
      <c r="J68" s="150"/>
    </row>
    <row r="69" spans="1:16">
      <c r="B69" s="142"/>
      <c r="D69" s="143"/>
      <c r="E69" s="148"/>
      <c r="G69" s="158" t="s">
        <v>123</v>
      </c>
      <c r="H69" s="7"/>
      <c r="I69" s="7"/>
      <c r="J69" s="146"/>
    </row>
    <row r="70" spans="1:16" ht="14.25" customHeight="1">
      <c r="B70" s="147"/>
      <c r="C70" s="153"/>
      <c r="D70" s="143"/>
      <c r="E70" s="155"/>
      <c r="G70" s="153"/>
      <c r="J70" s="150">
        <v>214269120</v>
      </c>
    </row>
    <row r="71" spans="1:16" ht="14.25" customHeight="1">
      <c r="B71" s="147"/>
      <c r="E71" s="155"/>
      <c r="J71" s="150"/>
    </row>
    <row r="72" spans="1:16" ht="14.25" customHeight="1">
      <c r="B72" s="147"/>
      <c r="D72"/>
      <c r="E72" s="20"/>
      <c r="G72" s="153"/>
      <c r="I72" s="154"/>
      <c r="J72" s="150"/>
    </row>
    <row r="73" spans="1:16" ht="14.25" customHeight="1">
      <c r="B73" s="147"/>
      <c r="D73" s="143"/>
      <c r="E73" s="144"/>
      <c r="I73" s="154"/>
      <c r="J73" s="150"/>
    </row>
    <row r="74" spans="1:16" ht="14.25" customHeight="1">
      <c r="B74" s="147"/>
      <c r="D74" s="143"/>
      <c r="E74" s="155"/>
      <c r="G74" s="153"/>
      <c r="J74" s="146"/>
    </row>
    <row r="75" spans="1:16" ht="14.25" customHeight="1">
      <c r="B75" s="142"/>
      <c r="E75" s="159"/>
      <c r="H75" s="153"/>
      <c r="J75" s="150"/>
    </row>
    <row r="76" spans="1:16" ht="14.25" customHeight="1">
      <c r="B76" s="142"/>
      <c r="J76" s="150"/>
    </row>
    <row r="77" spans="1:16" ht="14.25" customHeight="1">
      <c r="B77" s="142"/>
      <c r="G77" s="153"/>
      <c r="I77" s="154"/>
      <c r="J77" s="146"/>
    </row>
    <row r="78" spans="1:16" ht="14.25" customHeight="1">
      <c r="B78" s="142"/>
      <c r="I78" s="154"/>
      <c r="J78" s="150"/>
    </row>
    <row r="79" spans="1:16">
      <c r="B79" s="142"/>
      <c r="D79" s="143"/>
      <c r="E79" s="155"/>
      <c r="G79" s="153"/>
      <c r="I79" s="154"/>
      <c r="J79" s="150"/>
      <c r="L79" s="160"/>
    </row>
    <row r="80" spans="1:16">
      <c r="B80" s="142"/>
      <c r="D80" s="143"/>
      <c r="E80" s="155"/>
      <c r="I80" s="161"/>
      <c r="J80" s="162"/>
    </row>
    <row r="81" spans="2:10">
      <c r="B81" s="142"/>
      <c r="D81" s="143"/>
      <c r="E81" s="155"/>
      <c r="G81" s="153"/>
      <c r="J81" s="162"/>
    </row>
    <row r="82" spans="2:10">
      <c r="B82" s="142"/>
      <c r="D82" s="143"/>
      <c r="E82" s="155"/>
      <c r="J82" s="163"/>
    </row>
    <row r="83" spans="2:10">
      <c r="B83" s="147"/>
      <c r="D83" s="164"/>
      <c r="I83" s="155"/>
      <c r="J83" s="163"/>
    </row>
    <row r="84" spans="2:10">
      <c r="B84" s="142"/>
      <c r="G84" s="153"/>
      <c r="I84" s="154"/>
      <c r="J84" s="150"/>
    </row>
    <row r="85" spans="2:10">
      <c r="B85" s="147"/>
      <c r="I85" s="154"/>
      <c r="J85" s="165"/>
    </row>
    <row r="86" spans="2:10">
      <c r="B86" s="142"/>
      <c r="I86" s="155"/>
      <c r="J86" s="162"/>
    </row>
    <row r="87" spans="2:10">
      <c r="B87" s="147"/>
      <c r="D87" s="166"/>
      <c r="I87" s="155"/>
      <c r="J87" s="167"/>
    </row>
    <row r="88" spans="2:10">
      <c r="B88" s="147"/>
      <c r="I88" s="155"/>
      <c r="J88" s="167"/>
    </row>
    <row r="89" spans="2:10">
      <c r="B89" s="142"/>
      <c r="I89" s="155"/>
      <c r="J89" s="162"/>
    </row>
    <row r="90" spans="2:10">
      <c r="B90" s="142"/>
      <c r="G90" s="153"/>
      <c r="I90" s="154"/>
      <c r="J90" s="146"/>
    </row>
    <row r="91" spans="2:10">
      <c r="B91" s="147"/>
      <c r="D91" s="166"/>
      <c r="I91" s="154"/>
      <c r="J91" s="165"/>
    </row>
    <row r="92" spans="2:10">
      <c r="B92" s="147"/>
      <c r="J92" s="165"/>
    </row>
    <row r="93" spans="2:10">
      <c r="B93" s="142"/>
      <c r="I93" s="155"/>
      <c r="J93" s="167"/>
    </row>
    <row r="94" spans="2:10">
      <c r="B94" s="147"/>
      <c r="D94" s="166"/>
      <c r="I94" s="155"/>
      <c r="J94" s="167"/>
    </row>
    <row r="95" spans="2:10">
      <c r="B95" s="147"/>
      <c r="I95" s="155"/>
      <c r="J95" s="167"/>
    </row>
    <row r="96" spans="2:10">
      <c r="B96" s="142"/>
      <c r="I96" s="168"/>
      <c r="J96" s="167"/>
    </row>
    <row r="97" spans="2:10">
      <c r="B97" s="147"/>
      <c r="D97" s="169"/>
      <c r="I97" s="168"/>
      <c r="J97" s="167"/>
    </row>
    <row r="98" spans="2:10">
      <c r="B98" s="147"/>
      <c r="D98" s="169"/>
      <c r="I98" s="168"/>
      <c r="J98" s="167"/>
    </row>
    <row r="99" spans="2:10">
      <c r="B99" s="147"/>
      <c r="D99" s="166"/>
      <c r="I99" s="170"/>
      <c r="J99" s="167"/>
    </row>
    <row r="100" spans="2:10" ht="15" thickBot="1">
      <c r="B100" s="171"/>
      <c r="C100" s="172"/>
      <c r="D100" s="173"/>
      <c r="E100" s="172"/>
      <c r="F100" s="172"/>
      <c r="G100" s="172"/>
      <c r="I100" s="170"/>
      <c r="J100" s="167"/>
    </row>
    <row r="101" spans="2:10">
      <c r="D101" s="166"/>
      <c r="H101" s="174"/>
      <c r="I101" s="174"/>
      <c r="J101" s="17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69" max="11" man="1"/>
    <brk id="79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8B40-F21C-4746-8768-AC4CFEBE3213}">
  <sheetPr>
    <outlinePr summaryBelow="0"/>
    <pageSetUpPr fitToPage="1"/>
  </sheetPr>
  <dimension ref="A1:P101"/>
  <sheetViews>
    <sheetView showGridLines="0" view="pageBreakPreview" zoomScale="85" zoomScaleNormal="70" zoomScaleSheetLayoutView="85" zoomScalePageLayoutView="40" workbookViewId="0">
      <selection activeCell="J44" sqref="J44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7.796875" style="6" customWidth="1"/>
    <col min="13" max="13" width="16.296875" bestFit="1" customWidth="1"/>
    <col min="14" max="14" width="14.796875" style="7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  <c r="L5"/>
      <c r="N5"/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41082738765</v>
      </c>
      <c r="H6" s="17">
        <f>SUM(H10,H33,H42)</f>
        <v>1607728026</v>
      </c>
      <c r="I6" s="17">
        <f>SUM(I10,I33,I42)</f>
        <v>1570258248</v>
      </c>
      <c r="J6" s="18">
        <f>SUM(J10,J33,J42)</f>
        <v>41120208543</v>
      </c>
      <c r="K6" s="19">
        <f>J6-G6</f>
        <v>37469778</v>
      </c>
      <c r="L6" s="20">
        <f>(G6+H6-I6)-J6</f>
        <v>0</v>
      </c>
      <c r="N6"/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9111124488</v>
      </c>
      <c r="H7" s="21">
        <f>SUM(H19,H42,H36)</f>
        <v>1604109075</v>
      </c>
      <c r="I7" s="21">
        <f>SUM(I19,I42,I36)</f>
        <v>1570258248</v>
      </c>
      <c r="J7" s="22">
        <f>G7+H7-I7</f>
        <v>9144975315</v>
      </c>
      <c r="K7" s="23"/>
      <c r="L7"/>
      <c r="N7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31971614277</v>
      </c>
      <c r="H8" s="24">
        <f>SUM(H31,H40)</f>
        <v>3618951</v>
      </c>
      <c r="I8" s="24">
        <f>SUM(I31,I40)</f>
        <v>0</v>
      </c>
      <c r="J8" s="25">
        <f>G8+H8-I8</f>
        <v>31975233228</v>
      </c>
      <c r="K8" s="23"/>
      <c r="L8"/>
      <c r="N8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  <c r="N9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23396148581</v>
      </c>
      <c r="H10" s="27">
        <f>SUM(H19,H31)</f>
        <v>1607728026</v>
      </c>
      <c r="I10" s="27">
        <f>SUM(I19,I31)</f>
        <v>1570258248</v>
      </c>
      <c r="J10" s="28">
        <f>SUM(J19,J31)</f>
        <v>23433618359</v>
      </c>
      <c r="K10" s="29">
        <f>J10-G10</f>
        <v>37469778</v>
      </c>
      <c r="M10" s="26"/>
      <c r="N10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1279190</v>
      </c>
      <c r="H11" s="32"/>
      <c r="I11" s="33"/>
      <c r="J11" s="34">
        <f t="shared" ref="J11:J16" si="0">G11+H11-I11</f>
        <v>1279190</v>
      </c>
      <c r="K11" s="35">
        <f>J11-G11</f>
        <v>0</v>
      </c>
      <c r="L11"/>
      <c r="N11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571235864</v>
      </c>
      <c r="H12" s="37">
        <v>1604109075</v>
      </c>
      <c r="I12" s="38"/>
      <c r="J12" s="39">
        <f t="shared" si="0"/>
        <v>2175344939</v>
      </c>
      <c r="K12" s="2"/>
      <c r="L12"/>
      <c r="N12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11786907</v>
      </c>
      <c r="H13" s="37"/>
      <c r="I13" s="38"/>
      <c r="J13" s="40">
        <f>G13+H13-I13</f>
        <v>11786907</v>
      </c>
      <c r="K13" s="2"/>
      <c r="L13"/>
      <c r="N13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L14"/>
      <c r="N14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  <c r="L15"/>
      <c r="N15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/>
      <c r="M16"/>
      <c r="N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  <c r="L17"/>
      <c r="N17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4535294168</v>
      </c>
      <c r="H18" s="37"/>
      <c r="I18" s="50">
        <v>1570258248</v>
      </c>
      <c r="J18" s="51">
        <f>G18+H18-I18</f>
        <v>2965035920</v>
      </c>
      <c r="K18" s="2"/>
      <c r="L18"/>
      <c r="N18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5119602877</v>
      </c>
      <c r="H19" s="54">
        <f>SUM(H11:H18)</f>
        <v>1604109075</v>
      </c>
      <c r="I19" s="54">
        <f>SUM(I11:I18)</f>
        <v>1570258248</v>
      </c>
      <c r="J19" s="54">
        <f>SUM(J11:J18)</f>
        <v>5153453704</v>
      </c>
      <c r="K19" s="2"/>
      <c r="M19" s="55"/>
      <c r="N19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L20"/>
      <c r="M20" s="6" t="e">
        <f>J20/K20</f>
        <v>#DIV/0!</v>
      </c>
      <c r="N20"/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5849120</v>
      </c>
      <c r="H21" s="45">
        <v>3618951</v>
      </c>
      <c r="I21" s="32"/>
      <c r="J21" s="40">
        <f>G21+H21-I21</f>
        <v>9468071</v>
      </c>
      <c r="K21" s="60">
        <v>6538.46</v>
      </c>
      <c r="L21"/>
      <c r="M21" s="6">
        <f>J21/K21</f>
        <v>1448.0582583666489</v>
      </c>
      <c r="N21"/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L22"/>
      <c r="M22" s="6" t="e">
        <f>J22/K22</f>
        <v>#DIV/0!</v>
      </c>
      <c r="N22"/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L23"/>
      <c r="M23" s="6" t="e">
        <f>J23/K23</f>
        <v>#DIV/0!</v>
      </c>
      <c r="N23"/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L24"/>
      <c r="M24" s="6">
        <f>J24/K24</f>
        <v>1469.4956696806271</v>
      </c>
      <c r="N24"/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13184910983</v>
      </c>
      <c r="H25" s="65">
        <f>SUM(H20:H24)</f>
        <v>3618951</v>
      </c>
      <c r="I25" s="65">
        <f>SUM(I20:I24)</f>
        <v>0</v>
      </c>
      <c r="J25" s="66">
        <f>SUM(J20:J24)</f>
        <v>13188529934</v>
      </c>
      <c r="K25" s="67">
        <f>SUM(K20:K24)</f>
        <v>8974963.5700000003</v>
      </c>
      <c r="M25" s="6">
        <f t="shared" ref="M25:M30" si="1">J25/K25</f>
        <v>1469.4800520510637</v>
      </c>
      <c r="N25"/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L26"/>
      <c r="M26" s="6" t="e">
        <f>J26/K26</f>
        <v>#DIV/0!</v>
      </c>
      <c r="N26"/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2091566</v>
      </c>
      <c r="H27" s="71"/>
      <c r="I27" s="71"/>
      <c r="J27" s="40">
        <f t="shared" si="2"/>
        <v>2091566</v>
      </c>
      <c r="K27" s="72">
        <v>223599</v>
      </c>
      <c r="L27"/>
      <c r="M27" s="73">
        <f>J27/K27</f>
        <v>9.3540937124047954</v>
      </c>
      <c r="N27"/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0</v>
      </c>
      <c r="I28" s="71"/>
      <c r="J28" s="40">
        <f>G28+H28-I28</f>
        <v>0</v>
      </c>
      <c r="K28" s="72">
        <v>0</v>
      </c>
      <c r="L28"/>
      <c r="M28" s="73" t="e">
        <f>J28/K28</f>
        <v>#DIV/0!</v>
      </c>
      <c r="N28"/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5089543155</v>
      </c>
      <c r="H29" s="75"/>
      <c r="I29" s="75"/>
      <c r="J29" s="40">
        <f t="shared" si="2"/>
        <v>5089543155</v>
      </c>
      <c r="K29" s="72">
        <v>521834400</v>
      </c>
      <c r="L29"/>
      <c r="M29" s="73">
        <f>J29/K29</f>
        <v>9.7531767836693017</v>
      </c>
      <c r="N29"/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5091634721</v>
      </c>
      <c r="H30" s="76">
        <f>SUM(H26:H29)</f>
        <v>0</v>
      </c>
      <c r="I30" s="76">
        <f>SUM(I26:I29)</f>
        <v>0</v>
      </c>
      <c r="J30" s="66">
        <f>SUM(J26:J29)</f>
        <v>5091634721</v>
      </c>
      <c r="K30" s="77">
        <f>SUM(K26:K29)</f>
        <v>522057999</v>
      </c>
      <c r="M30" s="73">
        <f t="shared" si="1"/>
        <v>9.7530058551980918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18276545704</v>
      </c>
      <c r="H31" s="78">
        <f>H25+H30</f>
        <v>3618951</v>
      </c>
      <c r="I31" s="78">
        <f>I25+I30</f>
        <v>0</v>
      </c>
      <c r="J31" s="78">
        <f>J25+J30</f>
        <v>18280164655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/>
      <c r="N35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/>
      <c r="N3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93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L39"/>
      <c r="M39" s="73">
        <f>J39/K39</f>
        <v>8.6438159609634759</v>
      </c>
      <c r="N39" t="s">
        <v>94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76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79</v>
      </c>
      <c r="C48"/>
      <c r="D48" s="143"/>
      <c r="E48" s="144"/>
      <c r="G48" s="145" t="s">
        <v>92</v>
      </c>
      <c r="J48" s="146"/>
      <c r="K48"/>
      <c r="L48" s="6"/>
      <c r="M48"/>
      <c r="O48"/>
      <c r="P48"/>
    </row>
    <row r="49" spans="1:16" s="7" customFormat="1" ht="15" customHeight="1">
      <c r="A49"/>
      <c r="B49" s="147" t="s">
        <v>95</v>
      </c>
      <c r="C49"/>
      <c r="D49" s="143"/>
      <c r="E49" s="148">
        <v>1604109075</v>
      </c>
      <c r="F49" s="149"/>
      <c r="G49" t="s">
        <v>95</v>
      </c>
      <c r="J49" s="150">
        <v>1570258248</v>
      </c>
      <c r="K49"/>
      <c r="L49" s="6"/>
      <c r="M49"/>
      <c r="O49"/>
      <c r="P49"/>
    </row>
    <row r="50" spans="1:16" s="7" customFormat="1" ht="15" customHeight="1">
      <c r="A50"/>
      <c r="B50" s="147"/>
      <c r="C50"/>
      <c r="D50" s="143"/>
      <c r="E50" s="148"/>
      <c r="F50" s="149"/>
      <c r="G50"/>
      <c r="J50" s="146"/>
      <c r="K50"/>
      <c r="L50" s="6"/>
      <c r="M50"/>
      <c r="O50"/>
      <c r="P50"/>
    </row>
    <row r="51" spans="1:16" s="7" customFormat="1" ht="15" customHeight="1">
      <c r="A51"/>
      <c r="B51" s="142" t="s">
        <v>90</v>
      </c>
      <c r="C51"/>
      <c r="D51" s="143"/>
      <c r="E51" s="148"/>
      <c r="F51" s="149"/>
      <c r="G51"/>
      <c r="J51" s="146"/>
      <c r="K51"/>
      <c r="L51" s="6"/>
      <c r="M51"/>
      <c r="O51"/>
      <c r="P51"/>
    </row>
    <row r="52" spans="1:16" s="7" customFormat="1" ht="15" customHeight="1">
      <c r="A52"/>
      <c r="B52" s="147" t="s">
        <v>91</v>
      </c>
      <c r="C52"/>
      <c r="D52" s="143"/>
      <c r="E52" s="148">
        <v>3618951</v>
      </c>
      <c r="F52" s="149"/>
      <c r="G52"/>
      <c r="J52" s="146"/>
      <c r="K52"/>
      <c r="L52" s="6"/>
      <c r="M52"/>
      <c r="O52"/>
      <c r="P52"/>
    </row>
    <row r="53" spans="1:16" s="7" customFormat="1" ht="15" customHeight="1">
      <c r="A53"/>
      <c r="B53" s="147"/>
      <c r="C53"/>
      <c r="D53" s="143"/>
      <c r="E53" s="148"/>
      <c r="F53" s="149"/>
      <c r="G53"/>
      <c r="J53" s="146"/>
      <c r="K53"/>
      <c r="L53" s="6"/>
      <c r="M53"/>
      <c r="O53"/>
      <c r="P53"/>
    </row>
    <row r="54" spans="1:16" s="7" customFormat="1" ht="15" customHeight="1">
      <c r="A54"/>
      <c r="B54" s="147"/>
      <c r="C54"/>
      <c r="D54" s="143"/>
      <c r="E54" s="148"/>
      <c r="F54" s="149"/>
      <c r="G54"/>
      <c r="J54" s="146"/>
      <c r="K54"/>
      <c r="L54" s="6"/>
      <c r="M54"/>
      <c r="O54"/>
      <c r="P54"/>
    </row>
    <row r="55" spans="1:16" s="7" customFormat="1" ht="15" customHeight="1">
      <c r="A55"/>
      <c r="B55" s="147"/>
      <c r="C55"/>
      <c r="D55" s="143"/>
      <c r="E55" s="148"/>
      <c r="F55" s="149"/>
      <c r="G55"/>
      <c r="J55" s="146"/>
      <c r="K55"/>
      <c r="L55" s="6"/>
      <c r="M55"/>
      <c r="O55"/>
      <c r="P55"/>
    </row>
    <row r="56" spans="1:16" s="7" customFormat="1" ht="15" customHeight="1">
      <c r="A56"/>
      <c r="B56" s="147"/>
      <c r="C56"/>
      <c r="D56" s="143"/>
      <c r="E56" s="148"/>
      <c r="F56" s="149"/>
      <c r="G56"/>
      <c r="J56" s="146"/>
      <c r="K56"/>
      <c r="L56" s="6"/>
      <c r="M56"/>
      <c r="O56"/>
      <c r="P56"/>
    </row>
    <row r="57" spans="1:16" s="7" customFormat="1" ht="15" customHeight="1">
      <c r="A57"/>
      <c r="B57" s="147"/>
      <c r="C57"/>
      <c r="D57" s="143"/>
      <c r="E57" s="148"/>
      <c r="F57" s="149"/>
      <c r="G57"/>
      <c r="J57" s="146"/>
      <c r="K57"/>
      <c r="L57" s="6"/>
      <c r="M57"/>
      <c r="O57"/>
      <c r="P57"/>
    </row>
    <row r="58" spans="1:16" s="7" customFormat="1" ht="15" customHeight="1">
      <c r="A58"/>
      <c r="B58" s="147"/>
      <c r="C58"/>
      <c r="D58" s="143"/>
      <c r="E58" s="148"/>
      <c r="F58" s="149"/>
      <c r="G58"/>
      <c r="J58" s="146"/>
      <c r="K58"/>
      <c r="L58" s="6"/>
      <c r="M58"/>
      <c r="O58"/>
      <c r="P58"/>
    </row>
    <row r="59" spans="1:16" s="7" customFormat="1" ht="15" customHeight="1">
      <c r="A59"/>
      <c r="B59" s="147"/>
      <c r="C59"/>
      <c r="D59" s="143"/>
      <c r="E59" s="148"/>
      <c r="F59" s="149"/>
      <c r="G59"/>
      <c r="J59" s="146"/>
      <c r="K59"/>
      <c r="L59" s="6"/>
      <c r="M59"/>
      <c r="O59"/>
      <c r="P59"/>
    </row>
    <row r="60" spans="1:16" s="7" customFormat="1" ht="15" customHeight="1">
      <c r="A60"/>
      <c r="B60" s="147"/>
      <c r="C60"/>
      <c r="D60" s="143"/>
      <c r="E60" s="148"/>
      <c r="F60" s="149"/>
      <c r="G60"/>
      <c r="J60" s="150"/>
      <c r="K60"/>
      <c r="L60" s="6"/>
      <c r="M60"/>
      <c r="O60"/>
      <c r="P60"/>
    </row>
    <row r="61" spans="1:16" ht="15" customHeight="1">
      <c r="B61" s="147"/>
      <c r="D61" s="143"/>
      <c r="E61" s="151"/>
      <c r="J61" s="146"/>
      <c r="L61"/>
      <c r="N61"/>
    </row>
    <row r="62" spans="1:16" ht="15" customHeight="1">
      <c r="B62" s="142"/>
      <c r="D62" s="143"/>
      <c r="E62" s="152"/>
      <c r="G62" s="153"/>
      <c r="H62" s="7"/>
      <c r="I62" s="7"/>
      <c r="J62" s="150"/>
      <c r="L62"/>
      <c r="N62"/>
    </row>
    <row r="63" spans="1:16">
      <c r="B63" s="147"/>
      <c r="D63" s="143"/>
      <c r="E63" s="144"/>
      <c r="I63" s="154"/>
      <c r="J63" s="146"/>
      <c r="K63" s="6"/>
      <c r="L63"/>
      <c r="M63" s="7"/>
      <c r="N63"/>
    </row>
    <row r="64" spans="1:16" s="7" customFormat="1">
      <c r="A64"/>
      <c r="B64" s="142"/>
      <c r="C64"/>
      <c r="D64" s="143"/>
      <c r="E64" s="148"/>
      <c r="G64"/>
      <c r="J64" s="146"/>
      <c r="K64"/>
      <c r="L64" s="6"/>
      <c r="M64"/>
      <c r="O64"/>
      <c r="P64"/>
    </row>
    <row r="65" spans="1:16" s="7" customFormat="1" ht="13.5" customHeight="1">
      <c r="A65"/>
      <c r="B65" s="142"/>
      <c r="C65"/>
      <c r="D65" s="143"/>
      <c r="E65" s="148"/>
      <c r="F65"/>
      <c r="G65"/>
      <c r="H65"/>
      <c r="I65" s="154"/>
      <c r="J65" s="150"/>
      <c r="K65"/>
      <c r="L65" s="6"/>
      <c r="M65"/>
      <c r="O65"/>
      <c r="P65"/>
    </row>
    <row r="66" spans="1:16" s="7" customFormat="1" ht="14.25" customHeight="1">
      <c r="A66"/>
      <c r="B66" s="147"/>
      <c r="C66" s="153"/>
      <c r="D66" s="143"/>
      <c r="E66" s="144"/>
      <c r="F66"/>
      <c r="G66"/>
      <c r="H66"/>
      <c r="I66" s="154"/>
      <c r="J66" s="146"/>
      <c r="K66"/>
      <c r="L66" s="6"/>
      <c r="M66"/>
      <c r="O66"/>
      <c r="P66"/>
    </row>
    <row r="67" spans="1:16">
      <c r="B67" s="147"/>
      <c r="E67" s="155"/>
      <c r="G67" s="153"/>
      <c r="I67" s="154"/>
      <c r="J67" s="146"/>
    </row>
    <row r="68" spans="1:16">
      <c r="B68" s="147"/>
      <c r="D68" s="156"/>
      <c r="E68" s="157"/>
      <c r="I68" s="154"/>
      <c r="J68" s="150"/>
    </row>
    <row r="69" spans="1:16">
      <c r="B69" s="142"/>
      <c r="D69" s="143"/>
      <c r="E69" s="148"/>
      <c r="G69" s="158"/>
      <c r="H69" s="7"/>
      <c r="I69" s="7"/>
      <c r="J69" s="146"/>
    </row>
    <row r="70" spans="1:16" ht="14.25" customHeight="1">
      <c r="B70" s="147"/>
      <c r="C70" s="153"/>
      <c r="D70" s="143"/>
      <c r="E70" s="155"/>
      <c r="G70" s="153"/>
      <c r="J70" s="150"/>
    </row>
    <row r="71" spans="1:16" ht="14.25" customHeight="1">
      <c r="B71" s="147"/>
      <c r="E71" s="155"/>
      <c r="J71" s="150"/>
    </row>
    <row r="72" spans="1:16" ht="14.25" customHeight="1">
      <c r="B72" s="147"/>
      <c r="D72"/>
      <c r="E72" s="20"/>
      <c r="G72" s="153"/>
      <c r="I72" s="154"/>
      <c r="J72" s="150"/>
    </row>
    <row r="73" spans="1:16" ht="14.25" customHeight="1">
      <c r="B73" s="147"/>
      <c r="D73" s="143"/>
      <c r="E73" s="144"/>
      <c r="I73" s="154"/>
      <c r="J73" s="150"/>
    </row>
    <row r="74" spans="1:16" ht="14.25" customHeight="1">
      <c r="B74" s="147"/>
      <c r="D74" s="143"/>
      <c r="E74" s="155"/>
      <c r="G74" s="153"/>
      <c r="J74" s="146"/>
    </row>
    <row r="75" spans="1:16" ht="14.25" customHeight="1">
      <c r="B75" s="142"/>
      <c r="E75" s="159"/>
      <c r="H75" s="153"/>
      <c r="J75" s="150"/>
    </row>
    <row r="76" spans="1:16" ht="14.25" customHeight="1">
      <c r="B76" s="142"/>
      <c r="J76" s="150"/>
    </row>
    <row r="77" spans="1:16" ht="14.25" customHeight="1">
      <c r="B77" s="142"/>
      <c r="G77" s="153"/>
      <c r="I77" s="154"/>
      <c r="J77" s="146"/>
    </row>
    <row r="78" spans="1:16" ht="14.25" customHeight="1">
      <c r="B78" s="142"/>
      <c r="I78" s="154"/>
      <c r="J78" s="150"/>
    </row>
    <row r="79" spans="1:16">
      <c r="B79" s="142"/>
      <c r="D79" s="143"/>
      <c r="E79" s="155"/>
      <c r="G79" s="153"/>
      <c r="I79" s="154"/>
      <c r="J79" s="150"/>
      <c r="L79" s="160"/>
    </row>
    <row r="80" spans="1:16">
      <c r="B80" s="142"/>
      <c r="D80" s="143"/>
      <c r="E80" s="155"/>
      <c r="I80" s="161"/>
      <c r="J80" s="162"/>
    </row>
    <row r="81" spans="2:10">
      <c r="B81" s="142"/>
      <c r="D81" s="143"/>
      <c r="E81" s="155"/>
      <c r="G81" s="153"/>
      <c r="J81" s="162"/>
    </row>
    <row r="82" spans="2:10">
      <c r="B82" s="142"/>
      <c r="D82" s="143"/>
      <c r="E82" s="155"/>
      <c r="J82" s="163"/>
    </row>
    <row r="83" spans="2:10">
      <c r="B83" s="147"/>
      <c r="D83" s="164"/>
      <c r="I83" s="155"/>
      <c r="J83" s="163"/>
    </row>
    <row r="84" spans="2:10">
      <c r="B84" s="142"/>
      <c r="G84" s="153"/>
      <c r="I84" s="154"/>
      <c r="J84" s="150"/>
    </row>
    <row r="85" spans="2:10">
      <c r="B85" s="147"/>
      <c r="I85" s="154"/>
      <c r="J85" s="165"/>
    </row>
    <row r="86" spans="2:10">
      <c r="B86" s="142"/>
      <c r="I86" s="155"/>
      <c r="J86" s="162"/>
    </row>
    <row r="87" spans="2:10">
      <c r="B87" s="147"/>
      <c r="D87" s="166"/>
      <c r="I87" s="155"/>
      <c r="J87" s="167"/>
    </row>
    <row r="88" spans="2:10">
      <c r="B88" s="147"/>
      <c r="I88" s="155"/>
      <c r="J88" s="167"/>
    </row>
    <row r="89" spans="2:10">
      <c r="B89" s="142"/>
      <c r="I89" s="155"/>
      <c r="J89" s="162"/>
    </row>
    <row r="90" spans="2:10">
      <c r="B90" s="142"/>
      <c r="G90" s="153"/>
      <c r="I90" s="154"/>
      <c r="J90" s="146"/>
    </row>
    <row r="91" spans="2:10">
      <c r="B91" s="147"/>
      <c r="D91" s="166"/>
      <c r="I91" s="154"/>
      <c r="J91" s="165"/>
    </row>
    <row r="92" spans="2:10">
      <c r="B92" s="147"/>
      <c r="J92" s="165"/>
    </row>
    <row r="93" spans="2:10">
      <c r="B93" s="142"/>
      <c r="I93" s="155"/>
      <c r="J93" s="167"/>
    </row>
    <row r="94" spans="2:10">
      <c r="B94" s="147"/>
      <c r="D94" s="166"/>
      <c r="I94" s="155"/>
      <c r="J94" s="167"/>
    </row>
    <row r="95" spans="2:10">
      <c r="B95" s="147"/>
      <c r="I95" s="155"/>
      <c r="J95" s="167"/>
    </row>
    <row r="96" spans="2:10">
      <c r="B96" s="142"/>
      <c r="I96" s="168"/>
      <c r="J96" s="167"/>
    </row>
    <row r="97" spans="2:10">
      <c r="B97" s="147"/>
      <c r="D97" s="169"/>
      <c r="I97" s="168"/>
      <c r="J97" s="167"/>
    </row>
    <row r="98" spans="2:10">
      <c r="B98" s="147"/>
      <c r="D98" s="169"/>
      <c r="I98" s="168"/>
      <c r="J98" s="167"/>
    </row>
    <row r="99" spans="2:10">
      <c r="B99" s="147"/>
      <c r="D99" s="166"/>
      <c r="I99" s="170"/>
      <c r="J99" s="167"/>
    </row>
    <row r="100" spans="2:10" ht="15" thickBot="1">
      <c r="B100" s="171"/>
      <c r="C100" s="172"/>
      <c r="D100" s="173"/>
      <c r="E100" s="172"/>
      <c r="F100" s="172"/>
      <c r="G100" s="172"/>
      <c r="I100" s="170"/>
      <c r="J100" s="167"/>
    </row>
    <row r="101" spans="2:10">
      <c r="D101" s="166"/>
      <c r="H101" s="174"/>
      <c r="I101" s="174"/>
      <c r="J101" s="174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69" max="11" man="1"/>
    <brk id="79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EA0B-C821-423A-88BF-943179355ACC}">
  <sheetPr>
    <outlinePr summaryBelow="0"/>
    <pageSetUpPr fitToPage="1"/>
  </sheetPr>
  <dimension ref="A1:P101"/>
  <sheetViews>
    <sheetView showGridLines="0" view="pageBreakPreview" topLeftCell="I40" zoomScale="85" zoomScaleNormal="70" zoomScaleSheetLayoutView="85" zoomScalePageLayoutView="40" workbookViewId="0">
      <selection activeCell="J29" sqref="J29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9.296875" style="6" bestFit="1" customWidth="1"/>
    <col min="13" max="13" width="16.296875" bestFit="1" customWidth="1"/>
    <col min="14" max="14" width="11.3984375" style="7" bestFit="1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40513197925</v>
      </c>
      <c r="H6" s="17">
        <f>SUM(H10,H33,H42)</f>
        <v>571230000</v>
      </c>
      <c r="I6" s="17">
        <f>SUM(I10,I33,I42)</f>
        <v>1689160</v>
      </c>
      <c r="J6" s="18">
        <f>SUM(J10,J33,J42)</f>
        <v>41082738765</v>
      </c>
      <c r="K6" s="19">
        <f>J6-G6</f>
        <v>569540840</v>
      </c>
      <c r="L6" s="20">
        <f>(G6+H6-I6)-J6</f>
        <v>0</v>
      </c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8541583648</v>
      </c>
      <c r="H7" s="21">
        <f>SUM(H19,H42,H36)</f>
        <v>571230000</v>
      </c>
      <c r="I7" s="21">
        <f>SUM(I19,I42,I36)</f>
        <v>1689160</v>
      </c>
      <c r="J7" s="22">
        <f>G7+H7-I7</f>
        <v>9111124488</v>
      </c>
      <c r="K7" s="23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31971614277</v>
      </c>
      <c r="H8" s="24">
        <f>SUM(H31,H40)</f>
        <v>0</v>
      </c>
      <c r="I8" s="24">
        <f>SUM(I31,I40)</f>
        <v>0</v>
      </c>
      <c r="J8" s="25">
        <f>G8+H8-I8</f>
        <v>31971614277</v>
      </c>
      <c r="K8" s="23"/>
      <c r="M8" s="26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22826607741</v>
      </c>
      <c r="H10" s="27">
        <f>SUM(H19,H31)</f>
        <v>571230000</v>
      </c>
      <c r="I10" s="27">
        <f>SUM(I19,I31)</f>
        <v>1689160</v>
      </c>
      <c r="J10" s="28">
        <f>SUM(J19,J31)</f>
        <v>23396148581</v>
      </c>
      <c r="K10" s="29">
        <f>J10-G10</f>
        <v>569540840</v>
      </c>
      <c r="M10" s="26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1279190</v>
      </c>
      <c r="H11" s="32"/>
      <c r="I11" s="33"/>
      <c r="J11" s="34">
        <f t="shared" ref="J11:J16" si="0">G11+H11-I11</f>
        <v>1279190</v>
      </c>
      <c r="K11" s="35">
        <f>J11-G11</f>
        <v>0</v>
      </c>
      <c r="M11" s="26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5864</v>
      </c>
      <c r="H12" s="37">
        <v>571230000</v>
      </c>
      <c r="I12" s="38"/>
      <c r="J12" s="39">
        <f t="shared" si="0"/>
        <v>571235864</v>
      </c>
      <c r="K12" s="2"/>
      <c r="M12" s="26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13476067</v>
      </c>
      <c r="H13" s="37"/>
      <c r="I13" s="38">
        <v>1689160</v>
      </c>
      <c r="J13" s="40">
        <f>G13+H13-I13</f>
        <v>11786907</v>
      </c>
      <c r="K13" s="2"/>
      <c r="M13" s="26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M14" s="26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</row>
    <row r="16" spans="1:16" s="7" customFormat="1" ht="28.8">
      <c r="A16"/>
      <c r="B16" s="360"/>
      <c r="C16" s="36" t="s">
        <v>13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 s="6"/>
      <c r="M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4535294168</v>
      </c>
      <c r="H18" s="37"/>
      <c r="I18" s="50"/>
      <c r="J18" s="51">
        <f>G18+H18-I18</f>
        <v>4535294168</v>
      </c>
      <c r="K18" s="2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4550062037</v>
      </c>
      <c r="H19" s="54">
        <f>SUM(H11:H18)</f>
        <v>571230000</v>
      </c>
      <c r="I19" s="54">
        <f>SUM(I11:I18)</f>
        <v>1689160</v>
      </c>
      <c r="J19" s="54">
        <f>SUM(J11:J18)</f>
        <v>5119602877</v>
      </c>
      <c r="K19" s="2"/>
      <c r="M19" s="55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M20" s="6" t="e">
        <f t="shared" ref="M20:M30" si="1">J20/K20</f>
        <v>#DIV/0!</v>
      </c>
      <c r="O20" s="20"/>
      <c r="P20" s="59"/>
    </row>
    <row r="21" spans="2:16" ht="18" customHeight="1" thickBot="1">
      <c r="B21" s="345"/>
      <c r="C21" s="56" t="s">
        <v>13</v>
      </c>
      <c r="D21" s="348" t="s">
        <v>31</v>
      </c>
      <c r="E21" s="349"/>
      <c r="F21" s="350"/>
      <c r="G21" s="32">
        <v>5849120</v>
      </c>
      <c r="H21" s="45"/>
      <c r="I21" s="32"/>
      <c r="J21" s="40">
        <f>G21+H21-I21</f>
        <v>5849120</v>
      </c>
      <c r="K21" s="60">
        <v>4017.07</v>
      </c>
      <c r="M21" s="6">
        <f t="shared" si="1"/>
        <v>1456.0662373321848</v>
      </c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M22" s="6" t="e">
        <f t="shared" si="1"/>
        <v>#DIV/0!</v>
      </c>
    </row>
    <row r="23" spans="2:16" ht="18" customHeight="1">
      <c r="B23" s="346"/>
      <c r="C23" s="56" t="s">
        <v>32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M23" s="6" t="e">
        <f t="shared" si="1"/>
        <v>#DIV/0!</v>
      </c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M24" s="6">
        <f t="shared" si="1"/>
        <v>1469.4956696806271</v>
      </c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13184910983</v>
      </c>
      <c r="H25" s="65">
        <f>SUM(H20:H24)</f>
        <v>0</v>
      </c>
      <c r="I25" s="65">
        <f>SUM(I20:I24)</f>
        <v>0</v>
      </c>
      <c r="J25" s="66">
        <f>SUM(J20:J24)</f>
        <v>13184910983</v>
      </c>
      <c r="K25" s="67">
        <f>SUM(K20:K24)</f>
        <v>8972442.1799999997</v>
      </c>
      <c r="M25" s="6">
        <f t="shared" si="1"/>
        <v>1469.4896571626612</v>
      </c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M26" s="6" t="e">
        <f t="shared" si="1"/>
        <v>#DIV/0!</v>
      </c>
      <c r="O26" s="70"/>
    </row>
    <row r="27" spans="2:16" ht="18" customHeight="1">
      <c r="B27" s="346"/>
      <c r="C27" s="56" t="s">
        <v>13</v>
      </c>
      <c r="D27" s="331" t="s">
        <v>39</v>
      </c>
      <c r="E27" s="332"/>
      <c r="F27" s="333"/>
      <c r="G27" s="32">
        <v>2091566</v>
      </c>
      <c r="H27" s="71"/>
      <c r="I27" s="71"/>
      <c r="J27" s="40">
        <f t="shared" si="2"/>
        <v>2091566</v>
      </c>
      <c r="K27" s="72">
        <v>223599</v>
      </c>
      <c r="M27" s="73">
        <f t="shared" si="1"/>
        <v>9.3540937124047954</v>
      </c>
      <c r="O27" s="70"/>
    </row>
    <row r="28" spans="2:16" ht="18" customHeight="1">
      <c r="B28" s="346"/>
      <c r="C28" s="56" t="s">
        <v>32</v>
      </c>
      <c r="D28" s="331" t="s">
        <v>35</v>
      </c>
      <c r="E28" s="332"/>
      <c r="F28" s="333"/>
      <c r="G28" s="71">
        <v>0</v>
      </c>
      <c r="I28" s="71"/>
      <c r="J28" s="40">
        <f>G28+H28-I28</f>
        <v>0</v>
      </c>
      <c r="K28" s="72">
        <v>0</v>
      </c>
      <c r="M28" s="73" t="e">
        <f t="shared" si="1"/>
        <v>#DIV/0!</v>
      </c>
      <c r="O28" s="70"/>
    </row>
    <row r="29" spans="2:16" ht="18" customHeight="1" thickBot="1">
      <c r="B29" s="346"/>
      <c r="C29" s="74" t="s">
        <v>32</v>
      </c>
      <c r="D29" s="386" t="s">
        <v>41</v>
      </c>
      <c r="E29" s="335"/>
      <c r="F29" s="336"/>
      <c r="G29" s="75">
        <v>5089543155</v>
      </c>
      <c r="H29" s="75"/>
      <c r="I29" s="75"/>
      <c r="J29" s="40">
        <f t="shared" si="2"/>
        <v>5089543155</v>
      </c>
      <c r="K29" s="72">
        <v>521834400</v>
      </c>
      <c r="M29" s="73">
        <f t="shared" si="1"/>
        <v>9.7531767836693017</v>
      </c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5091634721</v>
      </c>
      <c r="H30" s="76">
        <f>SUM(H26:H29)</f>
        <v>0</v>
      </c>
      <c r="I30" s="76">
        <f>SUM(I26:I29)</f>
        <v>0</v>
      </c>
      <c r="J30" s="66">
        <f>SUM(J26:J29)</f>
        <v>5091634721</v>
      </c>
      <c r="K30" s="77">
        <f>SUM(K26:K29)</f>
        <v>522057999</v>
      </c>
      <c r="M30" s="73">
        <f t="shared" si="1"/>
        <v>9.7530058551980918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18276545704</v>
      </c>
      <c r="H31" s="78">
        <f>H25+H30</f>
        <v>0</v>
      </c>
      <c r="I31" s="78">
        <f>I25+I30</f>
        <v>0</v>
      </c>
      <c r="J31" s="78">
        <f>J25+J30</f>
        <v>18276545704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 s="97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 s="9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62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M39" s="73">
        <f>J39/K39</f>
        <v>8.6438159609634759</v>
      </c>
      <c r="N39" t="s">
        <v>64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45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48</v>
      </c>
      <c r="I43" s="131" t="s">
        <v>71</v>
      </c>
      <c r="J43" s="90" t="s">
        <v>50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76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 t="s">
        <v>79</v>
      </c>
      <c r="C48"/>
      <c r="D48" s="143"/>
      <c r="E48" s="144"/>
      <c r="G48" s="145" t="s">
        <v>77</v>
      </c>
      <c r="J48" s="146"/>
      <c r="K48"/>
      <c r="L48" s="6"/>
      <c r="M48"/>
      <c r="O48"/>
      <c r="P48"/>
    </row>
    <row r="49" spans="1:16" s="7" customFormat="1" ht="15" customHeight="1">
      <c r="A49"/>
      <c r="B49" s="147" t="s">
        <v>80</v>
      </c>
      <c r="C49"/>
      <c r="D49" s="143"/>
      <c r="E49" s="148">
        <v>571230000</v>
      </c>
      <c r="F49" s="149"/>
      <c r="G49" t="s">
        <v>81</v>
      </c>
      <c r="J49" s="146">
        <v>1362900</v>
      </c>
      <c r="K49"/>
      <c r="L49" s="6"/>
      <c r="M49"/>
      <c r="O49"/>
      <c r="P49"/>
    </row>
    <row r="50" spans="1:16" s="7" customFormat="1" ht="15" customHeight="1">
      <c r="A50"/>
      <c r="B50" s="147"/>
      <c r="C50"/>
      <c r="D50" s="143"/>
      <c r="E50" s="148"/>
      <c r="F50" s="149"/>
      <c r="G50" t="s">
        <v>82</v>
      </c>
      <c r="J50" s="146">
        <v>3100</v>
      </c>
      <c r="K50"/>
      <c r="L50" s="6"/>
      <c r="M50"/>
      <c r="O50"/>
      <c r="P50"/>
    </row>
    <row r="51" spans="1:16" s="7" customFormat="1" ht="15" customHeight="1">
      <c r="A51"/>
      <c r="B51" s="147"/>
      <c r="C51"/>
      <c r="D51" s="143"/>
      <c r="E51" s="148"/>
      <c r="F51" s="149"/>
      <c r="G51" t="s">
        <v>83</v>
      </c>
      <c r="J51" s="146">
        <v>25150</v>
      </c>
      <c r="K51"/>
      <c r="L51" s="6"/>
      <c r="M51"/>
      <c r="O51"/>
      <c r="P51"/>
    </row>
    <row r="52" spans="1:16" s="7" customFormat="1" ht="15" customHeight="1">
      <c r="A52"/>
      <c r="B52" s="147"/>
      <c r="C52"/>
      <c r="D52" s="143"/>
      <c r="E52" s="148"/>
      <c r="F52" s="149"/>
      <c r="G52" t="s">
        <v>84</v>
      </c>
      <c r="J52" s="146">
        <v>37250</v>
      </c>
      <c r="K52"/>
      <c r="L52" s="6"/>
      <c r="M52"/>
      <c r="O52"/>
      <c r="P52"/>
    </row>
    <row r="53" spans="1:16" s="7" customFormat="1" ht="15" customHeight="1">
      <c r="A53"/>
      <c r="B53" s="147"/>
      <c r="C53"/>
      <c r="D53" s="143"/>
      <c r="E53" s="148"/>
      <c r="F53" s="149"/>
      <c r="G53" t="s">
        <v>85</v>
      </c>
      <c r="J53" s="146">
        <v>101150</v>
      </c>
      <c r="K53"/>
      <c r="L53" s="6"/>
      <c r="M53"/>
      <c r="O53"/>
      <c r="P53"/>
    </row>
    <row r="54" spans="1:16" s="7" customFormat="1" ht="15" customHeight="1">
      <c r="A54"/>
      <c r="B54" s="147"/>
      <c r="C54"/>
      <c r="D54" s="143"/>
      <c r="E54" s="148"/>
      <c r="F54" s="149"/>
      <c r="G54" t="s">
        <v>86</v>
      </c>
      <c r="J54" s="146">
        <v>28400</v>
      </c>
      <c r="K54"/>
      <c r="L54" s="6"/>
      <c r="M54"/>
      <c r="O54"/>
      <c r="P54"/>
    </row>
    <row r="55" spans="1:16" s="7" customFormat="1" ht="15" customHeight="1">
      <c r="A55"/>
      <c r="B55" s="147"/>
      <c r="C55"/>
      <c r="D55" s="143"/>
      <c r="E55" s="148"/>
      <c r="F55" s="149"/>
      <c r="G55" t="s">
        <v>86</v>
      </c>
      <c r="J55" s="146">
        <v>28400</v>
      </c>
      <c r="K55"/>
      <c r="L55" s="6"/>
      <c r="M55"/>
      <c r="O55"/>
      <c r="P55"/>
    </row>
    <row r="56" spans="1:16" s="7" customFormat="1" ht="15" customHeight="1">
      <c r="A56"/>
      <c r="B56" s="147"/>
      <c r="C56"/>
      <c r="D56" s="143"/>
      <c r="E56" s="148"/>
      <c r="F56" s="149"/>
      <c r="G56" t="s">
        <v>87</v>
      </c>
      <c r="J56" s="146">
        <v>28900</v>
      </c>
      <c r="K56"/>
      <c r="L56" s="6"/>
      <c r="M56"/>
      <c r="O56"/>
      <c r="P56"/>
    </row>
    <row r="57" spans="1:16" s="7" customFormat="1" ht="15" customHeight="1">
      <c r="A57"/>
      <c r="B57" s="147"/>
      <c r="C57"/>
      <c r="D57" s="143"/>
      <c r="E57" s="148"/>
      <c r="F57" s="149"/>
      <c r="G57" t="s">
        <v>86</v>
      </c>
      <c r="J57" s="146">
        <v>33900</v>
      </c>
      <c r="K57"/>
      <c r="L57" s="6"/>
      <c r="M57"/>
      <c r="O57"/>
      <c r="P57"/>
    </row>
    <row r="58" spans="1:16" s="7" customFormat="1" ht="15" customHeight="1">
      <c r="A58"/>
      <c r="B58" s="147"/>
      <c r="C58"/>
      <c r="D58" s="143"/>
      <c r="E58" s="148"/>
      <c r="F58" s="149"/>
      <c r="G58" t="s">
        <v>88</v>
      </c>
      <c r="J58" s="146">
        <v>1080</v>
      </c>
      <c r="K58"/>
      <c r="L58" s="6"/>
      <c r="M58"/>
      <c r="O58"/>
      <c r="P58"/>
    </row>
    <row r="59" spans="1:16" s="7" customFormat="1" ht="15" customHeight="1">
      <c r="A59"/>
      <c r="B59" s="147"/>
      <c r="C59"/>
      <c r="D59" s="143"/>
      <c r="E59" s="148"/>
      <c r="F59" s="149"/>
      <c r="G59" t="s">
        <v>89</v>
      </c>
      <c r="J59" s="146">
        <v>38930</v>
      </c>
      <c r="K59"/>
      <c r="L59" s="6"/>
      <c r="M59"/>
      <c r="O59"/>
      <c r="P59"/>
    </row>
    <row r="60" spans="1:16" s="7" customFormat="1" ht="15" customHeight="1">
      <c r="A60"/>
      <c r="B60" s="147"/>
      <c r="C60"/>
      <c r="D60" s="143"/>
      <c r="E60" s="148"/>
      <c r="F60" s="149"/>
      <c r="G60"/>
      <c r="J60" s="150">
        <f>SUM(J49:J59)</f>
        <v>1689160</v>
      </c>
      <c r="K60"/>
      <c r="L60" s="6"/>
      <c r="M60"/>
      <c r="O60"/>
      <c r="P60"/>
    </row>
    <row r="61" spans="1:16" ht="15" customHeight="1">
      <c r="B61" s="147"/>
      <c r="D61" s="143"/>
      <c r="E61" s="151"/>
      <c r="J61" s="146"/>
      <c r="L61"/>
      <c r="N61"/>
    </row>
    <row r="62" spans="1:16" ht="15" customHeight="1">
      <c r="B62" s="142"/>
      <c r="D62" s="143"/>
      <c r="E62" s="152"/>
      <c r="G62" s="153"/>
      <c r="H62" s="7"/>
      <c r="I62" s="7"/>
      <c r="J62" s="150"/>
      <c r="L62"/>
      <c r="N62"/>
    </row>
    <row r="63" spans="1:16">
      <c r="B63" s="147"/>
      <c r="D63" s="143"/>
      <c r="E63" s="144"/>
      <c r="I63" s="154"/>
      <c r="J63" s="146"/>
      <c r="K63" s="6"/>
      <c r="L63"/>
      <c r="M63" s="7"/>
      <c r="N63"/>
    </row>
    <row r="64" spans="1:16" s="7" customFormat="1">
      <c r="A64"/>
      <c r="B64" s="142"/>
      <c r="C64"/>
      <c r="D64" s="143"/>
      <c r="E64" s="148"/>
      <c r="G64"/>
      <c r="J64" s="146"/>
      <c r="K64"/>
      <c r="L64" s="6"/>
      <c r="M64"/>
      <c r="O64"/>
      <c r="P64"/>
    </row>
    <row r="65" spans="1:16" s="7" customFormat="1" ht="13.5" customHeight="1">
      <c r="A65"/>
      <c r="B65" s="142"/>
      <c r="C65"/>
      <c r="D65" s="143"/>
      <c r="E65" s="148"/>
      <c r="F65"/>
      <c r="G65"/>
      <c r="H65"/>
      <c r="I65" s="154"/>
      <c r="J65" s="150"/>
      <c r="K65"/>
      <c r="L65" s="6"/>
      <c r="M65"/>
      <c r="O65"/>
      <c r="P65"/>
    </row>
    <row r="66" spans="1:16" s="7" customFormat="1" ht="14.25" customHeight="1">
      <c r="A66"/>
      <c r="B66" s="147"/>
      <c r="C66" s="153"/>
      <c r="D66" s="143"/>
      <c r="E66" s="144"/>
      <c r="F66"/>
      <c r="G66"/>
      <c r="H66"/>
      <c r="I66" s="154"/>
      <c r="J66" s="146"/>
      <c r="K66"/>
      <c r="L66" s="6"/>
      <c r="M66"/>
      <c r="O66"/>
      <c r="P66"/>
    </row>
    <row r="67" spans="1:16">
      <c r="B67" s="147"/>
      <c r="E67" s="155"/>
      <c r="G67" s="153"/>
      <c r="I67" s="154"/>
      <c r="J67" s="146"/>
    </row>
    <row r="68" spans="1:16">
      <c r="B68" s="147"/>
      <c r="D68" s="156"/>
      <c r="E68" s="157"/>
      <c r="I68" s="154"/>
      <c r="J68" s="150"/>
    </row>
    <row r="69" spans="1:16">
      <c r="B69" s="142"/>
      <c r="D69" s="143"/>
      <c r="E69" s="148"/>
      <c r="G69" s="158"/>
      <c r="H69" s="7"/>
      <c r="I69" s="7"/>
      <c r="J69" s="146"/>
    </row>
    <row r="70" spans="1:16" ht="14.25" customHeight="1">
      <c r="B70" s="147"/>
      <c r="C70" s="153"/>
      <c r="D70" s="143"/>
      <c r="E70" s="155"/>
      <c r="G70" s="153"/>
      <c r="J70" s="150"/>
    </row>
    <row r="71" spans="1:16" ht="14.25" customHeight="1">
      <c r="B71" s="147"/>
      <c r="E71" s="155"/>
      <c r="J71" s="150"/>
    </row>
    <row r="72" spans="1:16" ht="14.25" customHeight="1">
      <c r="B72" s="147"/>
      <c r="D72"/>
      <c r="E72" s="20"/>
      <c r="G72" s="153"/>
      <c r="I72" s="154"/>
      <c r="J72" s="150"/>
    </row>
    <row r="73" spans="1:16" ht="14.25" customHeight="1">
      <c r="B73" s="147"/>
      <c r="D73" s="143"/>
      <c r="E73" s="144"/>
      <c r="I73" s="154"/>
      <c r="J73" s="150"/>
    </row>
    <row r="74" spans="1:16" ht="14.25" customHeight="1">
      <c r="B74" s="147"/>
      <c r="D74" s="143"/>
      <c r="E74" s="155"/>
      <c r="G74" s="153"/>
      <c r="J74" s="146"/>
    </row>
    <row r="75" spans="1:16" ht="14.25" customHeight="1">
      <c r="B75" s="142"/>
      <c r="E75" s="159"/>
      <c r="H75" s="153"/>
      <c r="J75" s="150"/>
    </row>
    <row r="76" spans="1:16" ht="14.25" customHeight="1">
      <c r="B76" s="142"/>
      <c r="J76" s="150"/>
    </row>
    <row r="77" spans="1:16" ht="14.25" customHeight="1">
      <c r="B77" s="142"/>
      <c r="G77" s="153"/>
      <c r="I77" s="154"/>
      <c r="J77" s="146"/>
    </row>
    <row r="78" spans="1:16" ht="14.25" customHeight="1">
      <c r="B78" s="142"/>
      <c r="I78" s="154"/>
      <c r="J78" s="150"/>
    </row>
    <row r="79" spans="1:16">
      <c r="B79" s="142"/>
      <c r="D79" s="143"/>
      <c r="E79" s="155"/>
      <c r="G79" s="153"/>
      <c r="I79" s="154"/>
      <c r="J79" s="150"/>
      <c r="L79" s="160"/>
    </row>
    <row r="80" spans="1:16">
      <c r="B80" s="142"/>
      <c r="D80" s="143"/>
      <c r="E80" s="155"/>
      <c r="I80" s="161"/>
      <c r="J80" s="162"/>
    </row>
    <row r="81" spans="2:10">
      <c r="B81" s="142"/>
      <c r="D81" s="143"/>
      <c r="E81" s="155"/>
      <c r="G81" s="153"/>
      <c r="J81" s="162"/>
    </row>
    <row r="82" spans="2:10">
      <c r="B82" s="142"/>
      <c r="D82" s="143"/>
      <c r="E82" s="155"/>
      <c r="J82" s="163"/>
    </row>
    <row r="83" spans="2:10">
      <c r="B83" s="147"/>
      <c r="D83" s="164"/>
      <c r="I83" s="155"/>
      <c r="J83" s="163"/>
    </row>
    <row r="84" spans="2:10">
      <c r="B84" s="142"/>
      <c r="G84" s="153"/>
      <c r="I84" s="154"/>
      <c r="J84" s="150"/>
    </row>
    <row r="85" spans="2:10">
      <c r="B85" s="147"/>
      <c r="I85" s="154"/>
      <c r="J85" s="165"/>
    </row>
    <row r="86" spans="2:10">
      <c r="B86" s="142"/>
      <c r="I86" s="155"/>
      <c r="J86" s="162"/>
    </row>
    <row r="87" spans="2:10">
      <c r="B87" s="147"/>
      <c r="D87" s="166"/>
      <c r="I87" s="155"/>
      <c r="J87" s="167"/>
    </row>
    <row r="88" spans="2:10">
      <c r="B88" s="147"/>
      <c r="I88" s="155"/>
      <c r="J88" s="167"/>
    </row>
    <row r="89" spans="2:10">
      <c r="B89" s="142"/>
      <c r="I89" s="155"/>
      <c r="J89" s="162"/>
    </row>
    <row r="90" spans="2:10">
      <c r="B90" s="142"/>
      <c r="G90" s="153"/>
      <c r="I90" s="154"/>
      <c r="J90" s="146"/>
    </row>
    <row r="91" spans="2:10">
      <c r="B91" s="147"/>
      <c r="D91" s="166"/>
      <c r="I91" s="154"/>
      <c r="J91" s="165"/>
    </row>
    <row r="92" spans="2:10">
      <c r="B92" s="147"/>
      <c r="J92" s="165"/>
    </row>
    <row r="93" spans="2:10">
      <c r="B93" s="142"/>
      <c r="I93" s="155"/>
      <c r="J93" s="167"/>
    </row>
    <row r="94" spans="2:10">
      <c r="B94" s="147"/>
      <c r="D94" s="166"/>
      <c r="I94" s="155"/>
      <c r="J94" s="167"/>
    </row>
    <row r="95" spans="2:10">
      <c r="B95" s="147"/>
      <c r="I95" s="155"/>
      <c r="J95" s="167"/>
    </row>
    <row r="96" spans="2:10">
      <c r="B96" s="142"/>
      <c r="I96" s="168"/>
      <c r="J96" s="167"/>
    </row>
    <row r="97" spans="2:10">
      <c r="B97" s="147"/>
      <c r="D97" s="169"/>
      <c r="I97" s="168"/>
      <c r="J97" s="167"/>
    </row>
    <row r="98" spans="2:10">
      <c r="B98" s="147"/>
      <c r="D98" s="169"/>
      <c r="I98" s="168"/>
      <c r="J98" s="167"/>
    </row>
    <row r="99" spans="2:10">
      <c r="B99" s="147"/>
      <c r="D99" s="166"/>
      <c r="I99" s="170"/>
      <c r="J99" s="167"/>
    </row>
    <row r="100" spans="2:10" ht="15" thickBot="1">
      <c r="B100" s="171"/>
      <c r="C100" s="172"/>
      <c r="D100" s="173"/>
      <c r="E100" s="172"/>
      <c r="F100" s="172"/>
      <c r="G100" s="172"/>
      <c r="I100" s="170"/>
      <c r="J100" s="167"/>
    </row>
    <row r="101" spans="2:10">
      <c r="D101" s="166"/>
      <c r="H101" s="174"/>
      <c r="I101" s="174"/>
      <c r="J101" s="174"/>
    </row>
  </sheetData>
  <dataConsolidate/>
  <mergeCells count="37">
    <mergeCell ref="B45:I45"/>
    <mergeCell ref="B47:J47"/>
    <mergeCell ref="B36:E36"/>
    <mergeCell ref="B38:B39"/>
    <mergeCell ref="B40:F40"/>
    <mergeCell ref="B42:F42"/>
    <mergeCell ref="E43:F43"/>
    <mergeCell ref="E44:F44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10:F10"/>
    <mergeCell ref="B11:B18"/>
    <mergeCell ref="D11:F11"/>
    <mergeCell ref="D12:F12"/>
    <mergeCell ref="D13:F13"/>
    <mergeCell ref="D14:F14"/>
    <mergeCell ref="D15:F15"/>
    <mergeCell ref="B9:J9"/>
    <mergeCell ref="B3:C3"/>
    <mergeCell ref="B4:C4"/>
    <mergeCell ref="B5:F6"/>
    <mergeCell ref="B7:F7"/>
    <mergeCell ref="B8:F8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69" max="11" man="1"/>
    <brk id="79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90"/>
  <sheetViews>
    <sheetView showGridLines="0" view="pageBreakPreview" zoomScale="85" zoomScaleNormal="70" zoomScaleSheetLayoutView="85" zoomScalePageLayoutView="40" workbookViewId="0">
      <selection activeCell="J45" sqref="J45"/>
    </sheetView>
  </sheetViews>
  <sheetFormatPr defaultColWidth="8.8984375" defaultRowHeight="14.4"/>
  <cols>
    <col min="1" max="1" width="3.09765625" customWidth="1"/>
    <col min="2" max="3" width="15.296875" customWidth="1"/>
    <col min="4" max="4" width="29.59765625" style="3" customWidth="1"/>
    <col min="5" max="5" width="15.8984375" customWidth="1"/>
    <col min="6" max="6" width="13.296875" customWidth="1"/>
    <col min="7" max="7" width="18.59765625" customWidth="1"/>
    <col min="8" max="8" width="17.296875" customWidth="1"/>
    <col min="9" max="9" width="18.59765625" customWidth="1"/>
    <col min="10" max="10" width="18.09765625" customWidth="1"/>
    <col min="11" max="11" width="18.69921875" bestFit="1" customWidth="1"/>
    <col min="12" max="12" width="19.296875" style="6" bestFit="1" customWidth="1"/>
    <col min="13" max="13" width="16.296875" bestFit="1" customWidth="1"/>
    <col min="14" max="14" width="11.3984375" style="7" bestFit="1" customWidth="1"/>
    <col min="15" max="15" width="16.69921875" bestFit="1" customWidth="1"/>
  </cols>
  <sheetData>
    <row r="1" spans="1:16">
      <c r="B1" s="1"/>
      <c r="C1" s="2"/>
      <c r="E1" s="2"/>
      <c r="F1" s="2"/>
      <c r="G1" s="4"/>
      <c r="H1" s="4"/>
      <c r="I1" s="5"/>
      <c r="J1" s="5"/>
      <c r="K1" s="2"/>
    </row>
    <row r="2" spans="1:16">
      <c r="B2" s="1"/>
      <c r="C2" s="2"/>
      <c r="E2" s="2"/>
      <c r="F2" s="2"/>
      <c r="G2" s="4"/>
      <c r="H2" s="4"/>
      <c r="I2" s="5"/>
      <c r="J2" s="5"/>
      <c r="K2" s="2"/>
    </row>
    <row r="3" spans="1:16" ht="39" customHeight="1">
      <c r="B3" s="367" t="s">
        <v>0</v>
      </c>
      <c r="C3" s="367"/>
      <c r="D3" s="8"/>
      <c r="E3" s="9"/>
      <c r="F3" s="9"/>
      <c r="G3" s="9"/>
      <c r="H3" s="9"/>
      <c r="I3" s="5"/>
      <c r="J3" s="5"/>
      <c r="K3" s="2"/>
    </row>
    <row r="4" spans="1:16" ht="39" customHeight="1" thickBot="1">
      <c r="B4" s="368" t="str">
        <f ca="1">TEXT(DATEVALUE(TEXT(MID(CELL("filename"),FIND("]",CELL("filename"))+1,255),"00-00-00")),"yyyy年 mm月 dd日")</f>
        <v>2026年 07月 31日</v>
      </c>
      <c r="C4" s="368"/>
      <c r="D4" s="10"/>
      <c r="E4" s="11"/>
      <c r="F4" s="11"/>
      <c r="G4" s="11"/>
      <c r="H4" s="11"/>
      <c r="I4" s="12"/>
      <c r="J4" s="13"/>
      <c r="K4" s="2"/>
    </row>
    <row r="5" spans="1:16" ht="21.75" customHeight="1" thickTop="1">
      <c r="B5" s="369" t="s">
        <v>1</v>
      </c>
      <c r="C5" s="370"/>
      <c r="D5" s="370"/>
      <c r="E5" s="370"/>
      <c r="F5" s="371"/>
      <c r="G5" s="14" t="s">
        <v>2</v>
      </c>
      <c r="H5" s="14" t="s">
        <v>3</v>
      </c>
      <c r="I5" s="14" t="s">
        <v>4</v>
      </c>
      <c r="J5" s="15" t="s">
        <v>5</v>
      </c>
      <c r="K5" s="16" t="s">
        <v>6</v>
      </c>
    </row>
    <row r="6" spans="1:16" ht="21.75" customHeight="1" thickBot="1">
      <c r="B6" s="372"/>
      <c r="C6" s="373"/>
      <c r="D6" s="373"/>
      <c r="E6" s="373"/>
      <c r="F6" s="374"/>
      <c r="G6" s="17">
        <f>SUM(G10,G33,G42)</f>
        <v>40513207055</v>
      </c>
      <c r="H6" s="17">
        <f>SUM(H10,H33,H42)</f>
        <v>0</v>
      </c>
      <c r="I6" s="17">
        <f>SUM(I10,I33,I42)</f>
        <v>9130</v>
      </c>
      <c r="J6" s="18">
        <f>SUM(J10,J33,J42)</f>
        <v>40513197925</v>
      </c>
      <c r="K6" s="19">
        <f>J6-G6</f>
        <v>-9130</v>
      </c>
      <c r="L6" s="20">
        <f>(G6+H6-I6)-J6</f>
        <v>0</v>
      </c>
    </row>
    <row r="7" spans="1:16" ht="18.75" customHeight="1" thickTop="1">
      <c r="B7" s="375" t="s">
        <v>7</v>
      </c>
      <c r="C7" s="376"/>
      <c r="D7" s="376"/>
      <c r="E7" s="376"/>
      <c r="F7" s="377"/>
      <c r="G7" s="21">
        <f>SUM(G19,G42,G36)</f>
        <v>8541592778</v>
      </c>
      <c r="H7" s="21">
        <f>SUM(H19,H42,H36)</f>
        <v>0</v>
      </c>
      <c r="I7" s="21">
        <f>SUM(I19,I42,I36)</f>
        <v>9130</v>
      </c>
      <c r="J7" s="22">
        <f>G7+H7-I7</f>
        <v>8541583648</v>
      </c>
      <c r="K7" s="23"/>
    </row>
    <row r="8" spans="1:16" ht="18.75" customHeight="1" thickBot="1">
      <c r="B8" s="378" t="s">
        <v>8</v>
      </c>
      <c r="C8" s="379"/>
      <c r="D8" s="379"/>
      <c r="E8" s="379"/>
      <c r="F8" s="380"/>
      <c r="G8" s="24">
        <f>SUM(G31,G40)</f>
        <v>31971614277</v>
      </c>
      <c r="H8" s="24">
        <f>SUM(H31,H40)</f>
        <v>0</v>
      </c>
      <c r="I8" s="24">
        <f>SUM(I31,I40)</f>
        <v>0</v>
      </c>
      <c r="J8" s="25">
        <f>G8+H8-I8</f>
        <v>31971614277</v>
      </c>
      <c r="K8" s="23"/>
      <c r="M8" s="26"/>
    </row>
    <row r="9" spans="1:16" ht="9.75" customHeight="1" thickTop="1" thickBot="1">
      <c r="B9" s="381"/>
      <c r="C9" s="382"/>
      <c r="D9" s="382"/>
      <c r="E9" s="382"/>
      <c r="F9" s="382"/>
      <c r="G9" s="382"/>
      <c r="H9" s="382"/>
      <c r="I9" s="382"/>
      <c r="J9" s="383"/>
      <c r="K9" s="23"/>
      <c r="M9" s="26"/>
    </row>
    <row r="10" spans="1:16" ht="21.75" customHeight="1" thickTop="1" thickBot="1">
      <c r="B10" s="358" t="s">
        <v>9</v>
      </c>
      <c r="C10" s="322"/>
      <c r="D10" s="322"/>
      <c r="E10" s="322"/>
      <c r="F10" s="323"/>
      <c r="G10" s="27">
        <f>SUM(G19,G31)</f>
        <v>22826616871</v>
      </c>
      <c r="H10" s="27">
        <f>SUM(H19,H31)</f>
        <v>0</v>
      </c>
      <c r="I10" s="27">
        <f>SUM(I19,I31)</f>
        <v>9130</v>
      </c>
      <c r="J10" s="28">
        <f>SUM(J19,J31)</f>
        <v>22826607741</v>
      </c>
      <c r="K10" s="29">
        <f>J10-G10</f>
        <v>-9130</v>
      </c>
      <c r="M10" s="26"/>
    </row>
    <row r="11" spans="1:16" ht="21.75" customHeight="1" thickBot="1">
      <c r="B11" s="359" t="s">
        <v>10</v>
      </c>
      <c r="C11" s="30" t="s">
        <v>11</v>
      </c>
      <c r="D11" s="361" t="s">
        <v>12</v>
      </c>
      <c r="E11" s="362"/>
      <c r="F11" s="363"/>
      <c r="G11" s="31">
        <v>1279190</v>
      </c>
      <c r="H11" s="32"/>
      <c r="I11" s="33"/>
      <c r="J11" s="34">
        <f t="shared" ref="J11:J16" si="0">G11+H11-I11</f>
        <v>1279190</v>
      </c>
      <c r="K11" s="35">
        <f>J11-G11</f>
        <v>0</v>
      </c>
      <c r="M11" s="26"/>
    </row>
    <row r="12" spans="1:16" ht="33.75" customHeight="1" thickTop="1">
      <c r="B12" s="360"/>
      <c r="C12" s="36" t="s">
        <v>13</v>
      </c>
      <c r="D12" s="348" t="s">
        <v>14</v>
      </c>
      <c r="E12" s="349"/>
      <c r="F12" s="350"/>
      <c r="G12" s="32">
        <v>5864</v>
      </c>
      <c r="H12" s="37"/>
      <c r="I12" s="38"/>
      <c r="J12" s="39">
        <f t="shared" si="0"/>
        <v>5864</v>
      </c>
      <c r="K12" s="2"/>
      <c r="M12" s="26"/>
    </row>
    <row r="13" spans="1:16" ht="33.75" customHeight="1">
      <c r="B13" s="360"/>
      <c r="C13" s="36" t="s">
        <v>13</v>
      </c>
      <c r="D13" s="348" t="s">
        <v>15</v>
      </c>
      <c r="E13" s="349"/>
      <c r="F13" s="350"/>
      <c r="G13" s="32">
        <v>13485197</v>
      </c>
      <c r="H13" s="37"/>
      <c r="I13" s="38">
        <v>9130</v>
      </c>
      <c r="J13" s="40">
        <f>G13+H13-I13</f>
        <v>13476067</v>
      </c>
      <c r="K13" s="2"/>
      <c r="M13" s="26"/>
    </row>
    <row r="14" spans="1:16" ht="18.75" customHeight="1">
      <c r="B14" s="360"/>
      <c r="C14" s="36" t="s">
        <v>16</v>
      </c>
      <c r="D14" s="364" t="s">
        <v>17</v>
      </c>
      <c r="E14" s="365"/>
      <c r="F14" s="366"/>
      <c r="G14" s="32">
        <v>3387</v>
      </c>
      <c r="H14" s="32"/>
      <c r="I14" s="32"/>
      <c r="J14" s="40">
        <f>G14+H14-I14</f>
        <v>3387</v>
      </c>
      <c r="K14" s="2"/>
      <c r="M14" s="26"/>
    </row>
    <row r="15" spans="1:16" ht="18" customHeight="1">
      <c r="B15" s="360"/>
      <c r="C15" s="36" t="s">
        <v>18</v>
      </c>
      <c r="D15" s="348" t="s">
        <v>19</v>
      </c>
      <c r="E15" s="349"/>
      <c r="F15" s="350"/>
      <c r="G15" s="32">
        <v>3361</v>
      </c>
      <c r="H15" s="32"/>
      <c r="I15" s="32"/>
      <c r="J15" s="40">
        <f t="shared" si="0"/>
        <v>3361</v>
      </c>
      <c r="K15" s="2"/>
    </row>
    <row r="16" spans="1:16" s="7" customFormat="1" ht="28.8">
      <c r="A16"/>
      <c r="B16" s="360"/>
      <c r="C16" s="36" t="s">
        <v>20</v>
      </c>
      <c r="D16" s="41" t="s">
        <v>21</v>
      </c>
      <c r="E16" s="42"/>
      <c r="F16" s="43"/>
      <c r="G16" s="44">
        <v>0</v>
      </c>
      <c r="H16" s="45"/>
      <c r="I16" s="45"/>
      <c r="J16" s="40">
        <f t="shared" si="0"/>
        <v>0</v>
      </c>
      <c r="K16" s="2"/>
      <c r="L16" s="6"/>
      <c r="M16"/>
      <c r="O16"/>
      <c r="P16"/>
    </row>
    <row r="17" spans="2:16" ht="18" customHeight="1">
      <c r="B17" s="360"/>
      <c r="C17" s="46" t="s">
        <v>22</v>
      </c>
      <c r="D17" s="41" t="s">
        <v>23</v>
      </c>
      <c r="E17" s="47"/>
      <c r="F17" s="48"/>
      <c r="G17" s="49">
        <v>0</v>
      </c>
      <c r="H17" s="50"/>
      <c r="I17" s="45"/>
      <c r="J17" s="51">
        <f>G17+H17-I17</f>
        <v>0</v>
      </c>
      <c r="K17" s="2"/>
    </row>
    <row r="18" spans="2:16" ht="28.8">
      <c r="B18" s="360"/>
      <c r="C18" s="46" t="s">
        <v>24</v>
      </c>
      <c r="D18" s="52" t="s">
        <v>25</v>
      </c>
      <c r="E18" s="52"/>
      <c r="F18" s="53"/>
      <c r="G18" s="49">
        <v>4535294168</v>
      </c>
      <c r="H18" s="37"/>
      <c r="I18" s="50"/>
      <c r="J18" s="51">
        <f>G18+H18-I18</f>
        <v>4535294168</v>
      </c>
      <c r="K18" s="2"/>
    </row>
    <row r="19" spans="2:16" ht="21.75" customHeight="1">
      <c r="B19" s="341" t="s">
        <v>26</v>
      </c>
      <c r="C19" s="342"/>
      <c r="D19" s="342"/>
      <c r="E19" s="342"/>
      <c r="F19" s="343"/>
      <c r="G19" s="54">
        <f>SUM(G11:G18)</f>
        <v>4550071167</v>
      </c>
      <c r="H19" s="54">
        <f>SUM(H11:H18)</f>
        <v>0</v>
      </c>
      <c r="I19" s="54">
        <f>SUM(I11:I18)</f>
        <v>9130</v>
      </c>
      <c r="J19" s="54">
        <f>SUM(J11:J18)</f>
        <v>4550062037</v>
      </c>
      <c r="K19" s="2"/>
      <c r="M19" s="55"/>
    </row>
    <row r="20" spans="2:16" ht="18" customHeight="1">
      <c r="B20" s="344" t="s">
        <v>27</v>
      </c>
      <c r="C20" s="56" t="s">
        <v>28</v>
      </c>
      <c r="D20" s="348" t="s">
        <v>29</v>
      </c>
      <c r="E20" s="349"/>
      <c r="F20" s="350"/>
      <c r="G20" s="57">
        <v>0</v>
      </c>
      <c r="H20" s="32"/>
      <c r="I20" s="32"/>
      <c r="J20" s="40">
        <f>G20+H20-I20</f>
        <v>0</v>
      </c>
      <c r="K20" s="58">
        <v>0</v>
      </c>
      <c r="M20" s="6" t="e">
        <f t="shared" ref="M20:M30" si="1">J20/K20</f>
        <v>#DIV/0!</v>
      </c>
      <c r="O20" s="20"/>
      <c r="P20" s="59"/>
    </row>
    <row r="21" spans="2:16" ht="18" customHeight="1" thickBot="1">
      <c r="B21" s="345"/>
      <c r="C21" s="56" t="s">
        <v>30</v>
      </c>
      <c r="D21" s="348" t="s">
        <v>31</v>
      </c>
      <c r="E21" s="349"/>
      <c r="F21" s="350"/>
      <c r="G21" s="32">
        <v>5849120</v>
      </c>
      <c r="H21" s="45"/>
      <c r="I21" s="32"/>
      <c r="J21" s="40">
        <f>G21+H21-I21</f>
        <v>5849120</v>
      </c>
      <c r="K21" s="60">
        <v>4017.07</v>
      </c>
      <c r="M21" s="6">
        <f t="shared" si="1"/>
        <v>1456.0662373321848</v>
      </c>
    </row>
    <row r="22" spans="2:16" ht="18" customHeight="1">
      <c r="B22" s="346"/>
      <c r="C22" s="56" t="s">
        <v>32</v>
      </c>
      <c r="D22" s="348" t="s">
        <v>33</v>
      </c>
      <c r="E22" s="349"/>
      <c r="F22" s="350"/>
      <c r="G22" s="32">
        <v>0</v>
      </c>
      <c r="H22" s="32"/>
      <c r="I22" s="32"/>
      <c r="J22" s="40">
        <f>G22+H22-I22</f>
        <v>0</v>
      </c>
      <c r="K22" s="61">
        <v>0</v>
      </c>
      <c r="M22" s="6" t="e">
        <f t="shared" si="1"/>
        <v>#DIV/0!</v>
      </c>
    </row>
    <row r="23" spans="2:16" ht="18" customHeight="1">
      <c r="B23" s="346"/>
      <c r="C23" s="56" t="s">
        <v>34</v>
      </c>
      <c r="D23" s="331" t="s">
        <v>35</v>
      </c>
      <c r="E23" s="332"/>
      <c r="F23" s="333"/>
      <c r="G23" s="32">
        <v>0</v>
      </c>
      <c r="H23" s="32"/>
      <c r="I23" s="32"/>
      <c r="J23" s="40">
        <f>G23+H23-I23</f>
        <v>0</v>
      </c>
      <c r="K23" s="61">
        <v>0</v>
      </c>
      <c r="M23" s="6" t="e">
        <f t="shared" si="1"/>
        <v>#DIV/0!</v>
      </c>
      <c r="O23" s="62"/>
    </row>
    <row r="24" spans="2:16" ht="33.75" customHeight="1" thickBot="1">
      <c r="B24" s="346"/>
      <c r="C24" s="46" t="s">
        <v>13</v>
      </c>
      <c r="D24" s="351" t="s">
        <v>36</v>
      </c>
      <c r="E24" s="352"/>
      <c r="F24" s="353"/>
      <c r="G24" s="44">
        <v>13179061863</v>
      </c>
      <c r="H24" s="32"/>
      <c r="I24" s="45"/>
      <c r="J24" s="34">
        <f>G24+H24-I24</f>
        <v>13179061863</v>
      </c>
      <c r="K24" s="63">
        <v>8968425.1099999994</v>
      </c>
      <c r="M24" s="6">
        <f t="shared" si="1"/>
        <v>1469.4956696806271</v>
      </c>
      <c r="O24" s="62"/>
    </row>
    <row r="25" spans="2:16" ht="18" customHeight="1" thickTop="1" thickBot="1">
      <c r="B25" s="346"/>
      <c r="C25" s="384" t="s">
        <v>37</v>
      </c>
      <c r="D25" s="384"/>
      <c r="E25" s="384"/>
      <c r="F25" s="384"/>
      <c r="G25" s="64">
        <f>SUM(G20:G24)</f>
        <v>13184910983</v>
      </c>
      <c r="H25" s="65">
        <f>SUM(H20:H24)</f>
        <v>0</v>
      </c>
      <c r="I25" s="65">
        <f>SUM(I20:I24)</f>
        <v>0</v>
      </c>
      <c r="J25" s="66">
        <f>SUM(J20:J24)</f>
        <v>13184910983</v>
      </c>
      <c r="K25" s="67">
        <f>SUM(K20:K24)</f>
        <v>8972442.1799999997</v>
      </c>
      <c r="M25" s="6">
        <f t="shared" si="1"/>
        <v>1469.4896571626612</v>
      </c>
      <c r="O25" s="62"/>
    </row>
    <row r="26" spans="2:16" ht="18" customHeight="1" thickTop="1">
      <c r="B26" s="346"/>
      <c r="C26" s="68" t="s">
        <v>16</v>
      </c>
      <c r="D26" s="355" t="s">
        <v>38</v>
      </c>
      <c r="E26" s="356"/>
      <c r="F26" s="357"/>
      <c r="G26" s="57">
        <v>0</v>
      </c>
      <c r="H26" s="57"/>
      <c r="I26" s="57"/>
      <c r="J26" s="40">
        <f t="shared" ref="J26:J29" si="2">G26+H26-I26</f>
        <v>0</v>
      </c>
      <c r="K26" s="69">
        <v>0</v>
      </c>
      <c r="M26" s="6" t="e">
        <f t="shared" si="1"/>
        <v>#DIV/0!</v>
      </c>
      <c r="O26" s="70"/>
    </row>
    <row r="27" spans="2:16" ht="18" customHeight="1">
      <c r="B27" s="346"/>
      <c r="C27" s="56" t="s">
        <v>20</v>
      </c>
      <c r="D27" s="331" t="s">
        <v>39</v>
      </c>
      <c r="E27" s="332"/>
      <c r="F27" s="333"/>
      <c r="G27" s="32">
        <v>2091566</v>
      </c>
      <c r="H27" s="71"/>
      <c r="I27" s="71"/>
      <c r="J27" s="40">
        <f t="shared" si="2"/>
        <v>2091566</v>
      </c>
      <c r="K27" s="72">
        <v>223599</v>
      </c>
      <c r="M27" s="73">
        <f t="shared" si="1"/>
        <v>9.3540937124047954</v>
      </c>
      <c r="O27" s="70"/>
    </row>
    <row r="28" spans="2:16" ht="18" customHeight="1">
      <c r="B28" s="346"/>
      <c r="C28" s="56" t="s">
        <v>40</v>
      </c>
      <c r="D28" s="331" t="s">
        <v>35</v>
      </c>
      <c r="E28" s="332"/>
      <c r="F28" s="333"/>
      <c r="G28" s="71">
        <v>0</v>
      </c>
      <c r="I28" s="71"/>
      <c r="J28" s="40">
        <f>G28+H28-I28</f>
        <v>0</v>
      </c>
      <c r="K28" s="72">
        <v>0</v>
      </c>
      <c r="M28" s="73" t="e">
        <f t="shared" si="1"/>
        <v>#DIV/0!</v>
      </c>
      <c r="O28" s="70"/>
    </row>
    <row r="29" spans="2:16" ht="18" customHeight="1" thickBot="1">
      <c r="B29" s="346"/>
      <c r="C29" s="74" t="s">
        <v>40</v>
      </c>
      <c r="D29" s="386" t="s">
        <v>41</v>
      </c>
      <c r="E29" s="335"/>
      <c r="F29" s="336"/>
      <c r="G29" s="75">
        <v>5089543155</v>
      </c>
      <c r="H29" s="75"/>
      <c r="I29" s="75"/>
      <c r="J29" s="40">
        <f t="shared" si="2"/>
        <v>5089543155</v>
      </c>
      <c r="K29" s="72">
        <v>521834400</v>
      </c>
      <c r="M29" s="73">
        <f t="shared" si="1"/>
        <v>9.7531767836693017</v>
      </c>
      <c r="O29" s="70"/>
    </row>
    <row r="30" spans="2:16" ht="18" customHeight="1" thickTop="1" thickBot="1">
      <c r="B30" s="347"/>
      <c r="C30" s="385" t="s">
        <v>42</v>
      </c>
      <c r="D30" s="385"/>
      <c r="E30" s="385"/>
      <c r="F30" s="385"/>
      <c r="G30" s="64">
        <f>SUM(G26:G29)</f>
        <v>5091634721</v>
      </c>
      <c r="H30" s="76">
        <f>SUM(H26:H29)</f>
        <v>0</v>
      </c>
      <c r="I30" s="76">
        <f>SUM(I26:I29)</f>
        <v>0</v>
      </c>
      <c r="J30" s="66">
        <f>SUM(J26:J29)</f>
        <v>5091634721</v>
      </c>
      <c r="K30" s="77">
        <f>SUM(K26:K29)</f>
        <v>522057999</v>
      </c>
      <c r="M30" s="73">
        <f t="shared" si="1"/>
        <v>9.7530058551980918</v>
      </c>
    </row>
    <row r="31" spans="2:16" ht="21.75" customHeight="1" thickTop="1" thickBot="1">
      <c r="B31" s="338" t="s">
        <v>43</v>
      </c>
      <c r="C31" s="339"/>
      <c r="D31" s="339"/>
      <c r="E31" s="339"/>
      <c r="F31" s="340"/>
      <c r="G31" s="78">
        <f>G25+G30</f>
        <v>18276545704</v>
      </c>
      <c r="H31" s="78">
        <f>H25+H30</f>
        <v>0</v>
      </c>
      <c r="I31" s="78">
        <f>I25+I30</f>
        <v>0</v>
      </c>
      <c r="J31" s="78">
        <f>J25+J30</f>
        <v>18276545704</v>
      </c>
      <c r="K31" s="79"/>
      <c r="O31" s="80" t="e">
        <f>#REF!/#REF!</f>
        <v>#REF!</v>
      </c>
    </row>
    <row r="32" spans="2:16" ht="9.75" customHeight="1" thickTop="1" thickBot="1">
      <c r="B32" s="320"/>
      <c r="C32" s="320"/>
      <c r="D32" s="320"/>
      <c r="E32" s="320"/>
      <c r="F32" s="320"/>
      <c r="G32" s="320"/>
      <c r="H32" s="320"/>
      <c r="I32" s="320"/>
      <c r="J32" s="320"/>
      <c r="K32" s="81"/>
      <c r="O32" s="80"/>
    </row>
    <row r="33" spans="1:16" ht="21.75" customHeight="1" thickTop="1" thickBot="1">
      <c r="B33" s="321" t="s">
        <v>44</v>
      </c>
      <c r="C33" s="322"/>
      <c r="D33" s="322"/>
      <c r="E33" s="322"/>
      <c r="F33" s="323"/>
      <c r="G33" s="82">
        <f>SUM(G36,G40)</f>
        <v>16546190295</v>
      </c>
      <c r="H33" s="82">
        <f>SUM(H36,H40)</f>
        <v>0</v>
      </c>
      <c r="I33" s="82">
        <f>SUM(I36,I40)</f>
        <v>0</v>
      </c>
      <c r="J33" s="83">
        <f>SUM(J36,J40)</f>
        <v>16546190295</v>
      </c>
      <c r="K33" s="84">
        <f>G33+H33-I33-J33</f>
        <v>0</v>
      </c>
      <c r="L33" s="85"/>
    </row>
    <row r="34" spans="1:16" ht="18" customHeight="1" thickBot="1">
      <c r="B34" s="86" t="s">
        <v>45</v>
      </c>
      <c r="C34" s="87" t="s">
        <v>46</v>
      </c>
      <c r="D34" s="88" t="s">
        <v>47</v>
      </c>
      <c r="E34" s="89" t="s">
        <v>48</v>
      </c>
      <c r="F34" s="89" t="s">
        <v>49</v>
      </c>
      <c r="G34" s="89"/>
      <c r="H34" s="89"/>
      <c r="I34" s="89"/>
      <c r="J34" s="90" t="s">
        <v>50</v>
      </c>
      <c r="K34" s="91"/>
      <c r="L34" s="6" t="s">
        <v>51</v>
      </c>
    </row>
    <row r="35" spans="1:16" ht="18" customHeight="1" thickTop="1">
      <c r="B35" s="92" t="s">
        <v>52</v>
      </c>
      <c r="C35" s="68" t="s">
        <v>53</v>
      </c>
      <c r="D35" s="93" t="s">
        <v>54</v>
      </c>
      <c r="E35" s="94">
        <v>41929</v>
      </c>
      <c r="F35" s="94">
        <v>47398</v>
      </c>
      <c r="G35" s="95">
        <v>2851121722</v>
      </c>
      <c r="H35" s="95"/>
      <c r="I35" s="95"/>
      <c r="J35" s="96">
        <f t="shared" ref="J35:J39" si="3">G35+H35-I35</f>
        <v>2851121722</v>
      </c>
      <c r="K35" s="91"/>
      <c r="L35" s="97"/>
    </row>
    <row r="36" spans="1:16" ht="21.75" customHeight="1">
      <c r="B36" s="324" t="s">
        <v>55</v>
      </c>
      <c r="C36" s="325"/>
      <c r="D36" s="325"/>
      <c r="E36" s="326"/>
      <c r="F36" s="98"/>
      <c r="G36" s="99">
        <f>SUM(G35:G35)</f>
        <v>2851121722</v>
      </c>
      <c r="H36" s="99">
        <f>SUM(H35:H35)</f>
        <v>0</v>
      </c>
      <c r="I36" s="99">
        <f>SUM(I35:I35)</f>
        <v>0</v>
      </c>
      <c r="J36" s="100">
        <f>SUM(J35:J35)</f>
        <v>2851121722</v>
      </c>
      <c r="K36" s="91"/>
      <c r="L36" s="97"/>
    </row>
    <row r="37" spans="1:16" ht="29.4" thickBot="1">
      <c r="B37" s="101" t="s">
        <v>56</v>
      </c>
      <c r="C37" s="68" t="s">
        <v>24</v>
      </c>
      <c r="D37" s="102" t="s">
        <v>57</v>
      </c>
      <c r="E37" s="94">
        <v>42642</v>
      </c>
      <c r="F37" s="94">
        <v>67479</v>
      </c>
      <c r="G37" s="103">
        <v>1577181726</v>
      </c>
      <c r="H37" s="95"/>
      <c r="I37" s="95"/>
      <c r="J37" s="104">
        <f t="shared" si="3"/>
        <v>1577181726</v>
      </c>
      <c r="K37" s="105">
        <v>1000000</v>
      </c>
      <c r="L37" s="97"/>
    </row>
    <row r="38" spans="1:16" ht="19.5" customHeight="1" thickTop="1" thickBot="1">
      <c r="B38" s="327" t="s">
        <v>58</v>
      </c>
      <c r="C38" s="36" t="s">
        <v>59</v>
      </c>
      <c r="D38" s="106" t="s">
        <v>60</v>
      </c>
      <c r="E38" s="107">
        <v>44082</v>
      </c>
      <c r="F38" s="107" t="s">
        <v>61</v>
      </c>
      <c r="G38" s="108">
        <v>3685373583</v>
      </c>
      <c r="H38" s="109"/>
      <c r="I38" s="109"/>
      <c r="J38" s="104">
        <f t="shared" si="3"/>
        <v>3685373583</v>
      </c>
      <c r="K38" s="110">
        <v>5000000</v>
      </c>
      <c r="L38" s="111">
        <f>SUM(K37:K38)</f>
        <v>6000000</v>
      </c>
      <c r="M38" s="97">
        <f>J38/K38</f>
        <v>737.07471659999999</v>
      </c>
      <c r="N38" t="s">
        <v>62</v>
      </c>
    </row>
    <row r="39" spans="1:16" s="7" customFormat="1" ht="28.5" customHeight="1" thickTop="1" thickBot="1">
      <c r="A39"/>
      <c r="B39" s="328"/>
      <c r="C39" s="112" t="s">
        <v>59</v>
      </c>
      <c r="D39" s="113" t="s">
        <v>63</v>
      </c>
      <c r="E39" s="114">
        <v>44862</v>
      </c>
      <c r="F39" s="114"/>
      <c r="G39" s="115">
        <v>8432513264</v>
      </c>
      <c r="H39" s="116"/>
      <c r="I39" s="117"/>
      <c r="J39" s="118">
        <f t="shared" si="3"/>
        <v>8432513264</v>
      </c>
      <c r="K39" s="77">
        <v>975554466</v>
      </c>
      <c r="M39" s="73">
        <f>J39/K39</f>
        <v>8.6438159609634759</v>
      </c>
      <c r="N39" t="s">
        <v>64</v>
      </c>
      <c r="O39"/>
      <c r="P39"/>
    </row>
    <row r="40" spans="1:16" s="7" customFormat="1" ht="21.75" customHeight="1" thickTop="1" thickBot="1">
      <c r="A40"/>
      <c r="B40" s="329" t="s">
        <v>65</v>
      </c>
      <c r="C40" s="330"/>
      <c r="D40" s="330"/>
      <c r="E40" s="330"/>
      <c r="F40" s="330"/>
      <c r="G40" s="119">
        <f>SUM(G37:G39)</f>
        <v>13695068573</v>
      </c>
      <c r="H40" s="120">
        <f>SUM(H37:H39)</f>
        <v>0</v>
      </c>
      <c r="I40" s="120">
        <f>SUM(I37:I39)</f>
        <v>0</v>
      </c>
      <c r="J40" s="121">
        <f>SUM(J37:J39)</f>
        <v>13695068573</v>
      </c>
      <c r="K40" s="91"/>
      <c r="L40" s="122"/>
      <c r="M40"/>
      <c r="O40"/>
      <c r="P40"/>
    </row>
    <row r="41" spans="1:16" s="7" customFormat="1" ht="15.6" thickTop="1" thickBot="1">
      <c r="A41"/>
      <c r="B41"/>
      <c r="C41"/>
      <c r="D41" s="123"/>
      <c r="E41"/>
      <c r="F41"/>
      <c r="G41" s="124"/>
      <c r="H41"/>
      <c r="I41" s="124"/>
      <c r="J41" s="124"/>
      <c r="K41"/>
      <c r="L41" s="6"/>
      <c r="M41"/>
      <c r="O41"/>
      <c r="P41"/>
    </row>
    <row r="42" spans="1:16" s="7" customFormat="1" ht="21" customHeight="1" thickTop="1" thickBot="1">
      <c r="A42"/>
      <c r="B42" s="321" t="s">
        <v>66</v>
      </c>
      <c r="C42" s="322"/>
      <c r="D42" s="322"/>
      <c r="E42" s="322"/>
      <c r="F42" s="323"/>
      <c r="G42" s="125">
        <v>1140399889</v>
      </c>
      <c r="H42" s="126"/>
      <c r="I42" s="127"/>
      <c r="J42" s="125">
        <f>G42+H42-I42</f>
        <v>1140399889</v>
      </c>
      <c r="K42" s="128">
        <f>G42+H42-I42-J42</f>
        <v>0</v>
      </c>
      <c r="L42" s="6"/>
      <c r="M42"/>
      <c r="O42"/>
      <c r="P42"/>
    </row>
    <row r="43" spans="1:16" s="7" customFormat="1" ht="21" customHeight="1" thickBot="1">
      <c r="A43"/>
      <c r="B43" s="86" t="s">
        <v>67</v>
      </c>
      <c r="C43" s="129" t="s">
        <v>46</v>
      </c>
      <c r="D43" s="130" t="s">
        <v>47</v>
      </c>
      <c r="E43" s="311" t="s">
        <v>68</v>
      </c>
      <c r="F43" s="312"/>
      <c r="G43" s="131" t="s">
        <v>69</v>
      </c>
      <c r="H43" s="131" t="s">
        <v>70</v>
      </c>
      <c r="I43" s="131" t="s">
        <v>71</v>
      </c>
      <c r="J43" s="90" t="s">
        <v>72</v>
      </c>
      <c r="K43" s="132"/>
      <c r="L43" s="6"/>
      <c r="M43" s="133"/>
      <c r="O43"/>
      <c r="P43"/>
    </row>
    <row r="44" spans="1:16" s="7" customFormat="1" ht="21" customHeight="1" thickTop="1">
      <c r="A44"/>
      <c r="B44" s="134" t="s">
        <v>73</v>
      </c>
      <c r="C44" s="135" t="s">
        <v>59</v>
      </c>
      <c r="D44" s="136" t="s">
        <v>74</v>
      </c>
      <c r="E44" s="313"/>
      <c r="F44" s="314"/>
      <c r="G44" s="137"/>
      <c r="H44" s="138">
        <v>40633</v>
      </c>
      <c r="I44" s="138"/>
      <c r="J44" s="139">
        <v>1140399889</v>
      </c>
      <c r="K44" s="132"/>
      <c r="L44" s="6"/>
      <c r="M44"/>
      <c r="O44"/>
      <c r="P44"/>
    </row>
    <row r="45" spans="1:16" s="7" customFormat="1" ht="21" customHeight="1" thickBot="1">
      <c r="A45"/>
      <c r="B45" s="315" t="s">
        <v>75</v>
      </c>
      <c r="C45" s="316"/>
      <c r="D45" s="316"/>
      <c r="E45" s="316"/>
      <c r="F45" s="316"/>
      <c r="G45" s="316"/>
      <c r="H45" s="316"/>
      <c r="I45" s="316"/>
      <c r="J45" s="140">
        <f>SUM(J44)</f>
        <v>1140399889</v>
      </c>
      <c r="K45"/>
      <c r="L45" s="6"/>
      <c r="M45"/>
      <c r="O45"/>
      <c r="P45"/>
    </row>
    <row r="46" spans="1:16" s="7" customFormat="1" ht="15.6" thickTop="1" thickBot="1">
      <c r="A46"/>
      <c r="B46"/>
      <c r="C46"/>
      <c r="D46" s="141"/>
      <c r="E46"/>
      <c r="F46"/>
      <c r="G46"/>
      <c r="H46"/>
      <c r="I46"/>
      <c r="J46"/>
      <c r="K46"/>
      <c r="L46" s="6"/>
      <c r="M46"/>
      <c r="O46"/>
      <c r="P46"/>
    </row>
    <row r="47" spans="1:16" s="7" customFormat="1" ht="15" thickBot="1">
      <c r="A47"/>
      <c r="B47" s="317" t="s">
        <v>76</v>
      </c>
      <c r="C47" s="318"/>
      <c r="D47" s="318"/>
      <c r="E47" s="318"/>
      <c r="F47" s="318"/>
      <c r="G47" s="318"/>
      <c r="H47" s="318"/>
      <c r="I47" s="318"/>
      <c r="J47" s="319"/>
      <c r="K47"/>
      <c r="L47" s="6"/>
      <c r="M47"/>
      <c r="O47"/>
      <c r="P47"/>
    </row>
    <row r="48" spans="1:16" s="7" customFormat="1">
      <c r="A48"/>
      <c r="B48" s="142"/>
      <c r="C48"/>
      <c r="D48" s="143"/>
      <c r="E48" s="144"/>
      <c r="G48" s="145" t="s">
        <v>77</v>
      </c>
      <c r="J48" s="146"/>
      <c r="K48"/>
      <c r="L48" s="6"/>
      <c r="M48"/>
      <c r="O48"/>
      <c r="P48"/>
    </row>
    <row r="49" spans="1:16" s="7" customFormat="1" ht="15" customHeight="1">
      <c r="A49"/>
      <c r="B49" s="147"/>
      <c r="C49"/>
      <c r="D49" s="143"/>
      <c r="E49" s="148"/>
      <c r="F49" s="149"/>
      <c r="G49" t="s">
        <v>78</v>
      </c>
      <c r="J49" s="150">
        <v>9130</v>
      </c>
      <c r="K49"/>
      <c r="L49" s="6"/>
      <c r="M49"/>
      <c r="O49"/>
      <c r="P49"/>
    </row>
    <row r="50" spans="1:16" ht="15" customHeight="1">
      <c r="B50" s="147"/>
      <c r="D50" s="143"/>
      <c r="E50" s="151"/>
      <c r="J50" s="146"/>
      <c r="L50"/>
      <c r="N50"/>
    </row>
    <row r="51" spans="1:16" ht="15" customHeight="1">
      <c r="B51" s="142"/>
      <c r="D51" s="143"/>
      <c r="E51" s="152"/>
      <c r="G51" s="153"/>
      <c r="H51" s="7"/>
      <c r="I51" s="7"/>
      <c r="J51" s="150"/>
      <c r="L51"/>
      <c r="N51"/>
    </row>
    <row r="52" spans="1:16">
      <c r="B52" s="147"/>
      <c r="D52" s="143"/>
      <c r="E52" s="144"/>
      <c r="I52" s="154"/>
      <c r="J52" s="146"/>
      <c r="K52" s="6"/>
      <c r="L52"/>
      <c r="M52" s="7"/>
      <c r="N52"/>
    </row>
    <row r="53" spans="1:16" s="7" customFormat="1">
      <c r="A53"/>
      <c r="B53" s="142"/>
      <c r="C53"/>
      <c r="D53" s="143"/>
      <c r="E53" s="148"/>
      <c r="G53"/>
      <c r="J53" s="146"/>
      <c r="K53"/>
      <c r="L53" s="6"/>
      <c r="M53"/>
      <c r="O53"/>
      <c r="P53"/>
    </row>
    <row r="54" spans="1:16" s="7" customFormat="1" ht="13.5" customHeight="1">
      <c r="A54"/>
      <c r="B54" s="142"/>
      <c r="C54"/>
      <c r="D54" s="143"/>
      <c r="E54" s="148"/>
      <c r="F54"/>
      <c r="G54"/>
      <c r="H54"/>
      <c r="I54" s="154"/>
      <c r="J54" s="150"/>
      <c r="K54"/>
      <c r="L54" s="6"/>
      <c r="M54"/>
      <c r="O54"/>
      <c r="P54"/>
    </row>
    <row r="55" spans="1:16" s="7" customFormat="1" ht="14.25" customHeight="1">
      <c r="A55"/>
      <c r="B55" s="147"/>
      <c r="C55" s="153"/>
      <c r="D55" s="143"/>
      <c r="E55" s="144"/>
      <c r="F55"/>
      <c r="G55"/>
      <c r="H55"/>
      <c r="I55" s="154"/>
      <c r="J55" s="146"/>
      <c r="K55"/>
      <c r="L55" s="6"/>
      <c r="M55"/>
      <c r="O55"/>
      <c r="P55"/>
    </row>
    <row r="56" spans="1:16">
      <c r="B56" s="147"/>
      <c r="E56" s="155"/>
      <c r="G56" s="153"/>
      <c r="I56" s="154"/>
      <c r="J56" s="146"/>
    </row>
    <row r="57" spans="1:16">
      <c r="B57" s="147"/>
      <c r="D57" s="156"/>
      <c r="E57" s="157"/>
      <c r="I57" s="154"/>
      <c r="J57" s="150"/>
    </row>
    <row r="58" spans="1:16">
      <c r="B58" s="142"/>
      <c r="D58" s="143"/>
      <c r="E58" s="148"/>
      <c r="G58" s="158"/>
      <c r="H58" s="7"/>
      <c r="I58" s="7"/>
      <c r="J58" s="146"/>
    </row>
    <row r="59" spans="1:16" ht="14.25" customHeight="1">
      <c r="B59" s="147"/>
      <c r="C59" s="153"/>
      <c r="D59" s="143"/>
      <c r="E59" s="155"/>
      <c r="G59" s="153"/>
      <c r="J59" s="150"/>
    </row>
    <row r="60" spans="1:16" ht="14.25" customHeight="1">
      <c r="B60" s="147"/>
      <c r="E60" s="155"/>
      <c r="J60" s="150"/>
    </row>
    <row r="61" spans="1:16" ht="14.25" customHeight="1">
      <c r="B61" s="147"/>
      <c r="D61"/>
      <c r="E61" s="20"/>
      <c r="G61" s="153"/>
      <c r="I61" s="154"/>
      <c r="J61" s="150"/>
    </row>
    <row r="62" spans="1:16" ht="14.25" customHeight="1">
      <c r="B62" s="147"/>
      <c r="D62" s="143"/>
      <c r="E62" s="144"/>
      <c r="I62" s="154"/>
      <c r="J62" s="150"/>
    </row>
    <row r="63" spans="1:16" ht="14.25" customHeight="1">
      <c r="B63" s="147"/>
      <c r="D63" s="143"/>
      <c r="E63" s="155"/>
      <c r="G63" s="153"/>
      <c r="J63" s="146"/>
    </row>
    <row r="64" spans="1:16" ht="14.25" customHeight="1">
      <c r="B64" s="142"/>
      <c r="E64" s="159"/>
      <c r="H64" s="153"/>
      <c r="J64" s="150"/>
    </row>
    <row r="65" spans="2:12" ht="14.25" customHeight="1">
      <c r="B65" s="142"/>
      <c r="J65" s="150"/>
    </row>
    <row r="66" spans="2:12" ht="14.25" customHeight="1">
      <c r="B66" s="142"/>
      <c r="G66" s="153"/>
      <c r="I66" s="154"/>
      <c r="J66" s="146"/>
    </row>
    <row r="67" spans="2:12" ht="14.25" customHeight="1">
      <c r="B67" s="142"/>
      <c r="I67" s="154"/>
      <c r="J67" s="150"/>
    </row>
    <row r="68" spans="2:12">
      <c r="B68" s="142"/>
      <c r="D68" s="143"/>
      <c r="E68" s="155"/>
      <c r="G68" s="153"/>
      <c r="I68" s="154"/>
      <c r="J68" s="150"/>
      <c r="L68" s="160"/>
    </row>
    <row r="69" spans="2:12">
      <c r="B69" s="142"/>
      <c r="D69" s="143"/>
      <c r="E69" s="155"/>
      <c r="I69" s="161"/>
      <c r="J69" s="162"/>
    </row>
    <row r="70" spans="2:12">
      <c r="B70" s="142"/>
      <c r="D70" s="143"/>
      <c r="E70" s="155"/>
      <c r="G70" s="153"/>
      <c r="J70" s="162"/>
    </row>
    <row r="71" spans="2:12">
      <c r="B71" s="142"/>
      <c r="D71" s="143"/>
      <c r="E71" s="155"/>
      <c r="J71" s="163"/>
    </row>
    <row r="72" spans="2:12">
      <c r="B72" s="147"/>
      <c r="D72" s="164"/>
      <c r="I72" s="155"/>
      <c r="J72" s="163"/>
    </row>
    <row r="73" spans="2:12">
      <c r="B73" s="142"/>
      <c r="G73" s="153"/>
      <c r="I73" s="154"/>
      <c r="J73" s="150"/>
    </row>
    <row r="74" spans="2:12">
      <c r="B74" s="147"/>
      <c r="I74" s="154"/>
      <c r="J74" s="165"/>
    </row>
    <row r="75" spans="2:12">
      <c r="B75" s="142"/>
      <c r="I75" s="155"/>
      <c r="J75" s="162"/>
    </row>
    <row r="76" spans="2:12">
      <c r="B76" s="147"/>
      <c r="D76" s="166"/>
      <c r="I76" s="155"/>
      <c r="J76" s="167"/>
    </row>
    <row r="77" spans="2:12">
      <c r="B77" s="147"/>
      <c r="I77" s="155"/>
      <c r="J77" s="167"/>
    </row>
    <row r="78" spans="2:12">
      <c r="B78" s="142"/>
      <c r="I78" s="155"/>
      <c r="J78" s="162"/>
    </row>
    <row r="79" spans="2:12">
      <c r="B79" s="142"/>
      <c r="G79" s="153"/>
      <c r="I79" s="154"/>
      <c r="J79" s="146"/>
    </row>
    <row r="80" spans="2:12">
      <c r="B80" s="147"/>
      <c r="D80" s="166"/>
      <c r="I80" s="154"/>
      <c r="J80" s="165"/>
    </row>
    <row r="81" spans="2:10">
      <c r="B81" s="147"/>
      <c r="J81" s="165"/>
    </row>
    <row r="82" spans="2:10">
      <c r="B82" s="142"/>
      <c r="I82" s="155"/>
      <c r="J82" s="167"/>
    </row>
    <row r="83" spans="2:10">
      <c r="B83" s="147"/>
      <c r="D83" s="166"/>
      <c r="I83" s="155"/>
      <c r="J83" s="167"/>
    </row>
    <row r="84" spans="2:10">
      <c r="B84" s="147"/>
      <c r="I84" s="155"/>
      <c r="J84" s="167"/>
    </row>
    <row r="85" spans="2:10">
      <c r="B85" s="142"/>
      <c r="I85" s="168"/>
      <c r="J85" s="167"/>
    </row>
    <row r="86" spans="2:10">
      <c r="B86" s="147"/>
      <c r="D86" s="169"/>
      <c r="I86" s="168"/>
      <c r="J86" s="167"/>
    </row>
    <row r="87" spans="2:10">
      <c r="B87" s="147"/>
      <c r="D87" s="169"/>
      <c r="I87" s="168"/>
      <c r="J87" s="167"/>
    </row>
    <row r="88" spans="2:10">
      <c r="B88" s="147"/>
      <c r="D88" s="166"/>
      <c r="I88" s="170"/>
      <c r="J88" s="167"/>
    </row>
    <row r="89" spans="2:10" ht="15" thickBot="1">
      <c r="B89" s="171"/>
      <c r="C89" s="172"/>
      <c r="D89" s="173"/>
      <c r="E89" s="172"/>
      <c r="F89" s="172"/>
      <c r="G89" s="172"/>
      <c r="I89" s="170"/>
      <c r="J89" s="167"/>
    </row>
    <row r="90" spans="2:10">
      <c r="D90" s="166"/>
      <c r="H90" s="174"/>
      <c r="I90" s="174"/>
      <c r="J90" s="174"/>
    </row>
  </sheetData>
  <dataConsolidate/>
  <mergeCells count="37">
    <mergeCell ref="B9:J9"/>
    <mergeCell ref="B3:C3"/>
    <mergeCell ref="B4:C4"/>
    <mergeCell ref="B5:F6"/>
    <mergeCell ref="B7:F7"/>
    <mergeCell ref="B8:F8"/>
    <mergeCell ref="B10:F10"/>
    <mergeCell ref="B11:B18"/>
    <mergeCell ref="D11:F11"/>
    <mergeCell ref="D12:F12"/>
    <mergeCell ref="D13:F13"/>
    <mergeCell ref="D14:F14"/>
    <mergeCell ref="D15:F15"/>
    <mergeCell ref="B33:F33"/>
    <mergeCell ref="B19:F19"/>
    <mergeCell ref="B20:B30"/>
    <mergeCell ref="D20:F20"/>
    <mergeCell ref="D21:F21"/>
    <mergeCell ref="D22:F22"/>
    <mergeCell ref="D23:F23"/>
    <mergeCell ref="D24:F24"/>
    <mergeCell ref="C25:F25"/>
    <mergeCell ref="D26:F26"/>
    <mergeCell ref="D27:F27"/>
    <mergeCell ref="D28:F28"/>
    <mergeCell ref="D29:F29"/>
    <mergeCell ref="C30:F30"/>
    <mergeCell ref="B31:F31"/>
    <mergeCell ref="B32:J32"/>
    <mergeCell ref="B45:I45"/>
    <mergeCell ref="B47:J47"/>
    <mergeCell ref="B36:E36"/>
    <mergeCell ref="B38:B39"/>
    <mergeCell ref="B40:F40"/>
    <mergeCell ref="B42:F42"/>
    <mergeCell ref="E43:F43"/>
    <mergeCell ref="E44:F44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3" orientation="portrait" r:id="rId1"/>
  <rowBreaks count="3" manualBreakCount="3">
    <brk id="6" max="11" man="1"/>
    <brk id="58" max="11" man="1"/>
    <brk id="68" max="11" man="1"/>
  </rowBreaks>
  <colBreaks count="3" manualBreakCount="3">
    <brk id="1" max="92" man="1"/>
    <brk id="9" max="92" man="1"/>
    <brk id="10" max="92" man="1"/>
  </colBreaks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BCBE-09F3-4364-8AAA-A92E6CEF6D35}">
  <dimension ref="A1:A5"/>
  <sheetViews>
    <sheetView workbookViewId="0">
      <selection activeCell="F45" sqref="F45"/>
    </sheetView>
  </sheetViews>
  <sheetFormatPr defaultRowHeight="14.4"/>
  <sheetData>
    <row r="1" spans="1:1">
      <c r="A1" t="s">
        <v>130</v>
      </c>
    </row>
    <row r="3" spans="1:1">
      <c r="A3" t="s">
        <v>129</v>
      </c>
    </row>
    <row r="5" spans="1:1">
      <c r="A5" t="s">
        <v>399</v>
      </c>
    </row>
  </sheetData>
  <phoneticPr fontId="3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7855-38B2-408E-AC89-24F2C636EA07}">
  <dimension ref="A1:G99"/>
  <sheetViews>
    <sheetView topLeftCell="A27" workbookViewId="0">
      <selection activeCell="D45" sqref="D45"/>
    </sheetView>
  </sheetViews>
  <sheetFormatPr defaultRowHeight="14.4"/>
  <cols>
    <col min="1" max="1" width="17.796875" customWidth="1"/>
    <col min="2" max="2" width="26.69921875" customWidth="1"/>
    <col min="3" max="3" width="20.796875" customWidth="1"/>
    <col min="4" max="4" width="23.69921875" customWidth="1"/>
    <col min="5" max="5" width="44.3984375" customWidth="1"/>
    <col min="6" max="6" width="17.796875" customWidth="1"/>
    <col min="7" max="7" width="29.69921875" customWidth="1"/>
  </cols>
  <sheetData>
    <row r="1" spans="1:7" ht="17.399999999999999">
      <c r="A1" s="193" t="s">
        <v>236</v>
      </c>
    </row>
    <row r="3" spans="1:7">
      <c r="A3" s="233" t="s">
        <v>237</v>
      </c>
      <c r="B3" s="233" t="s">
        <v>238</v>
      </c>
      <c r="C3" s="233" t="s">
        <v>239</v>
      </c>
      <c r="D3" s="233">
        <v>260331</v>
      </c>
      <c r="E3" s="233" t="s">
        <v>240</v>
      </c>
      <c r="F3" s="233" t="s">
        <v>241</v>
      </c>
      <c r="G3" s="233" t="s">
        <v>242</v>
      </c>
    </row>
    <row r="4" spans="1:7">
      <c r="A4" s="204" t="s">
        <v>243</v>
      </c>
      <c r="B4" s="205" t="s">
        <v>244</v>
      </c>
      <c r="C4" s="205" t="s">
        <v>245</v>
      </c>
      <c r="D4" s="206">
        <v>0</v>
      </c>
      <c r="E4" s="206">
        <v>16812796</v>
      </c>
      <c r="F4" s="207">
        <f>E4-D4</f>
        <v>16812796</v>
      </c>
      <c r="G4" s="205" t="s">
        <v>246</v>
      </c>
    </row>
    <row r="5" spans="1:7">
      <c r="A5" s="205"/>
      <c r="B5" s="205" t="s">
        <v>244</v>
      </c>
      <c r="C5" s="205" t="s">
        <v>247</v>
      </c>
      <c r="D5" s="206">
        <v>1009509247</v>
      </c>
      <c r="E5" s="206">
        <v>992696451</v>
      </c>
      <c r="F5" s="207">
        <f>E5-D5</f>
        <v>-16812796</v>
      </c>
      <c r="G5" s="205"/>
    </row>
    <row r="6" spans="1:7">
      <c r="A6" s="203"/>
      <c r="B6" s="203"/>
      <c r="C6" s="203"/>
      <c r="D6" s="203"/>
      <c r="E6" s="203"/>
      <c r="F6" s="203"/>
      <c r="G6" s="203"/>
    </row>
    <row r="7" spans="1:7">
      <c r="A7" s="234" t="s">
        <v>248</v>
      </c>
      <c r="B7" s="235" t="s">
        <v>249</v>
      </c>
      <c r="C7" s="235" t="s">
        <v>250</v>
      </c>
      <c r="D7" s="236">
        <v>0</v>
      </c>
      <c r="E7" s="236">
        <v>12</v>
      </c>
      <c r="F7" s="237">
        <f>E7-D7</f>
        <v>12</v>
      </c>
      <c r="G7" s="235" t="s">
        <v>251</v>
      </c>
    </row>
    <row r="8" spans="1:7">
      <c r="A8" s="235"/>
      <c r="B8" s="235" t="s">
        <v>252</v>
      </c>
      <c r="C8" s="235" t="s">
        <v>253</v>
      </c>
      <c r="D8" s="236">
        <v>0</v>
      </c>
      <c r="E8" s="236">
        <v>527494369</v>
      </c>
      <c r="F8" s="237">
        <f>E8-D8</f>
        <v>527494369</v>
      </c>
      <c r="G8" s="235" t="s">
        <v>254</v>
      </c>
    </row>
    <row r="9" spans="1:7">
      <c r="A9" s="203"/>
      <c r="B9" s="203"/>
      <c r="C9" s="203"/>
      <c r="D9" s="203"/>
      <c r="E9" s="203"/>
      <c r="F9" s="203"/>
      <c r="G9" s="203"/>
    </row>
    <row r="10" spans="1:7">
      <c r="A10" s="238" t="s">
        <v>255</v>
      </c>
      <c r="B10" s="239" t="s">
        <v>256</v>
      </c>
      <c r="C10" s="239" t="s">
        <v>257</v>
      </c>
      <c r="D10" s="240">
        <v>20074708</v>
      </c>
      <c r="E10" s="240">
        <v>20847343</v>
      </c>
      <c r="F10" s="241">
        <f>E10-D10</f>
        <v>772635</v>
      </c>
      <c r="G10" s="239" t="s">
        <v>258</v>
      </c>
    </row>
    <row r="11" spans="1:7">
      <c r="A11" s="239"/>
      <c r="B11" s="239" t="s">
        <v>259</v>
      </c>
      <c r="C11" s="239" t="s">
        <v>260</v>
      </c>
      <c r="D11" s="240">
        <v>0</v>
      </c>
      <c r="E11" s="240">
        <v>60628870</v>
      </c>
      <c r="F11" s="241">
        <f>E11-D11</f>
        <v>60628870</v>
      </c>
      <c r="G11" s="239" t="s">
        <v>261</v>
      </c>
    </row>
    <row r="12" spans="1:7">
      <c r="A12" s="239"/>
      <c r="B12" s="239" t="s">
        <v>262</v>
      </c>
      <c r="C12" s="239" t="s">
        <v>263</v>
      </c>
      <c r="D12" s="240">
        <v>0</v>
      </c>
      <c r="E12" s="240">
        <v>1284702339</v>
      </c>
      <c r="F12" s="241">
        <f>E12-D12</f>
        <v>1284702339</v>
      </c>
      <c r="G12" s="239" t="s">
        <v>261</v>
      </c>
    </row>
    <row r="13" spans="1:7">
      <c r="A13" s="203"/>
      <c r="B13" s="203"/>
      <c r="C13" s="203"/>
      <c r="D13" s="203"/>
      <c r="E13" s="203"/>
      <c r="F13" s="203"/>
      <c r="G13" s="203"/>
    </row>
    <row r="14" spans="1:7">
      <c r="A14" s="242" t="s">
        <v>264</v>
      </c>
      <c r="B14" s="243" t="s">
        <v>265</v>
      </c>
      <c r="C14" s="243" t="s">
        <v>266</v>
      </c>
      <c r="D14" s="244">
        <v>0</v>
      </c>
      <c r="E14" s="244">
        <v>80802188</v>
      </c>
      <c r="F14" s="245">
        <f>E14-D14</f>
        <v>80802188</v>
      </c>
      <c r="G14" s="243" t="s">
        <v>267</v>
      </c>
    </row>
    <row r="15" spans="1:7">
      <c r="A15" s="203"/>
      <c r="B15" s="203"/>
      <c r="C15" s="203"/>
      <c r="D15" s="203"/>
      <c r="E15" s="203"/>
      <c r="F15" s="203"/>
      <c r="G15" s="203"/>
    </row>
    <row r="16" spans="1:7">
      <c r="A16" s="246" t="s">
        <v>268</v>
      </c>
      <c r="B16" s="247" t="s">
        <v>269</v>
      </c>
      <c r="C16" s="247" t="s">
        <v>270</v>
      </c>
      <c r="D16" s="248">
        <v>0</v>
      </c>
      <c r="E16" s="248">
        <v>115967910</v>
      </c>
      <c r="F16" s="249">
        <f>E16-D16</f>
        <v>115967910</v>
      </c>
      <c r="G16" s="247" t="s">
        <v>271</v>
      </c>
    </row>
    <row r="17" spans="1:7">
      <c r="A17" s="247"/>
      <c r="B17" s="247" t="s">
        <v>272</v>
      </c>
      <c r="C17" s="247" t="s">
        <v>273</v>
      </c>
      <c r="D17" s="248">
        <v>0</v>
      </c>
      <c r="E17" s="248">
        <v>450304</v>
      </c>
      <c r="F17" s="249">
        <f>E17-D17</f>
        <v>450304</v>
      </c>
      <c r="G17" s="247" t="s">
        <v>271</v>
      </c>
    </row>
    <row r="18" spans="1:7">
      <c r="A18" s="247"/>
      <c r="B18" s="247" t="s">
        <v>272</v>
      </c>
      <c r="C18" s="247" t="s">
        <v>274</v>
      </c>
      <c r="D18" s="248">
        <v>0</v>
      </c>
      <c r="E18" s="248">
        <v>49426367</v>
      </c>
      <c r="F18" s="249">
        <f>E18-D18</f>
        <v>49426367</v>
      </c>
      <c r="G18" s="247" t="s">
        <v>275</v>
      </c>
    </row>
    <row r="19" spans="1:7">
      <c r="A19" s="247"/>
      <c r="B19" s="247" t="s">
        <v>276</v>
      </c>
      <c r="C19" s="247" t="s">
        <v>277</v>
      </c>
      <c r="D19" s="248">
        <v>0</v>
      </c>
      <c r="E19" s="248">
        <v>382039537</v>
      </c>
      <c r="F19" s="249">
        <f>E19-D19</f>
        <v>382039537</v>
      </c>
      <c r="G19" s="247" t="s">
        <v>261</v>
      </c>
    </row>
    <row r="20" spans="1:7">
      <c r="A20" s="203"/>
      <c r="B20" s="203"/>
      <c r="C20" s="203"/>
      <c r="D20" s="203"/>
      <c r="E20" s="203"/>
      <c r="F20" s="203"/>
      <c r="G20" s="203"/>
    </row>
    <row r="21" spans="1:7">
      <c r="A21" s="250" t="s">
        <v>73</v>
      </c>
      <c r="B21" s="251" t="s">
        <v>278</v>
      </c>
      <c r="C21" s="251" t="s">
        <v>279</v>
      </c>
      <c r="D21" s="252">
        <v>0</v>
      </c>
      <c r="E21" s="252">
        <v>27046836</v>
      </c>
      <c r="F21" s="253">
        <f>E21-D21</f>
        <v>27046836</v>
      </c>
      <c r="G21" s="251" t="s">
        <v>280</v>
      </c>
    </row>
    <row r="22" spans="1:7">
      <c r="A22" s="254"/>
      <c r="B22" s="254" t="s">
        <v>278</v>
      </c>
      <c r="C22" s="254" t="s">
        <v>281</v>
      </c>
      <c r="D22" s="255">
        <v>154442900</v>
      </c>
      <c r="E22" s="255">
        <v>158810543</v>
      </c>
      <c r="F22" s="256">
        <f>E22-D22</f>
        <v>4367643</v>
      </c>
      <c r="G22" s="254" t="s">
        <v>282</v>
      </c>
    </row>
    <row r="24" spans="1:7" ht="16.2" thickBot="1">
      <c r="A24" s="196" t="s">
        <v>283</v>
      </c>
      <c r="B24" s="197"/>
      <c r="C24" s="197"/>
      <c r="D24" s="197"/>
      <c r="E24" s="197"/>
      <c r="F24" s="198" t="s">
        <v>284</v>
      </c>
      <c r="G24" s="197"/>
    </row>
    <row r="25" spans="1:7">
      <c r="A25" s="225" t="s">
        <v>285</v>
      </c>
      <c r="B25" s="221"/>
      <c r="C25" s="222" t="s">
        <v>286</v>
      </c>
      <c r="D25" s="223">
        <v>1196086728</v>
      </c>
      <c r="E25" s="223">
        <v>1179273932</v>
      </c>
      <c r="F25" s="224">
        <f t="shared" ref="F25:F32" si="0">E25-D25</f>
        <v>-16812796</v>
      </c>
      <c r="G25" s="229"/>
    </row>
    <row r="26" spans="1:7">
      <c r="A26" s="226" t="s">
        <v>287</v>
      </c>
      <c r="B26" s="209"/>
      <c r="C26" s="210" t="s">
        <v>286</v>
      </c>
      <c r="D26" s="211">
        <v>22350112997</v>
      </c>
      <c r="E26" s="211">
        <v>24223711222</v>
      </c>
      <c r="F26" s="212">
        <f t="shared" si="0"/>
        <v>1873598225</v>
      </c>
      <c r="G26" s="230"/>
    </row>
    <row r="27" spans="1:7">
      <c r="A27" s="227" t="s">
        <v>288</v>
      </c>
      <c r="B27" s="213"/>
      <c r="C27" s="214" t="s">
        <v>286</v>
      </c>
      <c r="D27" s="215">
        <v>23546199725</v>
      </c>
      <c r="E27" s="215">
        <v>25402985154</v>
      </c>
      <c r="F27" s="216">
        <f t="shared" si="0"/>
        <v>1856785429</v>
      </c>
      <c r="G27" s="231"/>
    </row>
    <row r="28" spans="1:7">
      <c r="A28" s="226" t="s">
        <v>289</v>
      </c>
      <c r="B28" s="209"/>
      <c r="C28" s="210" t="s">
        <v>286</v>
      </c>
      <c r="D28" s="211">
        <v>2851121722</v>
      </c>
      <c r="E28" s="211">
        <v>2931923910</v>
      </c>
      <c r="F28" s="212">
        <f t="shared" si="0"/>
        <v>80802188</v>
      </c>
      <c r="G28" s="230"/>
    </row>
    <row r="29" spans="1:7">
      <c r="A29" s="226" t="s">
        <v>290</v>
      </c>
      <c r="B29" s="209"/>
      <c r="C29" s="210" t="s">
        <v>286</v>
      </c>
      <c r="D29" s="211">
        <v>12824197338</v>
      </c>
      <c r="E29" s="211">
        <v>13273228722</v>
      </c>
      <c r="F29" s="212">
        <f t="shared" si="0"/>
        <v>449031384</v>
      </c>
      <c r="G29" s="230"/>
    </row>
    <row r="30" spans="1:7">
      <c r="A30" s="227" t="s">
        <v>291</v>
      </c>
      <c r="B30" s="213"/>
      <c r="C30" s="214" t="s">
        <v>286</v>
      </c>
      <c r="D30" s="215">
        <v>15675319060</v>
      </c>
      <c r="E30" s="215">
        <v>16205152632</v>
      </c>
      <c r="F30" s="216">
        <f t="shared" si="0"/>
        <v>529833572</v>
      </c>
      <c r="G30" s="231"/>
    </row>
    <row r="31" spans="1:7">
      <c r="A31" s="226" t="s">
        <v>292</v>
      </c>
      <c r="B31" s="209"/>
      <c r="C31" s="210" t="s">
        <v>286</v>
      </c>
      <c r="D31" s="211">
        <v>968156636</v>
      </c>
      <c r="E31" s="211">
        <v>990835829</v>
      </c>
      <c r="F31" s="212">
        <f t="shared" si="0"/>
        <v>22679193</v>
      </c>
      <c r="G31" s="230"/>
    </row>
    <row r="32" spans="1:7" ht="16.2" thickBot="1">
      <c r="A32" s="228" t="s">
        <v>293</v>
      </c>
      <c r="B32" s="217"/>
      <c r="C32" s="218" t="s">
        <v>286</v>
      </c>
      <c r="D32" s="219">
        <v>40189675421</v>
      </c>
      <c r="E32" s="219">
        <v>42598973615</v>
      </c>
      <c r="F32" s="220">
        <f t="shared" si="0"/>
        <v>2409298194</v>
      </c>
      <c r="G32" s="232"/>
    </row>
    <row r="33" spans="1:7">
      <c r="A33" s="199" t="s">
        <v>294</v>
      </c>
      <c r="D33" s="194">
        <f>D27+D30+D31</f>
        <v>40189675421</v>
      </c>
      <c r="E33" s="194">
        <f>E27+E30+E31</f>
        <v>42598973615</v>
      </c>
      <c r="F33" s="195">
        <f>F27+F30+F31</f>
        <v>2409298194</v>
      </c>
      <c r="G33" s="153" t="str">
        <f>IF(AND(D33=D32,E33=E32),"✔ 일치","✖ 불일치")</f>
        <v>✔ 일치</v>
      </c>
    </row>
    <row r="35" spans="1:7" ht="15.6">
      <c r="A35" s="200" t="s">
        <v>295</v>
      </c>
      <c r="B35" s="201"/>
      <c r="C35" s="201"/>
      <c r="D35" s="201"/>
      <c r="E35" s="201"/>
      <c r="F35" s="201"/>
      <c r="G35" s="201"/>
    </row>
    <row r="37" spans="1:7">
      <c r="A37" s="190" t="s">
        <v>296</v>
      </c>
      <c r="B37" s="191" t="s">
        <v>297</v>
      </c>
    </row>
    <row r="38" spans="1:7">
      <c r="A38" s="153" t="s">
        <v>298</v>
      </c>
      <c r="B38" t="s">
        <v>299</v>
      </c>
    </row>
    <row r="39" spans="1:7">
      <c r="A39" s="153" t="s">
        <v>300</v>
      </c>
      <c r="B39" t="s">
        <v>301</v>
      </c>
    </row>
    <row r="40" spans="1:7">
      <c r="A40" s="153" t="s">
        <v>302</v>
      </c>
      <c r="B40" t="s">
        <v>303</v>
      </c>
    </row>
    <row r="42" spans="1:7">
      <c r="A42" s="259" t="s">
        <v>377</v>
      </c>
      <c r="B42" s="191" t="s">
        <v>304</v>
      </c>
    </row>
    <row r="43" spans="1:7">
      <c r="A43" s="153" t="s">
        <v>298</v>
      </c>
      <c r="B43" t="s">
        <v>378</v>
      </c>
    </row>
    <row r="44" spans="1:7">
      <c r="A44" s="153" t="s">
        <v>305</v>
      </c>
      <c r="B44" t="s">
        <v>379</v>
      </c>
    </row>
    <row r="45" spans="1:7">
      <c r="A45" s="153" t="s">
        <v>306</v>
      </c>
      <c r="B45" s="190" t="s">
        <v>380</v>
      </c>
    </row>
    <row r="46" spans="1:7">
      <c r="A46" s="153" t="s">
        <v>302</v>
      </c>
      <c r="B46" t="s">
        <v>381</v>
      </c>
    </row>
    <row r="48" spans="1:7">
      <c r="A48" s="259" t="s">
        <v>382</v>
      </c>
      <c r="B48" s="191" t="s">
        <v>307</v>
      </c>
    </row>
    <row r="49" spans="1:7">
      <c r="A49" s="153" t="s">
        <v>298</v>
      </c>
      <c r="B49" t="s">
        <v>383</v>
      </c>
    </row>
    <row r="50" spans="1:7">
      <c r="A50" s="153" t="s">
        <v>300</v>
      </c>
      <c r="B50" t="s">
        <v>384</v>
      </c>
    </row>
    <row r="51" spans="1:7">
      <c r="A51" s="153" t="s">
        <v>302</v>
      </c>
    </row>
    <row r="53" spans="1:7">
      <c r="A53" s="259" t="s">
        <v>385</v>
      </c>
      <c r="B53" s="191" t="s">
        <v>308</v>
      </c>
    </row>
    <row r="54" spans="1:7">
      <c r="A54" s="153" t="s">
        <v>298</v>
      </c>
      <c r="B54" t="s">
        <v>386</v>
      </c>
    </row>
    <row r="55" spans="1:7">
      <c r="A55" s="153" t="s">
        <v>309</v>
      </c>
      <c r="B55" t="s">
        <v>387</v>
      </c>
    </row>
    <row r="56" spans="1:7">
      <c r="A56" s="153" t="s">
        <v>310</v>
      </c>
      <c r="B56" t="s">
        <v>388</v>
      </c>
    </row>
    <row r="58" spans="1:7" ht="15.6">
      <c r="A58" s="257" t="s">
        <v>311</v>
      </c>
      <c r="B58" s="258"/>
      <c r="C58" s="258"/>
      <c r="D58" s="258"/>
      <c r="E58" s="258"/>
      <c r="F58" s="258"/>
      <c r="G58" s="258"/>
    </row>
    <row r="60" spans="1:7">
      <c r="A60" s="268" t="s">
        <v>312</v>
      </c>
      <c r="B60" s="267" t="s">
        <v>238</v>
      </c>
      <c r="C60" s="267" t="s">
        <v>239</v>
      </c>
      <c r="D60" s="267" t="s">
        <v>313</v>
      </c>
      <c r="E60" s="267" t="s">
        <v>240</v>
      </c>
      <c r="F60" s="267" t="s">
        <v>241</v>
      </c>
      <c r="G60" s="271" t="s">
        <v>314</v>
      </c>
    </row>
    <row r="61" spans="1:7">
      <c r="A61" s="269"/>
      <c r="B61" s="260" t="s">
        <v>315</v>
      </c>
      <c r="C61" s="260" t="s">
        <v>316</v>
      </c>
      <c r="D61" s="261" t="s">
        <v>317</v>
      </c>
      <c r="E61" s="260" t="s">
        <v>318</v>
      </c>
      <c r="F61" s="260"/>
      <c r="G61" s="272" t="s">
        <v>319</v>
      </c>
    </row>
    <row r="62" spans="1:7">
      <c r="A62" s="269"/>
      <c r="B62" s="260" t="s">
        <v>320</v>
      </c>
      <c r="C62" s="260" t="s">
        <v>316</v>
      </c>
      <c r="D62" s="261" t="s">
        <v>317</v>
      </c>
      <c r="E62" s="260" t="s">
        <v>321</v>
      </c>
      <c r="F62" s="260"/>
      <c r="G62" s="272" t="s">
        <v>319</v>
      </c>
    </row>
    <row r="63" spans="1:7">
      <c r="A63" s="269"/>
      <c r="B63" s="262" t="s">
        <v>322</v>
      </c>
      <c r="C63" s="260" t="s">
        <v>323</v>
      </c>
      <c r="D63" s="263">
        <v>1001722124</v>
      </c>
      <c r="E63" s="263">
        <v>1001722324</v>
      </c>
      <c r="F63" s="263">
        <f>D63-E63</f>
        <v>-200</v>
      </c>
      <c r="G63" s="273" t="s">
        <v>324</v>
      </c>
    </row>
    <row r="64" spans="1:7">
      <c r="A64" s="269"/>
      <c r="B64" s="262" t="s">
        <v>322</v>
      </c>
      <c r="C64" s="260" t="s">
        <v>325</v>
      </c>
      <c r="D64" s="263">
        <v>901361108</v>
      </c>
      <c r="E64" s="263">
        <v>901163108</v>
      </c>
      <c r="F64" s="263">
        <f>D64-E64</f>
        <v>198000</v>
      </c>
      <c r="G64" s="273" t="s">
        <v>326</v>
      </c>
    </row>
    <row r="65" spans="1:7">
      <c r="A65" s="269"/>
      <c r="B65" s="260" t="s">
        <v>327</v>
      </c>
      <c r="C65" s="260" t="s">
        <v>328</v>
      </c>
      <c r="D65" s="261" t="s">
        <v>317</v>
      </c>
      <c r="E65" s="260" t="s">
        <v>329</v>
      </c>
      <c r="F65" s="260"/>
      <c r="G65" s="272" t="s">
        <v>319</v>
      </c>
    </row>
    <row r="66" spans="1:7">
      <c r="A66" s="269"/>
      <c r="B66" s="260" t="s">
        <v>244</v>
      </c>
      <c r="C66" s="260" t="s">
        <v>316</v>
      </c>
      <c r="D66" s="261" t="s">
        <v>317</v>
      </c>
      <c r="E66" s="260" t="s">
        <v>330</v>
      </c>
      <c r="F66" s="260"/>
      <c r="G66" s="272" t="s">
        <v>319</v>
      </c>
    </row>
    <row r="67" spans="1:7">
      <c r="A67" s="269"/>
      <c r="B67" s="260"/>
      <c r="C67" s="260"/>
      <c r="D67" s="260"/>
      <c r="E67" s="260"/>
      <c r="F67" s="260"/>
      <c r="G67" s="274"/>
    </row>
    <row r="68" spans="1:7">
      <c r="A68" s="270" t="s">
        <v>331</v>
      </c>
      <c r="B68" s="264"/>
      <c r="C68" s="264"/>
      <c r="D68" s="264"/>
      <c r="E68" s="264"/>
      <c r="F68" s="264"/>
      <c r="G68" s="275"/>
    </row>
    <row r="69" spans="1:7">
      <c r="A69" s="269"/>
      <c r="B69" s="260" t="s">
        <v>249</v>
      </c>
      <c r="C69" s="260" t="s">
        <v>332</v>
      </c>
      <c r="D69" s="261" t="s">
        <v>317</v>
      </c>
      <c r="E69" s="260" t="s">
        <v>333</v>
      </c>
      <c r="F69" s="260"/>
      <c r="G69" s="272" t="s">
        <v>319</v>
      </c>
    </row>
    <row r="70" spans="1:7">
      <c r="A70" s="269"/>
      <c r="B70" s="260" t="s">
        <v>207</v>
      </c>
      <c r="C70" s="260" t="s">
        <v>334</v>
      </c>
      <c r="D70" s="261" t="s">
        <v>317</v>
      </c>
      <c r="E70" s="260" t="s">
        <v>335</v>
      </c>
      <c r="F70" s="260"/>
      <c r="G70" s="272" t="s">
        <v>319</v>
      </c>
    </row>
    <row r="71" spans="1:7">
      <c r="A71" s="269"/>
      <c r="B71" s="260" t="s">
        <v>252</v>
      </c>
      <c r="C71" s="260" t="s">
        <v>336</v>
      </c>
      <c r="D71" s="261" t="s">
        <v>317</v>
      </c>
      <c r="E71" s="260" t="s">
        <v>337</v>
      </c>
      <c r="F71" s="260"/>
      <c r="G71" s="272" t="s">
        <v>319</v>
      </c>
    </row>
    <row r="72" spans="1:7">
      <c r="A72" s="269"/>
      <c r="B72" s="260" t="s">
        <v>256</v>
      </c>
      <c r="C72" s="260" t="s">
        <v>332</v>
      </c>
      <c r="D72" s="261" t="s">
        <v>317</v>
      </c>
      <c r="E72" s="260" t="s">
        <v>338</v>
      </c>
      <c r="F72" s="260"/>
      <c r="G72" s="272" t="s">
        <v>319</v>
      </c>
    </row>
    <row r="73" spans="1:7">
      <c r="A73" s="269"/>
      <c r="B73" s="260" t="s">
        <v>259</v>
      </c>
      <c r="C73" s="260" t="s">
        <v>336</v>
      </c>
      <c r="D73" s="261" t="s">
        <v>317</v>
      </c>
      <c r="E73" s="260" t="s">
        <v>339</v>
      </c>
      <c r="F73" s="260"/>
      <c r="G73" s="272" t="s">
        <v>319</v>
      </c>
    </row>
    <row r="74" spans="1:7">
      <c r="A74" s="269"/>
      <c r="B74" s="260" t="s">
        <v>262</v>
      </c>
      <c r="C74" s="260" t="s">
        <v>336</v>
      </c>
      <c r="D74" s="261" t="s">
        <v>317</v>
      </c>
      <c r="E74" s="260" t="s">
        <v>340</v>
      </c>
      <c r="F74" s="260"/>
      <c r="G74" s="272" t="s">
        <v>319</v>
      </c>
    </row>
    <row r="75" spans="1:7">
      <c r="A75" s="269"/>
      <c r="B75" s="260"/>
      <c r="C75" s="260"/>
      <c r="D75" s="260"/>
      <c r="E75" s="260"/>
      <c r="F75" s="260"/>
      <c r="G75" s="274"/>
    </row>
    <row r="76" spans="1:7">
      <c r="A76" s="270" t="s">
        <v>341</v>
      </c>
      <c r="B76" s="264"/>
      <c r="C76" s="264"/>
      <c r="D76" s="264"/>
      <c r="E76" s="264"/>
      <c r="F76" s="264"/>
      <c r="G76" s="275"/>
    </row>
    <row r="77" spans="1:7">
      <c r="A77" s="269"/>
      <c r="B77" s="260" t="s">
        <v>265</v>
      </c>
      <c r="C77" s="260" t="s">
        <v>336</v>
      </c>
      <c r="D77" s="261" t="s">
        <v>317</v>
      </c>
      <c r="E77" s="260" t="s">
        <v>342</v>
      </c>
      <c r="F77" s="260"/>
      <c r="G77" s="272" t="s">
        <v>319</v>
      </c>
    </row>
    <row r="78" spans="1:7">
      <c r="A78" s="269"/>
      <c r="B78" s="260" t="s">
        <v>343</v>
      </c>
      <c r="C78" s="260" t="s">
        <v>336</v>
      </c>
      <c r="D78" s="261" t="s">
        <v>317</v>
      </c>
      <c r="E78" s="260" t="s">
        <v>344</v>
      </c>
      <c r="F78" s="260"/>
      <c r="G78" s="272" t="s">
        <v>319</v>
      </c>
    </row>
    <row r="79" spans="1:7">
      <c r="A79" s="269"/>
      <c r="B79" s="262" t="s">
        <v>345</v>
      </c>
      <c r="C79" s="260" t="s">
        <v>346</v>
      </c>
      <c r="D79" s="263">
        <v>3685371583</v>
      </c>
      <c r="E79" s="263">
        <v>3685373583</v>
      </c>
      <c r="F79" s="263">
        <f>D79-E79</f>
        <v>-2000</v>
      </c>
      <c r="G79" s="273" t="s">
        <v>347</v>
      </c>
    </row>
    <row r="80" spans="1:7">
      <c r="A80" s="269"/>
      <c r="B80" s="260" t="s">
        <v>272</v>
      </c>
      <c r="C80" s="260" t="s">
        <v>348</v>
      </c>
      <c r="D80" s="261" t="s">
        <v>317</v>
      </c>
      <c r="E80" s="260" t="s">
        <v>349</v>
      </c>
      <c r="F80" s="260"/>
      <c r="G80" s="272" t="s">
        <v>319</v>
      </c>
    </row>
    <row r="81" spans="1:7">
      <c r="A81" s="269"/>
      <c r="B81" s="265" t="s">
        <v>350</v>
      </c>
      <c r="C81" s="260" t="s">
        <v>351</v>
      </c>
      <c r="D81" s="261" t="s">
        <v>352</v>
      </c>
      <c r="E81" s="260"/>
      <c r="F81" s="260"/>
      <c r="G81" s="272" t="s">
        <v>353</v>
      </c>
    </row>
    <row r="82" spans="1:7">
      <c r="A82" s="269"/>
      <c r="B82" s="260" t="s">
        <v>354</v>
      </c>
      <c r="C82" s="260" t="s">
        <v>355</v>
      </c>
      <c r="D82" s="263">
        <v>7607827594</v>
      </c>
      <c r="E82" s="260"/>
      <c r="F82" s="260"/>
      <c r="G82" s="274"/>
    </row>
    <row r="83" spans="1:7">
      <c r="A83" s="269"/>
      <c r="B83" s="260" t="s">
        <v>356</v>
      </c>
      <c r="C83" s="260" t="s">
        <v>355</v>
      </c>
      <c r="D83" s="263">
        <v>335853972</v>
      </c>
      <c r="E83" s="260"/>
      <c r="F83" s="260"/>
      <c r="G83" s="274"/>
    </row>
    <row r="84" spans="1:7">
      <c r="A84" s="269"/>
      <c r="B84" s="260" t="s">
        <v>357</v>
      </c>
      <c r="C84" s="260" t="s">
        <v>355</v>
      </c>
      <c r="D84" s="266">
        <f>D82+D83</f>
        <v>7943681566</v>
      </c>
      <c r="E84" s="266">
        <v>7943681566</v>
      </c>
      <c r="F84" s="263">
        <f>D84-E84</f>
        <v>0</v>
      </c>
      <c r="G84" s="272" t="s">
        <v>358</v>
      </c>
    </row>
    <row r="85" spans="1:7">
      <c r="A85" s="269"/>
      <c r="B85" s="260"/>
      <c r="C85" s="260"/>
      <c r="D85" s="260"/>
      <c r="E85" s="260"/>
      <c r="F85" s="260"/>
      <c r="G85" s="274"/>
    </row>
    <row r="86" spans="1:7">
      <c r="A86" s="270" t="s">
        <v>359</v>
      </c>
      <c r="B86" s="264"/>
      <c r="C86" s="264"/>
      <c r="D86" s="264"/>
      <c r="E86" s="264"/>
      <c r="F86" s="264"/>
      <c r="G86" s="275"/>
    </row>
    <row r="87" spans="1:7">
      <c r="A87" s="269"/>
      <c r="B87" s="260" t="s">
        <v>278</v>
      </c>
      <c r="C87" s="260" t="s">
        <v>360</v>
      </c>
      <c r="D87" s="261" t="s">
        <v>317</v>
      </c>
      <c r="E87" s="263">
        <v>1122599536</v>
      </c>
      <c r="F87" s="260"/>
      <c r="G87" s="272" t="s">
        <v>319</v>
      </c>
    </row>
    <row r="88" spans="1:7">
      <c r="A88" s="284"/>
      <c r="B88" s="285" t="s">
        <v>361</v>
      </c>
      <c r="C88" s="286" t="s">
        <v>362</v>
      </c>
      <c r="D88" s="287">
        <v>22679193</v>
      </c>
      <c r="E88" s="287">
        <v>27046836</v>
      </c>
      <c r="F88" s="288">
        <f>D88-E88</f>
        <v>-4367643</v>
      </c>
      <c r="G88" s="289" t="s">
        <v>363</v>
      </c>
    </row>
    <row r="89" spans="1:7">
      <c r="A89" s="269"/>
      <c r="B89" s="260" t="s">
        <v>278</v>
      </c>
      <c r="C89" s="260" t="s">
        <v>364</v>
      </c>
      <c r="D89" s="261" t="s">
        <v>317</v>
      </c>
      <c r="E89" s="263">
        <v>158810543</v>
      </c>
      <c r="F89" s="260"/>
      <c r="G89" s="272" t="s">
        <v>319</v>
      </c>
    </row>
    <row r="90" spans="1:7">
      <c r="A90" s="290"/>
      <c r="B90" s="291" t="s">
        <v>361</v>
      </c>
      <c r="C90" s="292" t="s">
        <v>365</v>
      </c>
      <c r="D90" s="293">
        <v>986468186</v>
      </c>
      <c r="E90" s="293">
        <v>990835829</v>
      </c>
      <c r="F90" s="294">
        <f>D90-E90</f>
        <v>-4367643</v>
      </c>
      <c r="G90" s="295" t="s">
        <v>363</v>
      </c>
    </row>
    <row r="92" spans="1:7">
      <c r="A92" s="276" t="s">
        <v>366</v>
      </c>
      <c r="B92" s="208"/>
      <c r="C92" s="208"/>
      <c r="D92" s="208"/>
      <c r="E92" s="208"/>
      <c r="F92" s="208"/>
      <c r="G92" s="281"/>
    </row>
    <row r="93" spans="1:7">
      <c r="A93" s="277" t="s">
        <v>317</v>
      </c>
      <c r="B93" t="s">
        <v>367</v>
      </c>
      <c r="G93" s="282"/>
    </row>
    <row r="94" spans="1:7">
      <c r="A94" s="278" t="s">
        <v>368</v>
      </c>
      <c r="B94" t="s">
        <v>369</v>
      </c>
      <c r="G94" s="282"/>
    </row>
    <row r="95" spans="1:7">
      <c r="A95" s="279" t="s">
        <v>370</v>
      </c>
      <c r="B95" t="s">
        <v>371</v>
      </c>
      <c r="G95" s="282"/>
    </row>
    <row r="96" spans="1:7">
      <c r="A96" s="280" t="s">
        <v>372</v>
      </c>
      <c r="B96" s="202" t="s">
        <v>373</v>
      </c>
      <c r="C96" s="202"/>
      <c r="D96" s="202"/>
      <c r="E96" s="202"/>
      <c r="F96" s="202"/>
      <c r="G96" s="283"/>
    </row>
    <row r="98" spans="1:2">
      <c r="A98" s="153" t="s">
        <v>374</v>
      </c>
      <c r="B98" t="s">
        <v>375</v>
      </c>
    </row>
    <row r="99" spans="1:2">
      <c r="B99" t="s">
        <v>376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108</vt:i4>
      </vt:variant>
      <vt:variant>
        <vt:lpstr>이름 지정된 범위</vt:lpstr>
      </vt:variant>
      <vt:variant>
        <vt:i4>106</vt:i4>
      </vt:variant>
    </vt:vector>
  </HeadingPairs>
  <TitlesOfParts>
    <vt:vector size="214" baseType="lpstr">
      <vt:lpstr>260731</vt:lpstr>
      <vt:lpstr>260730</vt:lpstr>
      <vt:lpstr>260729</vt:lpstr>
      <vt:lpstr>260727</vt:lpstr>
      <vt:lpstr>260724</vt:lpstr>
      <vt:lpstr>260723</vt:lpstr>
      <vt:lpstr>260722</vt:lpstr>
      <vt:lpstr>260721</vt:lpstr>
      <vt:lpstr>260720</vt:lpstr>
      <vt:lpstr>260719</vt:lpstr>
      <vt:lpstr>260716</vt:lpstr>
      <vt:lpstr>260715</vt:lpstr>
      <vt:lpstr>260714</vt:lpstr>
      <vt:lpstr>260710</vt:lpstr>
      <vt:lpstr>260708</vt:lpstr>
      <vt:lpstr>260707</vt:lpstr>
      <vt:lpstr>260706</vt:lpstr>
      <vt:lpstr>260703</vt:lpstr>
      <vt:lpstr>260702</vt:lpstr>
      <vt:lpstr>260701</vt:lpstr>
      <vt:lpstr>260630</vt:lpstr>
      <vt:lpstr>260629</vt:lpstr>
      <vt:lpstr>260626</vt:lpstr>
      <vt:lpstr>260625</vt:lpstr>
      <vt:lpstr>260624</vt:lpstr>
      <vt:lpstr>260623</vt:lpstr>
      <vt:lpstr>260622</vt:lpstr>
      <vt:lpstr>260621</vt:lpstr>
      <vt:lpstr>260620</vt:lpstr>
      <vt:lpstr>260619</vt:lpstr>
      <vt:lpstr>260618</vt:lpstr>
      <vt:lpstr>260617</vt:lpstr>
      <vt:lpstr>260616</vt:lpstr>
      <vt:lpstr>260615</vt:lpstr>
      <vt:lpstr>260612</vt:lpstr>
      <vt:lpstr>260611</vt:lpstr>
      <vt:lpstr>260610</vt:lpstr>
      <vt:lpstr>260609</vt:lpstr>
      <vt:lpstr>260608</vt:lpstr>
      <vt:lpstr>260605</vt:lpstr>
      <vt:lpstr>260604</vt:lpstr>
      <vt:lpstr>260602</vt:lpstr>
      <vt:lpstr>260601</vt:lpstr>
      <vt:lpstr>260529</vt:lpstr>
      <vt:lpstr>260528</vt:lpstr>
      <vt:lpstr>260527</vt:lpstr>
      <vt:lpstr>260526</vt:lpstr>
      <vt:lpstr>260522</vt:lpstr>
      <vt:lpstr>260521</vt:lpstr>
      <vt:lpstr>260520</vt:lpstr>
      <vt:lpstr>260519</vt:lpstr>
      <vt:lpstr>260518</vt:lpstr>
      <vt:lpstr>260517</vt:lpstr>
      <vt:lpstr>260515</vt:lpstr>
      <vt:lpstr>260512</vt:lpstr>
      <vt:lpstr>260511</vt:lpstr>
      <vt:lpstr>260508</vt:lpstr>
      <vt:lpstr>260507</vt:lpstr>
      <vt:lpstr>260506</vt:lpstr>
      <vt:lpstr>260501</vt:lpstr>
      <vt:lpstr>260430</vt:lpstr>
      <vt:lpstr>260429</vt:lpstr>
      <vt:lpstr>260428</vt:lpstr>
      <vt:lpstr>260427</vt:lpstr>
      <vt:lpstr>260424</vt:lpstr>
      <vt:lpstr>260423</vt:lpstr>
      <vt:lpstr>260422</vt:lpstr>
      <vt:lpstr>260421</vt:lpstr>
      <vt:lpstr>260420</vt:lpstr>
      <vt:lpstr>260419</vt:lpstr>
      <vt:lpstr>260417</vt:lpstr>
      <vt:lpstr>260416</vt:lpstr>
      <vt:lpstr>260415</vt:lpstr>
      <vt:lpstr>260414</vt:lpstr>
      <vt:lpstr>260413</vt:lpstr>
      <vt:lpstr>260410</vt:lpstr>
      <vt:lpstr>260408</vt:lpstr>
      <vt:lpstr>260407</vt:lpstr>
      <vt:lpstr>260406</vt:lpstr>
      <vt:lpstr>260403</vt:lpstr>
      <vt:lpstr>260402</vt:lpstr>
      <vt:lpstr>260401</vt:lpstr>
      <vt:lpstr>260331(기말평가반영)</vt:lpstr>
      <vt:lpstr>260331</vt:lpstr>
      <vt:lpstr>260330</vt:lpstr>
      <vt:lpstr>260327</vt:lpstr>
      <vt:lpstr>260326</vt:lpstr>
      <vt:lpstr>260325</vt:lpstr>
      <vt:lpstr>260323</vt:lpstr>
      <vt:lpstr>260322</vt:lpstr>
      <vt:lpstr>260321</vt:lpstr>
      <vt:lpstr>260320</vt:lpstr>
      <vt:lpstr>260319</vt:lpstr>
      <vt:lpstr>260318</vt:lpstr>
      <vt:lpstr>260317</vt:lpstr>
      <vt:lpstr>260316</vt:lpstr>
      <vt:lpstr>260313</vt:lpstr>
      <vt:lpstr>260312</vt:lpstr>
      <vt:lpstr>260311</vt:lpstr>
      <vt:lpstr>260310</vt:lpstr>
      <vt:lpstr>260305</vt:lpstr>
      <vt:lpstr>260303</vt:lpstr>
      <vt:lpstr>260227</vt:lpstr>
      <vt:lpstr>260226</vt:lpstr>
      <vt:lpstr>260225</vt:lpstr>
      <vt:lpstr>260224</vt:lpstr>
      <vt:lpstr>작업가이드 시트</vt:lpstr>
      <vt:lpstr>검증</vt:lpstr>
      <vt:lpstr>'260224'!Print_Area</vt:lpstr>
      <vt:lpstr>'260225'!Print_Area</vt:lpstr>
      <vt:lpstr>'260226'!Print_Area</vt:lpstr>
      <vt:lpstr>'260227'!Print_Area</vt:lpstr>
      <vt:lpstr>'260303'!Print_Area</vt:lpstr>
      <vt:lpstr>'260305'!Print_Area</vt:lpstr>
      <vt:lpstr>'260310'!Print_Area</vt:lpstr>
      <vt:lpstr>'260311'!Print_Area</vt:lpstr>
      <vt:lpstr>'260312'!Print_Area</vt:lpstr>
      <vt:lpstr>'260313'!Print_Area</vt:lpstr>
      <vt:lpstr>'260316'!Print_Area</vt:lpstr>
      <vt:lpstr>'260317'!Print_Area</vt:lpstr>
      <vt:lpstr>'260318'!Print_Area</vt:lpstr>
      <vt:lpstr>'260319'!Print_Area</vt:lpstr>
      <vt:lpstr>'260320'!Print_Area</vt:lpstr>
      <vt:lpstr>'260321'!Print_Area</vt:lpstr>
      <vt:lpstr>'260322'!Print_Area</vt:lpstr>
      <vt:lpstr>'260323'!Print_Area</vt:lpstr>
      <vt:lpstr>'260325'!Print_Area</vt:lpstr>
      <vt:lpstr>'260326'!Print_Area</vt:lpstr>
      <vt:lpstr>'260327'!Print_Area</vt:lpstr>
      <vt:lpstr>'260330'!Print_Area</vt:lpstr>
      <vt:lpstr>'260331'!Print_Area</vt:lpstr>
      <vt:lpstr>'260331(기말평가반영)'!Print_Area</vt:lpstr>
      <vt:lpstr>'260401'!Print_Area</vt:lpstr>
      <vt:lpstr>'260402'!Print_Area</vt:lpstr>
      <vt:lpstr>'260403'!Print_Area</vt:lpstr>
      <vt:lpstr>'260406'!Print_Area</vt:lpstr>
      <vt:lpstr>'260407'!Print_Area</vt:lpstr>
      <vt:lpstr>'260408'!Print_Area</vt:lpstr>
      <vt:lpstr>'260410'!Print_Area</vt:lpstr>
      <vt:lpstr>'260413'!Print_Area</vt:lpstr>
      <vt:lpstr>'260414'!Print_Area</vt:lpstr>
      <vt:lpstr>'260415'!Print_Area</vt:lpstr>
      <vt:lpstr>'260416'!Print_Area</vt:lpstr>
      <vt:lpstr>'260417'!Print_Area</vt:lpstr>
      <vt:lpstr>'260419'!Print_Area</vt:lpstr>
      <vt:lpstr>'260420'!Print_Area</vt:lpstr>
      <vt:lpstr>'260421'!Print_Area</vt:lpstr>
      <vt:lpstr>'260422'!Print_Area</vt:lpstr>
      <vt:lpstr>'260423'!Print_Area</vt:lpstr>
      <vt:lpstr>'260424'!Print_Area</vt:lpstr>
      <vt:lpstr>'260427'!Print_Area</vt:lpstr>
      <vt:lpstr>'260428'!Print_Area</vt:lpstr>
      <vt:lpstr>'260429'!Print_Area</vt:lpstr>
      <vt:lpstr>'260430'!Print_Area</vt:lpstr>
      <vt:lpstr>'260501'!Print_Area</vt:lpstr>
      <vt:lpstr>'260506'!Print_Area</vt:lpstr>
      <vt:lpstr>'260507'!Print_Area</vt:lpstr>
      <vt:lpstr>'260508'!Print_Area</vt:lpstr>
      <vt:lpstr>'260511'!Print_Area</vt:lpstr>
      <vt:lpstr>'260512'!Print_Area</vt:lpstr>
      <vt:lpstr>'260515'!Print_Area</vt:lpstr>
      <vt:lpstr>'260517'!Print_Area</vt:lpstr>
      <vt:lpstr>'260518'!Print_Area</vt:lpstr>
      <vt:lpstr>'260519'!Print_Area</vt:lpstr>
      <vt:lpstr>'260520'!Print_Area</vt:lpstr>
      <vt:lpstr>'260521'!Print_Area</vt:lpstr>
      <vt:lpstr>'260522'!Print_Area</vt:lpstr>
      <vt:lpstr>'260526'!Print_Area</vt:lpstr>
      <vt:lpstr>'260527'!Print_Area</vt:lpstr>
      <vt:lpstr>'260528'!Print_Area</vt:lpstr>
      <vt:lpstr>'260529'!Print_Area</vt:lpstr>
      <vt:lpstr>'260601'!Print_Area</vt:lpstr>
      <vt:lpstr>'260602'!Print_Area</vt:lpstr>
      <vt:lpstr>'260604'!Print_Area</vt:lpstr>
      <vt:lpstr>'260605'!Print_Area</vt:lpstr>
      <vt:lpstr>'260608'!Print_Area</vt:lpstr>
      <vt:lpstr>'260609'!Print_Area</vt:lpstr>
      <vt:lpstr>'260610'!Print_Area</vt:lpstr>
      <vt:lpstr>'260611'!Print_Area</vt:lpstr>
      <vt:lpstr>'260612'!Print_Area</vt:lpstr>
      <vt:lpstr>'260615'!Print_Area</vt:lpstr>
      <vt:lpstr>'260616'!Print_Area</vt:lpstr>
      <vt:lpstr>'260617'!Print_Area</vt:lpstr>
      <vt:lpstr>'260618'!Print_Area</vt:lpstr>
      <vt:lpstr>'260619'!Print_Area</vt:lpstr>
      <vt:lpstr>'260620'!Print_Area</vt:lpstr>
      <vt:lpstr>'260621'!Print_Area</vt:lpstr>
      <vt:lpstr>'260622'!Print_Area</vt:lpstr>
      <vt:lpstr>'260623'!Print_Area</vt:lpstr>
      <vt:lpstr>'260624'!Print_Area</vt:lpstr>
      <vt:lpstr>'260625'!Print_Area</vt:lpstr>
      <vt:lpstr>'260626'!Print_Area</vt:lpstr>
      <vt:lpstr>'260629'!Print_Area</vt:lpstr>
      <vt:lpstr>'260630'!Print_Area</vt:lpstr>
      <vt:lpstr>'260701'!Print_Area</vt:lpstr>
      <vt:lpstr>'260702'!Print_Area</vt:lpstr>
      <vt:lpstr>'260703'!Print_Area</vt:lpstr>
      <vt:lpstr>'260706'!Print_Area</vt:lpstr>
      <vt:lpstr>'260707'!Print_Area</vt:lpstr>
      <vt:lpstr>'260708'!Print_Area</vt:lpstr>
      <vt:lpstr>'260710'!Print_Area</vt:lpstr>
      <vt:lpstr>'260714'!Print_Area</vt:lpstr>
      <vt:lpstr>'260715'!Print_Area</vt:lpstr>
      <vt:lpstr>'260716'!Print_Area</vt:lpstr>
      <vt:lpstr>'260719'!Print_Area</vt:lpstr>
      <vt:lpstr>'260720'!Print_Area</vt:lpstr>
      <vt:lpstr>'260721'!Print_Area</vt:lpstr>
      <vt:lpstr>'260722'!Print_Area</vt:lpstr>
      <vt:lpstr>'260723'!Print_Area</vt:lpstr>
      <vt:lpstr>'260724'!Print_Area</vt:lpstr>
      <vt:lpstr>'260727'!Print_Area</vt:lpstr>
      <vt:lpstr>'260729'!Print_Area</vt:lpstr>
      <vt:lpstr>'260730'!Print_Area</vt:lpstr>
      <vt:lpstr>'260731'!Print_Area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KIMDAEUN</dc:creator>
  <cp:lastModifiedBy>Junho Lee</cp:lastModifiedBy>
  <dcterms:created xsi:type="dcterms:W3CDTF">2026-02-25T06:03:12Z</dcterms:created>
  <dcterms:modified xsi:type="dcterms:W3CDTF">2026-08-04T12:43:31Z</dcterms:modified>
</cp:coreProperties>
</file>