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70" windowHeight="8040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제조국가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H15" i="3"/>
  <c r="H10" i="3"/>
  <c r="H6" i="3"/>
  <c r="C16" i="3"/>
  <c r="C11" i="3"/>
  <c r="C7" i="3"/>
  <c r="C18" i="3" s="1"/>
  <c r="H11" i="2"/>
  <c r="J14" i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<sst xmlns="http://schemas.openxmlformats.org/spreadsheetml/2006/main" count="124" uniqueCount="48">
  <si>
    <t>상품코드</t>
    <phoneticPr fontId="1" type="noConversion"/>
  </si>
  <si>
    <t>상품명</t>
    <phoneticPr fontId="1" type="noConversion"/>
  </si>
  <si>
    <t>수입일자</t>
    <phoneticPr fontId="1" type="noConversion"/>
  </si>
  <si>
    <t>제조국가</t>
    <phoneticPr fontId="1" type="noConversion"/>
  </si>
  <si>
    <t>판매가(원)</t>
    <phoneticPr fontId="1" type="noConversion"/>
  </si>
  <si>
    <t>전월
판매량</t>
    <phoneticPr fontId="1" type="noConversion"/>
  </si>
  <si>
    <t>당월
판매량</t>
    <phoneticPr fontId="1" type="noConversion"/>
  </si>
  <si>
    <t>조명 종류</t>
    <phoneticPr fontId="1" type="noConversion"/>
  </si>
  <si>
    <t>순위</t>
    <phoneticPr fontId="1" type="noConversion"/>
  </si>
  <si>
    <t>HA-303</t>
    <phoneticPr fontId="1" type="noConversion"/>
  </si>
  <si>
    <t>SC-261</t>
    <phoneticPr fontId="1" type="noConversion"/>
  </si>
  <si>
    <t>LA-702</t>
    <phoneticPr fontId="1" type="noConversion"/>
  </si>
  <si>
    <t>FA-251</t>
    <phoneticPr fontId="1" type="noConversion"/>
  </si>
  <si>
    <t>SA-802</t>
    <phoneticPr fontId="1" type="noConversion"/>
  </si>
  <si>
    <t>EA-102</t>
    <phoneticPr fontId="1" type="noConversion"/>
  </si>
  <si>
    <t>KB-603</t>
    <phoneticPr fontId="1" type="noConversion"/>
  </si>
  <si>
    <t>CS-103</t>
    <phoneticPr fontId="1" type="noConversion"/>
  </si>
  <si>
    <t>핀란드 상품 당월 판매량 평균</t>
    <phoneticPr fontId="1" type="noConversion"/>
  </si>
  <si>
    <t>독일 상품 개수</t>
    <phoneticPr fontId="1" type="noConversion"/>
  </si>
  <si>
    <t>버블팝</t>
    <phoneticPr fontId="1" type="noConversion"/>
  </si>
  <si>
    <t>나탈리</t>
    <phoneticPr fontId="1" type="noConversion"/>
  </si>
  <si>
    <t>로즈골드</t>
    <phoneticPr fontId="1" type="noConversion"/>
  </si>
  <si>
    <t>시드</t>
    <phoneticPr fontId="1" type="noConversion"/>
  </si>
  <si>
    <t>카르텔</t>
    <phoneticPr fontId="1" type="noConversion"/>
  </si>
  <si>
    <t>슈팅스타</t>
    <phoneticPr fontId="1" type="noConversion"/>
  </si>
  <si>
    <t>루이스</t>
    <phoneticPr fontId="1" type="noConversion"/>
  </si>
  <si>
    <t>노피너피</t>
    <phoneticPr fontId="1" type="noConversion"/>
  </si>
  <si>
    <t>핀란드</t>
    <phoneticPr fontId="1" type="noConversion"/>
  </si>
  <si>
    <t>독일</t>
    <phoneticPr fontId="1" type="noConversion"/>
  </si>
  <si>
    <t>핀란드</t>
    <phoneticPr fontId="1" type="noConversion"/>
  </si>
  <si>
    <t>베트남</t>
    <phoneticPr fontId="1" type="noConversion"/>
  </si>
  <si>
    <t>핀란드</t>
    <phoneticPr fontId="1" type="noConversion"/>
  </si>
  <si>
    <t>베트남</t>
    <phoneticPr fontId="1" type="noConversion"/>
  </si>
  <si>
    <t>독일</t>
    <phoneticPr fontId="1" type="noConversion"/>
  </si>
  <si>
    <t>최저 판매가(원)</t>
    <phoneticPr fontId="1" type="noConversion"/>
  </si>
  <si>
    <t>판매가(원)</t>
    <phoneticPr fontId="1" type="noConversion"/>
  </si>
  <si>
    <t>HA-303</t>
  </si>
  <si>
    <t>판매가(원)의 전체 평균</t>
    <phoneticPr fontId="1" type="noConversion"/>
  </si>
  <si>
    <t>베트남</t>
    <phoneticPr fontId="1" type="noConversion"/>
  </si>
  <si>
    <t>&lt;=30</t>
    <phoneticPr fontId="1" type="noConversion"/>
  </si>
  <si>
    <t>핀란드 개수</t>
  </si>
  <si>
    <t>베트남 개수</t>
  </si>
  <si>
    <t>독일 개수</t>
  </si>
  <si>
    <t>전체 개수</t>
  </si>
  <si>
    <t>핀란드 평균</t>
  </si>
  <si>
    <t>베트남 평균</t>
  </si>
  <si>
    <t>독일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</si>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</sst>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&quot;건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7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horizontal="right" vertical="center"/>
    </xf>
    <xf numFmtId="41" fontId="3" fillId="0" borderId="7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12" xfId="1" applyFont="1" applyBorder="1" applyAlignment="1">
      <alignment horizontal="center" vertical="center"/>
    </xf>
    <xf numFmtId="41" fontId="3" fillId="0" borderId="8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41" fontId="3" fillId="0" borderId="2" xfId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5" xfId="0" applyNumberFormat="1" applyFont="1" applyBorder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5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핀란드 및 독일상품 판매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 cmpd="dbl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제1작업!$F$4</c:f>
              <c:strCache>
                <c:ptCount val="1"/>
                <c:pt idx="0">
                  <c:v>판매가(원)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19D-483B-8AD4-6DC5217FB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(제1작업!$C$5:$C$7,제1작업!$C$9,제1작업!$C$11:$C$12)</c:f>
              <c:strCache>
                <c:ptCount val="6"/>
                <c:pt idx="0">
                  <c:v>버블팝</c:v>
                </c:pt>
                <c:pt idx="1">
                  <c:v>나탈리</c:v>
                </c:pt>
                <c:pt idx="2">
                  <c:v>로즈골드</c:v>
                </c:pt>
                <c:pt idx="3">
                  <c:v>카르텔</c:v>
                </c:pt>
                <c:pt idx="4">
                  <c:v>루이스</c:v>
                </c:pt>
                <c:pt idx="5">
                  <c:v>노피너피</c:v>
                </c:pt>
              </c:strCache>
            </c:strRef>
          </c:cat>
          <c:val>
            <c:numRef>
              <c:f>(제1작업!$F$5:$F$7,제1작업!$F$9,제1작업!$F$11:$F$12)</c:f>
              <c:numCache>
                <c:formatCode>_(* #,##0_);_(* \(#,##0\);_(* "-"_);_(@_)</c:formatCode>
                <c:ptCount val="6"/>
                <c:pt idx="0">
                  <c:v>56800</c:v>
                </c:pt>
                <c:pt idx="1">
                  <c:v>419000</c:v>
                </c:pt>
                <c:pt idx="2">
                  <c:v>194000</c:v>
                </c:pt>
                <c:pt idx="3">
                  <c:v>345000</c:v>
                </c:pt>
                <c:pt idx="4">
                  <c:v>52000</c:v>
                </c:pt>
                <c:pt idx="5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D-483B-8AD4-6DC5217F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8955536"/>
        <c:axId val="399609360"/>
      </c:barChart>
      <c:lineChart>
        <c:grouping val="standard"/>
        <c:varyColors val="0"/>
        <c:ser>
          <c:idx val="1"/>
          <c:order val="1"/>
          <c:tx>
            <c:v>당원판매량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(제1작업!$C$5:$C$7,제1작업!$C$9,제1작업!$C$11:$C$12)</c:f>
              <c:strCache>
                <c:ptCount val="6"/>
                <c:pt idx="0">
                  <c:v>버블팝</c:v>
                </c:pt>
                <c:pt idx="1">
                  <c:v>나탈리</c:v>
                </c:pt>
                <c:pt idx="2">
                  <c:v>로즈골드</c:v>
                </c:pt>
                <c:pt idx="3">
                  <c:v>카르텔</c:v>
                </c:pt>
                <c:pt idx="4">
                  <c:v>루이스</c:v>
                </c:pt>
                <c:pt idx="5">
                  <c:v>노피너피</c:v>
                </c:pt>
              </c:strCache>
            </c:strRef>
          </c:cat>
          <c:val>
            <c:numRef>
              <c:f>(제1작업!$H$5:$H$7,제1작업!$H$9,제1작업!$H$11:$H$12)</c:f>
              <c:numCache>
                <c:formatCode>0"건"</c:formatCode>
                <c:ptCount val="6"/>
                <c:pt idx="0">
                  <c:v>95</c:v>
                </c:pt>
                <c:pt idx="1">
                  <c:v>22</c:v>
                </c:pt>
                <c:pt idx="2">
                  <c:v>61</c:v>
                </c:pt>
                <c:pt idx="3">
                  <c:v>150</c:v>
                </c:pt>
                <c:pt idx="4">
                  <c:v>35</c:v>
                </c:pt>
                <c:pt idx="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D-483B-8AD4-6DC5217F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66032"/>
        <c:axId val="591067696"/>
      </c:lineChart>
      <c:catAx>
        <c:axId val="3989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99609360"/>
        <c:crosses val="autoZero"/>
        <c:auto val="1"/>
        <c:lblAlgn val="ctr"/>
        <c:lblOffset val="100"/>
        <c:noMultiLvlLbl val="0"/>
      </c:catAx>
      <c:valAx>
        <c:axId val="3996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98955536"/>
        <c:crosses val="autoZero"/>
        <c:crossBetween val="between"/>
      </c:valAx>
      <c:valAx>
        <c:axId val="591067696"/>
        <c:scaling>
          <c:orientation val="minMax"/>
        </c:scaling>
        <c:delete val="0"/>
        <c:axPos val="r"/>
        <c:numFmt formatCode="0&quot;건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591066032"/>
        <c:crosses val="max"/>
        <c:crossBetween val="between"/>
        <c:majorUnit val="40"/>
      </c:valAx>
      <c:catAx>
        <c:axId val="59106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1067696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0</xdr:row>
      <xdr:rowOff>35719</xdr:rowOff>
    </xdr:from>
    <xdr:to>
      <xdr:col>6</xdr:col>
      <xdr:colOff>119063</xdr:colOff>
      <xdr:row>2</xdr:row>
      <xdr:rowOff>148828</xdr:rowOff>
    </xdr:to>
    <xdr:sp macro="" textlink="">
      <xdr:nvSpPr>
        <xdr:cNvPr id="2" name="사다리꼴 1"/>
        <xdr:cNvSpPr/>
      </xdr:nvSpPr>
      <xdr:spPr>
        <a:xfrm>
          <a:off x="166688" y="35719"/>
          <a:ext cx="3714750" cy="458390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인테리어 조명 판매 현황</a:t>
          </a:r>
        </a:p>
      </xdr:txBody>
    </xdr:sp>
    <xdr:clientData/>
  </xdr:twoCellAnchor>
  <xdr:twoCellAnchor editAs="oneCell">
    <xdr:from>
      <xdr:col>6</xdr:col>
      <xdr:colOff>220266</xdr:colOff>
      <xdr:row>0</xdr:row>
      <xdr:rowOff>59532</xdr:rowOff>
    </xdr:from>
    <xdr:to>
      <xdr:col>10</xdr:col>
      <xdr:colOff>75010</xdr:colOff>
      <xdr:row>2</xdr:row>
      <xdr:rowOff>152401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2641" y="59532"/>
          <a:ext cx="2622947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0.64178</cdr:x>
      <cdr:y>0.11168</cdr:y>
    </cdr:from>
    <cdr:to>
      <cdr:x>0.75923</cdr:x>
      <cdr:y>0.18999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5972645" y="679241"/>
          <a:ext cx="1093031" cy="476251"/>
        </a:xfrm>
        <a:prstGeom xmlns:a="http://schemas.openxmlformats.org/drawingml/2006/main" prst="wedgeRoundRectCallout">
          <a:avLst>
            <a:gd name="adj1" fmla="val -83547"/>
            <a:gd name="adj2" fmla="val -3500"/>
            <a:gd name="adj3" fmla="val 16667"/>
          </a:avLst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당월 최다 판매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tabSelected="1" zoomScale="160" zoomScaleNormal="160" workbookViewId="0">
      <selection activeCell="L7" sqref="L7"/>
    </sheetView>
  </sheetViews>
  <sheetFormatPr defaultRowHeight="13.5" x14ac:dyDescent="0.3"/>
  <cols>
    <col min="1" max="1" width="1.625" style="1" customWidth="1"/>
    <col min="2" max="3" width="9" style="1"/>
    <col min="4" max="4" width="11.625" style="1" bestFit="1" customWidth="1"/>
    <col min="5" max="5" width="9" style="1"/>
    <col min="6" max="6" width="10.125" style="1" bestFit="1" customWidth="1"/>
    <col min="7" max="7" width="9.25" style="1" bestFit="1" customWidth="1"/>
    <col min="8" max="8" width="9.125" style="1" bestFit="1" customWidth="1"/>
    <col min="9" max="11" width="9" style="1"/>
    <col min="12" max="12" width="7.375" style="1" customWidth="1"/>
    <col min="13" max="16384" width="9" style="1"/>
  </cols>
  <sheetData>
    <row r="3" spans="2:12" ht="14.25" thickBot="1" x14ac:dyDescent="0.35"/>
    <row r="4" spans="2:12" ht="27.75" thickBot="1" x14ac:dyDescent="0.35">
      <c r="B4" s="20" t="s">
        <v>0</v>
      </c>
      <c r="C4" s="21" t="s">
        <v>1</v>
      </c>
      <c r="D4" s="21" t="s">
        <v>2</v>
      </c>
      <c r="E4" s="21" t="s">
        <v>3</v>
      </c>
      <c r="F4" s="21" t="s">
        <v>4</v>
      </c>
      <c r="G4" s="22" t="s">
        <v>5</v>
      </c>
      <c r="H4" s="22" t="s">
        <v>6</v>
      </c>
      <c r="I4" s="21" t="s">
        <v>7</v>
      </c>
      <c r="J4" s="23" t="s">
        <v>8</v>
      </c>
    </row>
    <row r="5" spans="2:12" x14ac:dyDescent="0.3">
      <c r="B5" s="6" t="s">
        <v>9</v>
      </c>
      <c r="C5" s="7" t="s">
        <v>19</v>
      </c>
      <c r="D5" s="8">
        <v>42504</v>
      </c>
      <c r="E5" s="7" t="s">
        <v>27</v>
      </c>
      <c r="F5" s="31">
        <v>56800</v>
      </c>
      <c r="G5" s="31">
        <v>64</v>
      </c>
      <c r="H5" s="28">
        <v>95</v>
      </c>
      <c r="I5" s="7" t="str">
        <f t="shared" ref="I5:I12" si="0">CHOOSE(RIGHT(B5,1),"방","거실","포인트")</f>
        <v>포인트</v>
      </c>
      <c r="J5" s="9">
        <f t="shared" ref="J5:J12" si="1">IF(_xlfn.RANK.EQ(H5,$H$5:$H$12)&lt;=3,_xlfn.RANK.EQ(H5,$H$5:$H$12)," ")</f>
        <v>3</v>
      </c>
    </row>
    <row r="6" spans="2:12" x14ac:dyDescent="0.3">
      <c r="B6" s="10" t="s">
        <v>10</v>
      </c>
      <c r="C6" s="2" t="s">
        <v>20</v>
      </c>
      <c r="D6" s="3">
        <v>42870</v>
      </c>
      <c r="E6" s="2" t="s">
        <v>28</v>
      </c>
      <c r="F6" s="32">
        <v>419000</v>
      </c>
      <c r="G6" s="32">
        <v>25</v>
      </c>
      <c r="H6" s="29">
        <v>22</v>
      </c>
      <c r="I6" s="2" t="str">
        <f t="shared" si="0"/>
        <v>방</v>
      </c>
      <c r="J6" s="11" t="str">
        <f t="shared" si="1"/>
        <v xml:space="preserve"> </v>
      </c>
    </row>
    <row r="7" spans="2:12" x14ac:dyDescent="0.3">
      <c r="B7" s="10" t="s">
        <v>11</v>
      </c>
      <c r="C7" s="2" t="s">
        <v>21</v>
      </c>
      <c r="D7" s="3">
        <v>42362</v>
      </c>
      <c r="E7" s="2" t="s">
        <v>29</v>
      </c>
      <c r="F7" s="32">
        <v>194000</v>
      </c>
      <c r="G7" s="32">
        <v>87</v>
      </c>
      <c r="H7" s="29">
        <v>61</v>
      </c>
      <c r="I7" s="2" t="str">
        <f t="shared" si="0"/>
        <v>거실</v>
      </c>
      <c r="J7" s="11" t="str">
        <f t="shared" si="1"/>
        <v xml:space="preserve"> </v>
      </c>
    </row>
    <row r="8" spans="2:12" x14ac:dyDescent="0.3">
      <c r="B8" s="10" t="s">
        <v>12</v>
      </c>
      <c r="C8" s="2" t="s">
        <v>22</v>
      </c>
      <c r="D8" s="3">
        <v>42523</v>
      </c>
      <c r="E8" s="2" t="s">
        <v>30</v>
      </c>
      <c r="F8" s="32">
        <v>43000</v>
      </c>
      <c r="G8" s="32">
        <v>33</v>
      </c>
      <c r="H8" s="29">
        <v>26</v>
      </c>
      <c r="I8" s="2" t="str">
        <f t="shared" si="0"/>
        <v>방</v>
      </c>
      <c r="J8" s="11" t="str">
        <f t="shared" si="1"/>
        <v xml:space="preserve"> </v>
      </c>
    </row>
    <row r="9" spans="2:12" x14ac:dyDescent="0.3">
      <c r="B9" s="10" t="s">
        <v>13</v>
      </c>
      <c r="C9" s="2" t="s">
        <v>23</v>
      </c>
      <c r="D9" s="3">
        <v>42671</v>
      </c>
      <c r="E9" s="2" t="s">
        <v>31</v>
      </c>
      <c r="F9" s="32">
        <v>345000</v>
      </c>
      <c r="G9" s="32">
        <v>95</v>
      </c>
      <c r="H9" s="29">
        <v>150</v>
      </c>
      <c r="I9" s="2" t="str">
        <f t="shared" si="0"/>
        <v>거실</v>
      </c>
      <c r="J9" s="11">
        <f t="shared" si="1"/>
        <v>1</v>
      </c>
    </row>
    <row r="10" spans="2:12" x14ac:dyDescent="0.3">
      <c r="B10" s="10" t="s">
        <v>14</v>
      </c>
      <c r="C10" s="2" t="s">
        <v>24</v>
      </c>
      <c r="D10" s="3">
        <v>42994</v>
      </c>
      <c r="E10" s="2" t="s">
        <v>32</v>
      </c>
      <c r="F10" s="32">
        <v>37500</v>
      </c>
      <c r="G10" s="32">
        <v>55</v>
      </c>
      <c r="H10" s="29">
        <v>61</v>
      </c>
      <c r="I10" s="2" t="str">
        <f t="shared" si="0"/>
        <v>거실</v>
      </c>
      <c r="J10" s="11" t="str">
        <f t="shared" si="1"/>
        <v xml:space="preserve"> </v>
      </c>
    </row>
    <row r="11" spans="2:12" x14ac:dyDescent="0.3">
      <c r="B11" s="10" t="s">
        <v>15</v>
      </c>
      <c r="C11" s="2" t="s">
        <v>25</v>
      </c>
      <c r="D11" s="3">
        <v>42809</v>
      </c>
      <c r="E11" s="2" t="s">
        <v>28</v>
      </c>
      <c r="F11" s="32">
        <v>52000</v>
      </c>
      <c r="G11" s="32">
        <v>38</v>
      </c>
      <c r="H11" s="29">
        <v>35</v>
      </c>
      <c r="I11" s="2" t="str">
        <f t="shared" si="0"/>
        <v>포인트</v>
      </c>
      <c r="J11" s="11" t="str">
        <f t="shared" si="1"/>
        <v xml:space="preserve"> </v>
      </c>
    </row>
    <row r="12" spans="2:12" ht="14.25" thickBot="1" x14ac:dyDescent="0.35">
      <c r="B12" s="12" t="s">
        <v>16</v>
      </c>
      <c r="C12" s="13" t="s">
        <v>26</v>
      </c>
      <c r="D12" s="14">
        <v>42309</v>
      </c>
      <c r="E12" s="13" t="s">
        <v>33</v>
      </c>
      <c r="F12" s="33">
        <v>50000</v>
      </c>
      <c r="G12" s="33">
        <v>86</v>
      </c>
      <c r="H12" s="30">
        <v>103</v>
      </c>
      <c r="I12" s="13" t="str">
        <f t="shared" si="0"/>
        <v>포인트</v>
      </c>
      <c r="J12" s="15">
        <f t="shared" si="1"/>
        <v>2</v>
      </c>
    </row>
    <row r="13" spans="2:12" x14ac:dyDescent="0.3">
      <c r="B13" s="16" t="s">
        <v>17</v>
      </c>
      <c r="C13" s="17"/>
      <c r="D13" s="17"/>
      <c r="E13" s="7">
        <f>DAVERAGE(B4:H12,7,E4:E5)</f>
        <v>102</v>
      </c>
      <c r="F13" s="25"/>
      <c r="G13" s="17" t="s">
        <v>34</v>
      </c>
      <c r="H13" s="17"/>
      <c r="I13" s="17"/>
      <c r="J13" s="34">
        <f>MIN(F5:F12)</f>
        <v>37500</v>
      </c>
    </row>
    <row r="14" spans="2:12" ht="17.25" customHeight="1" thickBot="1" x14ac:dyDescent="0.35">
      <c r="B14" s="18" t="s">
        <v>18</v>
      </c>
      <c r="C14" s="19"/>
      <c r="D14" s="19"/>
      <c r="E14" s="13" t="str">
        <f>COUNTIF(제조국가,"독일")&amp;"개"</f>
        <v>3개</v>
      </c>
      <c r="F14" s="26"/>
      <c r="G14" s="24" t="s">
        <v>1</v>
      </c>
      <c r="H14" s="13" t="s">
        <v>36</v>
      </c>
      <c r="I14" s="24" t="s">
        <v>35</v>
      </c>
      <c r="J14" s="15">
        <f>VLOOKUP(H14,B5:H12,5,0)</f>
        <v>56800</v>
      </c>
    </row>
    <row r="15" spans="2:12" x14ac:dyDescent="0.3">
      <c r="L15" s="27"/>
    </row>
    <row r="16" spans="2:12" ht="13.5" customHeight="1" x14ac:dyDescent="0.3">
      <c r="L16" s="27"/>
    </row>
  </sheetData>
  <mergeCells count="4">
    <mergeCell ref="B13:D13"/>
    <mergeCell ref="B14:D14"/>
    <mergeCell ref="G13:I13"/>
    <mergeCell ref="F13:F14"/>
  </mergeCells>
  <phoneticPr fontId="1" type="noConversion"/>
  <conditionalFormatting sqref="B5:J12">
    <cfRule type="expression" dxfId="4" priority="1">
      <formula>$H5&gt;=100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workbookViewId="0">
      <selection activeCell="E21" sqref="E21"/>
    </sheetView>
  </sheetViews>
  <sheetFormatPr defaultRowHeight="13.5" x14ac:dyDescent="0.3"/>
  <cols>
    <col min="1" max="1" width="1.625" style="1" customWidth="1"/>
    <col min="2" max="3" width="9" style="1"/>
    <col min="4" max="4" width="13.25" style="1" bestFit="1" customWidth="1"/>
    <col min="5" max="5" width="9" style="1"/>
    <col min="6" max="6" width="11.625" style="1" bestFit="1" customWidth="1"/>
    <col min="7" max="7" width="9.25" style="1" bestFit="1" customWidth="1"/>
    <col min="8" max="8" width="10.1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0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2" t="s">
        <v>5</v>
      </c>
      <c r="H2" s="22" t="s">
        <v>6</v>
      </c>
    </row>
    <row r="3" spans="2:8" x14ac:dyDescent="0.3">
      <c r="B3" s="6" t="s">
        <v>9</v>
      </c>
      <c r="C3" s="7" t="s">
        <v>19</v>
      </c>
      <c r="D3" s="8">
        <v>42504</v>
      </c>
      <c r="E3" s="7" t="s">
        <v>27</v>
      </c>
      <c r="F3" s="31">
        <v>59500</v>
      </c>
      <c r="G3" s="31">
        <v>64</v>
      </c>
      <c r="H3" s="28">
        <v>95</v>
      </c>
    </row>
    <row r="4" spans="2:8" x14ac:dyDescent="0.3">
      <c r="B4" s="10" t="s">
        <v>10</v>
      </c>
      <c r="C4" s="2" t="s">
        <v>20</v>
      </c>
      <c r="D4" s="3">
        <v>42870</v>
      </c>
      <c r="E4" s="2" t="s">
        <v>28</v>
      </c>
      <c r="F4" s="32">
        <v>419000</v>
      </c>
      <c r="G4" s="32">
        <v>25</v>
      </c>
      <c r="H4" s="29">
        <v>22</v>
      </c>
    </row>
    <row r="5" spans="2:8" x14ac:dyDescent="0.3">
      <c r="B5" s="10" t="s">
        <v>11</v>
      </c>
      <c r="C5" s="2" t="s">
        <v>21</v>
      </c>
      <c r="D5" s="3">
        <v>42362</v>
      </c>
      <c r="E5" s="2" t="s">
        <v>27</v>
      </c>
      <c r="F5" s="32">
        <v>194000</v>
      </c>
      <c r="G5" s="32">
        <v>87</v>
      </c>
      <c r="H5" s="29">
        <v>61</v>
      </c>
    </row>
    <row r="6" spans="2:8" x14ac:dyDescent="0.3">
      <c r="B6" s="10" t="s">
        <v>12</v>
      </c>
      <c r="C6" s="2" t="s">
        <v>22</v>
      </c>
      <c r="D6" s="3">
        <v>42523</v>
      </c>
      <c r="E6" s="2" t="s">
        <v>30</v>
      </c>
      <c r="F6" s="32">
        <v>43000</v>
      </c>
      <c r="G6" s="32">
        <v>33</v>
      </c>
      <c r="H6" s="29">
        <v>26</v>
      </c>
    </row>
    <row r="7" spans="2:8" x14ac:dyDescent="0.3">
      <c r="B7" s="10" t="s">
        <v>13</v>
      </c>
      <c r="C7" s="2" t="s">
        <v>23</v>
      </c>
      <c r="D7" s="3">
        <v>42671</v>
      </c>
      <c r="E7" s="2" t="s">
        <v>27</v>
      </c>
      <c r="F7" s="32">
        <v>345000</v>
      </c>
      <c r="G7" s="32">
        <v>95</v>
      </c>
      <c r="H7" s="29">
        <v>150</v>
      </c>
    </row>
    <row r="8" spans="2:8" x14ac:dyDescent="0.3">
      <c r="B8" s="10" t="s">
        <v>14</v>
      </c>
      <c r="C8" s="2" t="s">
        <v>24</v>
      </c>
      <c r="D8" s="3">
        <v>42994</v>
      </c>
      <c r="E8" s="2" t="s">
        <v>32</v>
      </c>
      <c r="F8" s="32">
        <v>37500</v>
      </c>
      <c r="G8" s="32">
        <v>55</v>
      </c>
      <c r="H8" s="29">
        <v>61</v>
      </c>
    </row>
    <row r="9" spans="2:8" x14ac:dyDescent="0.3">
      <c r="B9" s="10" t="s">
        <v>15</v>
      </c>
      <c r="C9" s="2" t="s">
        <v>25</v>
      </c>
      <c r="D9" s="3">
        <v>42809</v>
      </c>
      <c r="E9" s="2" t="s">
        <v>28</v>
      </c>
      <c r="F9" s="32">
        <v>52000</v>
      </c>
      <c r="G9" s="32">
        <v>38</v>
      </c>
      <c r="H9" s="29">
        <v>35</v>
      </c>
    </row>
    <row r="10" spans="2:8" ht="14.25" thickBot="1" x14ac:dyDescent="0.35">
      <c r="B10" s="35" t="s">
        <v>16</v>
      </c>
      <c r="C10" s="4" t="s">
        <v>26</v>
      </c>
      <c r="D10" s="5">
        <v>42309</v>
      </c>
      <c r="E10" s="4" t="s">
        <v>33</v>
      </c>
      <c r="F10" s="36">
        <v>50000</v>
      </c>
      <c r="G10" s="36">
        <v>86</v>
      </c>
      <c r="H10" s="37">
        <v>103</v>
      </c>
    </row>
    <row r="11" spans="2:8" ht="14.25" thickBot="1" x14ac:dyDescent="0.35">
      <c r="B11" s="38" t="s">
        <v>37</v>
      </c>
      <c r="C11" s="39"/>
      <c r="D11" s="39"/>
      <c r="E11" s="39"/>
      <c r="F11" s="39"/>
      <c r="G11" s="39"/>
      <c r="H11" s="40">
        <f>AVERAGE(F3:F10)</f>
        <v>150000</v>
      </c>
    </row>
    <row r="13" spans="2:8" ht="14.25" thickBot="1" x14ac:dyDescent="0.35"/>
    <row r="14" spans="2:8" ht="27.75" thickBot="1" x14ac:dyDescent="0.35">
      <c r="B14" s="21" t="s">
        <v>3</v>
      </c>
      <c r="C14" s="22" t="s">
        <v>6</v>
      </c>
    </row>
    <row r="15" spans="2:8" x14ac:dyDescent="0.3">
      <c r="B15" s="1" t="s">
        <v>38</v>
      </c>
    </row>
    <row r="16" spans="2:8" x14ac:dyDescent="0.3">
      <c r="C16" s="1" t="s">
        <v>39</v>
      </c>
    </row>
    <row r="17" spans="2:5" ht="14.25" thickBot="1" x14ac:dyDescent="0.35"/>
    <row r="18" spans="2:5" ht="27" x14ac:dyDescent="0.3">
      <c r="B18" s="41" t="s">
        <v>1</v>
      </c>
      <c r="C18" s="41" t="s">
        <v>3</v>
      </c>
      <c r="D18" s="41" t="s">
        <v>4</v>
      </c>
      <c r="E18" s="42" t="s">
        <v>6</v>
      </c>
    </row>
    <row r="19" spans="2:5" x14ac:dyDescent="0.3">
      <c r="B19" s="2" t="s">
        <v>20</v>
      </c>
      <c r="C19" s="2" t="s">
        <v>28</v>
      </c>
      <c r="D19" s="32">
        <v>419000</v>
      </c>
      <c r="E19" s="29">
        <v>22</v>
      </c>
    </row>
    <row r="20" spans="2:5" x14ac:dyDescent="0.3">
      <c r="B20" s="2" t="s">
        <v>22</v>
      </c>
      <c r="C20" s="2" t="s">
        <v>30</v>
      </c>
      <c r="D20" s="32">
        <v>43000</v>
      </c>
      <c r="E20" s="29">
        <v>26</v>
      </c>
    </row>
    <row r="21" spans="2:5" x14ac:dyDescent="0.3">
      <c r="B21" s="2" t="s">
        <v>24</v>
      </c>
      <c r="C21" s="2" t="s">
        <v>32</v>
      </c>
      <c r="D21" s="32">
        <v>37500</v>
      </c>
      <c r="E21" s="29">
        <v>61</v>
      </c>
    </row>
    <row r="22" spans="2:5" x14ac:dyDescent="0.3">
      <c r="B22" s="43"/>
      <c r="C22" s="43"/>
      <c r="D22" s="44"/>
      <c r="E22" s="45"/>
    </row>
    <row r="23" spans="2:5" x14ac:dyDescent="0.3">
      <c r="B23" s="43"/>
      <c r="C23" s="43"/>
      <c r="D23" s="44"/>
      <c r="E23" s="45"/>
    </row>
    <row r="24" spans="2:5" x14ac:dyDescent="0.3">
      <c r="B24" s="43"/>
      <c r="C24" s="43"/>
      <c r="D24" s="44"/>
      <c r="E24" s="45"/>
    </row>
    <row r="25" spans="2:5" x14ac:dyDescent="0.3">
      <c r="B25" s="43"/>
      <c r="C25" s="43"/>
      <c r="D25" s="44"/>
      <c r="E25" s="45"/>
    </row>
  </sheetData>
  <mergeCells count="1">
    <mergeCell ref="B11:G11"/>
  </mergeCells>
  <phoneticPr fontId="1" type="noConversion"/>
  <conditionalFormatting sqref="B3:H10">
    <cfRule type="expression" dxfId="3" priority="1">
      <formula>$H3&gt;=100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L9" sqref="L9"/>
    </sheetView>
  </sheetViews>
  <sheetFormatPr defaultRowHeight="13.5" x14ac:dyDescent="0.3"/>
  <cols>
    <col min="1" max="1" width="1.625" style="1" customWidth="1"/>
    <col min="2" max="3" width="9" style="1"/>
    <col min="4" max="4" width="13.25" style="1" bestFit="1" customWidth="1"/>
    <col min="5" max="5" width="9" style="1"/>
    <col min="6" max="6" width="11.625" style="1" bestFit="1" customWidth="1"/>
    <col min="7" max="7" width="9.25" style="1" bestFit="1" customWidth="1"/>
    <col min="8" max="8" width="9.12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20" t="s">
        <v>0</v>
      </c>
      <c r="C2" s="21" t="s">
        <v>1</v>
      </c>
      <c r="D2" s="21" t="s">
        <v>2</v>
      </c>
      <c r="E2" s="21" t="s">
        <v>3</v>
      </c>
      <c r="F2" s="21" t="s">
        <v>4</v>
      </c>
      <c r="G2" s="22" t="s">
        <v>5</v>
      </c>
      <c r="H2" s="22" t="s">
        <v>6</v>
      </c>
    </row>
    <row r="3" spans="2:8" x14ac:dyDescent="0.3">
      <c r="B3" s="6" t="s">
        <v>9</v>
      </c>
      <c r="C3" s="7" t="s">
        <v>19</v>
      </c>
      <c r="D3" s="8">
        <v>42504</v>
      </c>
      <c r="E3" s="7" t="s">
        <v>27</v>
      </c>
      <c r="F3" s="31">
        <v>56800</v>
      </c>
      <c r="G3" s="31">
        <v>64</v>
      </c>
      <c r="H3" s="28">
        <v>95</v>
      </c>
    </row>
    <row r="4" spans="2:8" x14ac:dyDescent="0.3">
      <c r="B4" s="10" t="s">
        <v>11</v>
      </c>
      <c r="C4" s="2" t="s">
        <v>21</v>
      </c>
      <c r="D4" s="3">
        <v>42362</v>
      </c>
      <c r="E4" s="2" t="s">
        <v>27</v>
      </c>
      <c r="F4" s="32">
        <v>194000</v>
      </c>
      <c r="G4" s="32">
        <v>87</v>
      </c>
      <c r="H4" s="29">
        <v>61</v>
      </c>
    </row>
    <row r="5" spans="2:8" x14ac:dyDescent="0.3">
      <c r="B5" s="10" t="s">
        <v>13</v>
      </c>
      <c r="C5" s="2" t="s">
        <v>23</v>
      </c>
      <c r="D5" s="3">
        <v>42671</v>
      </c>
      <c r="E5" s="2" t="s">
        <v>27</v>
      </c>
      <c r="F5" s="32">
        <v>345000</v>
      </c>
      <c r="G5" s="32">
        <v>95</v>
      </c>
      <c r="H5" s="29">
        <v>150</v>
      </c>
    </row>
    <row r="6" spans="2:8" x14ac:dyDescent="0.3">
      <c r="B6" s="10"/>
      <c r="C6" s="2"/>
      <c r="D6" s="3"/>
      <c r="E6" s="46" t="s">
        <v>44</v>
      </c>
      <c r="F6" s="32"/>
      <c r="G6" s="32"/>
      <c r="H6" s="29">
        <f>SUBTOTAL(1,H3:H5)</f>
        <v>102</v>
      </c>
    </row>
    <row r="7" spans="2:8" x14ac:dyDescent="0.3">
      <c r="B7" s="10"/>
      <c r="C7" s="2">
        <f>SUBTOTAL(3,C3:C5)</f>
        <v>3</v>
      </c>
      <c r="D7" s="3"/>
      <c r="E7" s="46" t="s">
        <v>40</v>
      </c>
      <c r="F7" s="32"/>
      <c r="G7" s="32"/>
      <c r="H7" s="29"/>
    </row>
    <row r="8" spans="2:8" x14ac:dyDescent="0.3">
      <c r="B8" s="10" t="s">
        <v>12</v>
      </c>
      <c r="C8" s="2" t="s">
        <v>22</v>
      </c>
      <c r="D8" s="3">
        <v>42523</v>
      </c>
      <c r="E8" s="2" t="s">
        <v>30</v>
      </c>
      <c r="F8" s="32">
        <v>43000</v>
      </c>
      <c r="G8" s="32">
        <v>33</v>
      </c>
      <c r="H8" s="29">
        <v>26</v>
      </c>
    </row>
    <row r="9" spans="2:8" x14ac:dyDescent="0.3">
      <c r="B9" s="10" t="s">
        <v>14</v>
      </c>
      <c r="C9" s="2" t="s">
        <v>24</v>
      </c>
      <c r="D9" s="3">
        <v>42994</v>
      </c>
      <c r="E9" s="2" t="s">
        <v>32</v>
      </c>
      <c r="F9" s="32">
        <v>37500</v>
      </c>
      <c r="G9" s="32">
        <v>55</v>
      </c>
      <c r="H9" s="29">
        <v>61</v>
      </c>
    </row>
    <row r="10" spans="2:8" x14ac:dyDescent="0.3">
      <c r="B10" s="10"/>
      <c r="C10" s="2"/>
      <c r="D10" s="3"/>
      <c r="E10" s="46" t="s">
        <v>45</v>
      </c>
      <c r="F10" s="32"/>
      <c r="G10" s="32"/>
      <c r="H10" s="29">
        <f>SUBTOTAL(1,H8:H9)</f>
        <v>43.5</v>
      </c>
    </row>
    <row r="11" spans="2:8" x14ac:dyDescent="0.3">
      <c r="B11" s="10"/>
      <c r="C11" s="2">
        <f>SUBTOTAL(3,C8:C9)</f>
        <v>2</v>
      </c>
      <c r="D11" s="3"/>
      <c r="E11" s="46" t="s">
        <v>41</v>
      </c>
      <c r="F11" s="32"/>
      <c r="G11" s="32"/>
      <c r="H11" s="29"/>
    </row>
    <row r="12" spans="2:8" x14ac:dyDescent="0.3">
      <c r="B12" s="10" t="s">
        <v>10</v>
      </c>
      <c r="C12" s="2" t="s">
        <v>20</v>
      </c>
      <c r="D12" s="3">
        <v>42870</v>
      </c>
      <c r="E12" s="2" t="s">
        <v>28</v>
      </c>
      <c r="F12" s="32">
        <v>419000</v>
      </c>
      <c r="G12" s="32">
        <v>25</v>
      </c>
      <c r="H12" s="29">
        <v>22</v>
      </c>
    </row>
    <row r="13" spans="2:8" x14ac:dyDescent="0.3">
      <c r="B13" s="10" t="s">
        <v>15</v>
      </c>
      <c r="C13" s="2" t="s">
        <v>25</v>
      </c>
      <c r="D13" s="3">
        <v>42809</v>
      </c>
      <c r="E13" s="2" t="s">
        <v>28</v>
      </c>
      <c r="F13" s="32">
        <v>52000</v>
      </c>
      <c r="G13" s="32">
        <v>38</v>
      </c>
      <c r="H13" s="29">
        <v>35</v>
      </c>
    </row>
    <row r="14" spans="2:8" ht="14.25" thickBot="1" x14ac:dyDescent="0.35">
      <c r="B14" s="12" t="s">
        <v>16</v>
      </c>
      <c r="C14" s="13" t="s">
        <v>26</v>
      </c>
      <c r="D14" s="14">
        <v>42309</v>
      </c>
      <c r="E14" s="13" t="s">
        <v>33</v>
      </c>
      <c r="F14" s="33">
        <v>50000</v>
      </c>
      <c r="G14" s="33">
        <v>86</v>
      </c>
      <c r="H14" s="30">
        <v>103</v>
      </c>
    </row>
    <row r="15" spans="2:8" x14ac:dyDescent="0.3">
      <c r="B15" s="43"/>
      <c r="C15" s="43"/>
      <c r="D15" s="47"/>
      <c r="E15" s="48" t="s">
        <v>46</v>
      </c>
      <c r="F15" s="44"/>
      <c r="G15" s="44"/>
      <c r="H15" s="45">
        <f>SUBTOTAL(1,H12:H14)</f>
        <v>53.333333333333336</v>
      </c>
    </row>
    <row r="16" spans="2:8" x14ac:dyDescent="0.3">
      <c r="B16" s="43"/>
      <c r="C16" s="43">
        <f>SUBTOTAL(3,C12:C14)</f>
        <v>3</v>
      </c>
      <c r="D16" s="47"/>
      <c r="E16" s="48" t="s">
        <v>42</v>
      </c>
      <c r="F16" s="44"/>
      <c r="G16" s="44"/>
      <c r="H16" s="45"/>
    </row>
    <row r="17" spans="2:8" x14ac:dyDescent="0.3">
      <c r="B17" s="43"/>
      <c r="C17" s="43"/>
      <c r="D17" s="47"/>
      <c r="E17" s="48" t="s">
        <v>47</v>
      </c>
      <c r="F17" s="44"/>
      <c r="G17" s="44"/>
      <c r="H17" s="45">
        <f>SUBTOTAL(1,H3:H14)</f>
        <v>69.125</v>
      </c>
    </row>
    <row r="18" spans="2:8" x14ac:dyDescent="0.3">
      <c r="B18" s="43"/>
      <c r="C18" s="43">
        <f>SUBTOTAL(3,C3:C14)</f>
        <v>8</v>
      </c>
      <c r="D18" s="47"/>
      <c r="E18" s="48" t="s">
        <v>43</v>
      </c>
      <c r="F18" s="44"/>
      <c r="G18" s="44"/>
      <c r="H18" s="45"/>
    </row>
  </sheetData>
  <sortState ref="B3:H10">
    <sortCondition descending="1" ref="E3:E10"/>
  </sortState>
  <phoneticPr fontId="1" type="noConversion"/>
  <conditionalFormatting sqref="B3:H18">
    <cfRule type="expression" dxfId="1" priority="1">
      <formula>$H3&gt;=100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제조국가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2023-05-11T04:31:06Z</dcterms:created>
  <dcterms:modified xsi:type="dcterms:W3CDTF">2023-05-11T05:15:49Z</dcterms:modified>
</cp:coreProperties>
</file>