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media/image5.svg" ContentType="image/svg+xml"/>
  <Override PartName="/xl/media/image6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tabRatio="710" firstSheet="8" activeTab="9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  <sheet name="Caso práctico 3" sheetId="11" r:id="rId10"/>
  </sheets>
  <calcPr calcId="144525"/>
</workbook>
</file>

<file path=xl/sharedStrings.xml><?xml version="1.0" encoding="utf-8"?>
<sst xmlns="http://schemas.openxmlformats.org/spreadsheetml/2006/main" count="224" uniqueCount="78">
  <si>
    <t>Definición</t>
  </si>
  <si>
    <t>Stakeholders</t>
  </si>
  <si>
    <t>Tipos de empresa</t>
  </si>
  <si>
    <t>Utilidad Bruta y operativa</t>
  </si>
  <si>
    <t>Tipos de costos</t>
  </si>
  <si>
    <t>Margen de contribución</t>
  </si>
  <si>
    <t>Razones matemáticas</t>
  </si>
  <si>
    <t>Respuesta</t>
  </si>
  <si>
    <t>Stakeholder 1</t>
  </si>
  <si>
    <t>Sin contestar</t>
  </si>
  <si>
    <t>Utilidad Operativa</t>
  </si>
  <si>
    <t>Stakeholder 2</t>
  </si>
  <si>
    <t>Utilidad Bruta</t>
  </si>
  <si>
    <t>Stakeholders 3</t>
  </si>
  <si>
    <t>Ingresos</t>
  </si>
  <si>
    <t>Ventas</t>
  </si>
  <si>
    <t>Costo de bienes vendidos</t>
  </si>
  <si>
    <t>Gastos Operativos</t>
  </si>
  <si>
    <t>Gastos de venta</t>
  </si>
  <si>
    <t>Gastos de administración</t>
  </si>
  <si>
    <t>Total de gastos operativos</t>
  </si>
  <si>
    <t>Otros Ingresos</t>
  </si>
  <si>
    <t>Intereses en inversión</t>
  </si>
  <si>
    <t>Total de otros Ingresos</t>
  </si>
  <si>
    <t>Otros Egresos</t>
  </si>
  <si>
    <t>Demanda perdida</t>
  </si>
  <si>
    <t>Total de otros Egresos</t>
  </si>
  <si>
    <t>Utilidad antes de Impuestos</t>
  </si>
  <si>
    <t>Impuestos</t>
  </si>
  <si>
    <t>Utilidad Neta</t>
  </si>
  <si>
    <t>Empresa A</t>
  </si>
  <si>
    <t>Empresa B</t>
  </si>
  <si>
    <t>Servicios</t>
  </si>
  <si>
    <t>Productos</t>
  </si>
  <si>
    <t>-</t>
  </si>
  <si>
    <t>Actividades</t>
  </si>
  <si>
    <t>Disminución en el precio de la  madera con la que haces los muebles que vendes</t>
  </si>
  <si>
    <t>Aumento en los sueldos de los empleados</t>
  </si>
  <si>
    <t>Aumento en la renta de las oficinas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</si>
  <si>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</si>
  <si>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</si>
  <si>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</si>
  <si>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</si>
  <si>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</si>
  <si>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</si>
  <si>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</si>
  <si>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Ejemplos</t>
  </si>
  <si>
    <t>Costo de la electricidad</t>
  </si>
  <si>
    <t>Costo Fijo</t>
  </si>
  <si>
    <t>Costo de clavos utilizados en la creación de tus productos</t>
  </si>
  <si>
    <t>Costo Variable</t>
  </si>
  <si>
    <t>Renta de las oficinas generales</t>
  </si>
  <si>
    <t>Costo Semifijo</t>
  </si>
  <si>
    <t>Comisión pagada a cada vendedor por conseguir clientes</t>
  </si>
  <si>
    <t>Presupuesto de publicidad mensual</t>
  </si>
  <si>
    <t>Nómina</t>
  </si>
  <si>
    <t>Comisión pagada al banco por compras con tarjeta de crédito</t>
  </si>
  <si>
    <t>Internet</t>
  </si>
  <si>
    <t>Pago de seguros para empleados</t>
  </si>
  <si>
    <t>Licencia de software para administración</t>
  </si>
  <si>
    <t>Costos variables</t>
  </si>
  <si>
    <t>Precio de venta</t>
  </si>
  <si>
    <t>Gastos Fijos</t>
  </si>
  <si>
    <t>Punto de equilibrio en unidades</t>
  </si>
  <si>
    <t>Pan</t>
  </si>
  <si>
    <t>Carne</t>
  </si>
  <si>
    <t>Queso</t>
  </si>
  <si>
    <t>Total Costos Variables</t>
  </si>
  <si>
    <t>Unidades vendidas</t>
  </si>
  <si>
    <t>Precio de Venta x unidad</t>
  </si>
  <si>
    <t>Costo variable x unidad</t>
  </si>
  <si>
    <t>Punto de Equilobrio</t>
  </si>
  <si>
    <t>EL PUNTO DE EQUILIBRIO AUMENTÓ</t>
  </si>
  <si>
    <t>Gastos operativos</t>
  </si>
  <si>
    <t>Intereses sobre inversiones</t>
  </si>
  <si>
    <t>Utilidad Neta / Ventas</t>
  </si>
  <si>
    <t xml:space="preserve">es mayor a </t>
  </si>
  <si>
    <t>No nos conviene usar esa decisión</t>
  </si>
</sst>
</file>

<file path=xl/styles.xml><?xml version="1.0" encoding="utf-8"?>
<styleSheet xmlns="http://schemas.openxmlformats.org/spreadsheetml/2006/main">
  <numFmts count="7">
    <numFmt numFmtId="176" formatCode="#,##0.00_ "/>
    <numFmt numFmtId="177" formatCode="_-&quot;$&quot;* #,##0.00_-;\-&quot;$&quot;* #,##0.00_-;_-&quot;$&quot;* &quot;-&quot;??.00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8" formatCode="_-&quot;$&quot;* #,##0_-;\-&quot;$&quot;* #,##0_-;_-&quot;$&quot;* &quot;-&quot;??_-;_-@_-"/>
    <numFmt numFmtId="179" formatCode="_-&quot;$&quot;* #,##0.00_-;\-&quot;$&quot;* #,##0.00_-;_-&quot;$&quot;* &quot;-&quot;??_-;_-@_-"/>
  </numFmts>
  <fonts count="3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1"/>
      <color theme="0"/>
      <name val="Consolas"/>
      <charset val="134"/>
    </font>
    <font>
      <sz val="11"/>
      <color rgb="FF657B83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19" borderId="7" applyNumberFormat="0" applyAlignment="0" applyProtection="0">
      <alignment vertical="center"/>
    </xf>
    <xf numFmtId="179" fontId="0" fillId="0" borderId="0" applyFont="0" applyFill="0" applyBorder="0" applyAlignment="0" applyProtection="0"/>
    <xf numFmtId="0" fontId="16" fillId="13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0" fillId="30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</cellStyleXfs>
  <cellXfs count="11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3" fillId="4" borderId="0" xfId="0" applyFont="1" applyFill="1" applyAlignment="1">
      <alignment horizontal="left"/>
    </xf>
    <xf numFmtId="177" fontId="3" fillId="4" borderId="0" xfId="27" applyNumberFormat="1" applyFont="1" applyFill="1" applyBorder="1" applyAlignment="1">
      <alignment horizontal="center" vertical="center"/>
    </xf>
    <xf numFmtId="177" fontId="4" fillId="4" borderId="1" xfId="27" applyNumberFormat="1" applyFont="1" applyFill="1" applyBorder="1" applyAlignment="1">
      <alignment horizontal="center" vertical="center"/>
    </xf>
    <xf numFmtId="9" fontId="0" fillId="2" borderId="0" xfId="47" applyFont="1" applyFill="1"/>
    <xf numFmtId="0" fontId="3" fillId="5" borderId="0" xfId="0" applyFont="1" applyFill="1" applyAlignment="1">
      <alignment horizontal="left"/>
    </xf>
    <xf numFmtId="177" fontId="3" fillId="5" borderId="0" xfId="27" applyNumberFormat="1" applyFont="1" applyFill="1" applyAlignment="1">
      <alignment horizontal="center" vertical="center"/>
    </xf>
    <xf numFmtId="9" fontId="0" fillId="2" borderId="0" xfId="0" applyNumberFormat="1" applyFill="1"/>
    <xf numFmtId="177" fontId="3" fillId="2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177" fontId="3" fillId="2" borderId="0" xfId="27" applyNumberFormat="1" applyFont="1" applyFill="1" applyAlignment="1">
      <alignment horizontal="center" vertical="center"/>
    </xf>
    <xf numFmtId="0" fontId="3" fillId="7" borderId="0" xfId="0" applyFont="1" applyFill="1"/>
    <xf numFmtId="177" fontId="5" fillId="7" borderId="0" xfId="27" applyNumberFormat="1" applyFont="1" applyFill="1" applyBorder="1" applyAlignment="1">
      <alignment horizontal="center" vertical="center"/>
    </xf>
    <xf numFmtId="177" fontId="5" fillId="7" borderId="1" xfId="27" applyNumberFormat="1" applyFont="1" applyFill="1" applyBorder="1" applyAlignment="1">
      <alignment horizontal="center" vertical="center"/>
    </xf>
    <xf numFmtId="177" fontId="4" fillId="7" borderId="0" xfId="27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7" fontId="3" fillId="0" borderId="0" xfId="27" applyNumberFormat="1" applyFont="1" applyFill="1" applyAlignment="1">
      <alignment horizontal="center" vertical="center"/>
    </xf>
    <xf numFmtId="0" fontId="3" fillId="4" borderId="0" xfId="0" applyFont="1" applyFill="1"/>
    <xf numFmtId="177" fontId="3" fillId="4" borderId="1" xfId="27" applyNumberFormat="1" applyFont="1" applyFill="1" applyBorder="1" applyAlignment="1">
      <alignment horizontal="center" vertical="center"/>
    </xf>
    <xf numFmtId="177" fontId="3" fillId="4" borderId="0" xfId="27" applyNumberFormat="1" applyFont="1" applyFill="1" applyAlignment="1">
      <alignment horizontal="center" vertical="center"/>
    </xf>
    <xf numFmtId="177" fontId="4" fillId="7" borderId="1" xfId="27" applyNumberFormat="1" applyFont="1" applyFill="1" applyBorder="1" applyAlignment="1">
      <alignment horizontal="center" vertical="center"/>
    </xf>
    <xf numFmtId="0" fontId="3" fillId="5" borderId="0" xfId="0" applyFont="1" applyFill="1"/>
    <xf numFmtId="177" fontId="3" fillId="5" borderId="0" xfId="0" applyNumberFormat="1" applyFont="1" applyFill="1" applyAlignment="1">
      <alignment horizontal="center" vertical="center"/>
    </xf>
    <xf numFmtId="0" fontId="3" fillId="8" borderId="0" xfId="0" applyFont="1" applyFill="1"/>
    <xf numFmtId="177" fontId="4" fillId="8" borderId="1" xfId="27" applyNumberFormat="1" applyFont="1" applyFill="1" applyBorder="1" applyAlignment="1">
      <alignment horizontal="center" vertical="center"/>
    </xf>
    <xf numFmtId="0" fontId="6" fillId="5" borderId="0" xfId="0" applyFont="1" applyFill="1"/>
    <xf numFmtId="177" fontId="3" fillId="5" borderId="2" xfId="27" applyNumberFormat="1" applyFont="1" applyFill="1" applyBorder="1" applyAlignment="1">
      <alignment vertical="center"/>
    </xf>
    <xf numFmtId="10" fontId="0" fillId="2" borderId="0" xfId="47" applyNumberFormat="1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178" fontId="3" fillId="2" borderId="0" xfId="27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right"/>
    </xf>
    <xf numFmtId="179" fontId="0" fillId="2" borderId="0" xfId="0" applyNumberFormat="1" applyFill="1"/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right"/>
    </xf>
    <xf numFmtId="177" fontId="3" fillId="5" borderId="2" xfId="27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/>
    </xf>
    <xf numFmtId="10" fontId="0" fillId="2" borderId="0" xfId="47" applyNumberFormat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178" fontId="3" fillId="0" borderId="0" xfId="27" applyNumberFormat="1" applyFont="1" applyFill="1" applyAlignment="1">
      <alignment horizontal="center" vertical="center"/>
    </xf>
    <xf numFmtId="178" fontId="3" fillId="4" borderId="1" xfId="27" applyNumberFormat="1" applyFont="1" applyFill="1" applyBorder="1" applyAlignment="1">
      <alignment horizontal="center" vertical="center"/>
    </xf>
    <xf numFmtId="178" fontId="3" fillId="4" borderId="0" xfId="27" applyNumberFormat="1" applyFont="1" applyFill="1" applyAlignment="1">
      <alignment horizontal="center" vertical="center"/>
    </xf>
    <xf numFmtId="178" fontId="4" fillId="7" borderId="1" xfId="27" applyNumberFormat="1" applyFont="1" applyFill="1" applyBorder="1" applyAlignment="1">
      <alignment horizontal="center" vertical="center"/>
    </xf>
    <xf numFmtId="178" fontId="4" fillId="7" borderId="0" xfId="27" applyNumberFormat="1" applyFont="1" applyFill="1" applyAlignment="1">
      <alignment horizontal="center" vertical="center"/>
    </xf>
    <xf numFmtId="178" fontId="4" fillId="8" borderId="1" xfId="27" applyNumberFormat="1" applyFont="1" applyFill="1" applyBorder="1" applyAlignment="1">
      <alignment horizontal="center" vertical="center"/>
    </xf>
    <xf numFmtId="0" fontId="9" fillId="2" borderId="0" xfId="0" applyFont="1" applyFill="1"/>
    <xf numFmtId="176" fontId="9" fillId="2" borderId="0" xfId="0" applyNumberFormat="1" applyFont="1" applyFill="1"/>
    <xf numFmtId="176" fontId="0" fillId="2" borderId="0" xfId="0" applyNumberFormat="1" applyFill="1"/>
    <xf numFmtId="178" fontId="5" fillId="7" borderId="0" xfId="27" applyNumberFormat="1" applyFont="1" applyFill="1" applyBorder="1" applyAlignment="1">
      <alignment horizontal="center" vertical="center"/>
    </xf>
    <xf numFmtId="178" fontId="5" fillId="7" borderId="1" xfId="27" applyNumberFormat="1" applyFont="1" applyFill="1" applyBorder="1" applyAlignment="1">
      <alignment horizontal="center" vertical="center"/>
    </xf>
    <xf numFmtId="178" fontId="3" fillId="5" borderId="0" xfId="27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179" fontId="8" fillId="2" borderId="0" xfId="27" applyFont="1" applyFill="1" applyAlignment="1">
      <alignment horizontal="center" vertical="center"/>
    </xf>
    <xf numFmtId="179" fontId="8" fillId="2" borderId="0" xfId="27" applyFont="1" applyFill="1" applyBorder="1" applyAlignment="1">
      <alignment horizontal="center" vertical="center"/>
    </xf>
    <xf numFmtId="0" fontId="8" fillId="2" borderId="0" xfId="27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78" fontId="3" fillId="6" borderId="0" xfId="27" applyNumberFormat="1" applyFont="1" applyFill="1" applyBorder="1" applyAlignment="1">
      <alignment horizontal="center" vertical="center"/>
    </xf>
    <xf numFmtId="178" fontId="4" fillId="6" borderId="0" xfId="27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8" fontId="5" fillId="6" borderId="0" xfId="27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78" fontId="3" fillId="2" borderId="0" xfId="27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/>
    <xf numFmtId="178" fontId="4" fillId="2" borderId="0" xfId="27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8" fontId="3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0" fontId="10" fillId="1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left" vertical="center"/>
    </xf>
    <xf numFmtId="0" fontId="0" fillId="11" borderId="0" xfId="0" applyFill="1" applyBorder="1"/>
    <xf numFmtId="0" fontId="3" fillId="11" borderId="0" xfId="0" applyFont="1" applyFill="1" applyBorder="1"/>
    <xf numFmtId="178" fontId="3" fillId="11" borderId="0" xfId="27" applyNumberFormat="1" applyFont="1" applyFill="1" applyBorder="1" applyAlignment="1">
      <alignment horizontal="center" vertical="center"/>
    </xf>
    <xf numFmtId="178" fontId="4" fillId="11" borderId="0" xfId="27" applyNumberFormat="1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178" fontId="5" fillId="11" borderId="0" xfId="27" applyNumberFormat="1" applyFont="1" applyFill="1" applyBorder="1" applyAlignment="1">
      <alignment horizontal="center" vertical="center"/>
    </xf>
    <xf numFmtId="0" fontId="10" fillId="12" borderId="0" xfId="0" applyFont="1" applyFill="1" applyBorder="1" applyAlignment="1">
      <alignment horizontal="center" vertical="center"/>
    </xf>
    <xf numFmtId="0" fontId="1" fillId="13" borderId="0" xfId="0" applyFont="1" applyFill="1"/>
    <xf numFmtId="178" fontId="3" fillId="4" borderId="0" xfId="27" applyNumberFormat="1" applyFont="1" applyFill="1" applyBorder="1" applyAlignment="1">
      <alignment horizontal="center" vertical="center"/>
    </xf>
    <xf numFmtId="178" fontId="4" fillId="4" borderId="1" xfId="27" applyNumberFormat="1" applyFont="1" applyFill="1" applyBorder="1" applyAlignment="1">
      <alignment horizontal="center" vertical="center"/>
    </xf>
    <xf numFmtId="178" fontId="3" fillId="5" borderId="0" xfId="0" applyNumberFormat="1" applyFont="1" applyFill="1" applyAlignment="1">
      <alignment horizontal="center" vertical="center"/>
    </xf>
    <xf numFmtId="178" fontId="3" fillId="5" borderId="2" xfId="27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3" fillId="3" borderId="0" xfId="0" applyFont="1" applyFill="1" applyBorder="1"/>
    <xf numFmtId="178" fontId="3" fillId="3" borderId="0" xfId="27" applyNumberFormat="1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5" borderId="0" xfId="0" applyFont="1" applyFill="1"/>
    <xf numFmtId="0" fontId="0" fillId="5" borderId="0" xfId="0" applyFill="1"/>
    <xf numFmtId="0" fontId="10" fillId="11" borderId="0" xfId="0" applyFont="1" applyFill="1"/>
    <xf numFmtId="0" fontId="0" fillId="11" borderId="0" xfId="0" applyFill="1"/>
    <xf numFmtId="0" fontId="11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9" fontId="8" fillId="2" borderId="0" xfId="47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fmlaLink="$E$11" noThreeD="1" val="0"/>
</file>

<file path=xl/ctrlProps/ctrlProp2.xml><?xml version="1.0" encoding="utf-8"?>
<formControlPr xmlns="http://schemas.microsoft.com/office/spreadsheetml/2009/9/main" objectType="CheckBox" fmlaLink="$E$12" noThreeD="1" val="0"/>
</file>

<file path=xl/ctrlProps/ctrlProp3.xml><?xml version="1.0" encoding="utf-8"?>
<formControlPr xmlns="http://schemas.microsoft.com/office/spreadsheetml/2009/9/main" objectType="CheckBox" fmlaLink="$E$13" noThreeD="1" val="0"/>
</file>

<file path=xl/ctrlProps/ctrlProp4.xml><?xml version="1.0" encoding="utf-8"?>
<formControlPr xmlns="http://schemas.microsoft.com/office/spreadsheetml/2009/9/main" objectType="CheckBox" fmlaLink="$E$14" noThreeD="1" val="0"/>
</file>

<file path=xl/ctrlProps/ctrlProp5.xml><?xml version="1.0" encoding="utf-8"?>
<formControlPr xmlns="http://schemas.microsoft.com/office/spreadsheetml/2009/9/main" objectType="CheckBox" fmlaLink="$E$15" noThreeD="1" val="0"/>
</file>

<file path=xl/ctrlProps/ctrlProp6.xml><?xml version="1.0" encoding="utf-8"?>
<formControlPr xmlns="http://schemas.microsoft.com/office/spreadsheetml/2009/9/main" objectType="CheckBox" fmlaLink="$E$16" noThreeD="1" val="0"/>
</file>

<file path=xl/ctrlProps/ctrlProp7.xml><?xml version="1.0" encoding="utf-8"?>
<formControlPr xmlns="http://schemas.microsoft.com/office/spreadsheetml/2009/9/main" objectType="CheckBox" fmlaLink="$E$17" noThreeD="1" val="0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5058410" y="2009775"/>
              <a:ext cx="57912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5048885" y="2333625"/>
              <a:ext cx="57912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5048885" y="2609850"/>
              <a:ext cx="57912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5058410" y="2905125"/>
              <a:ext cx="57912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5048885" y="3190875"/>
              <a:ext cx="541020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5048885" y="3514725"/>
              <a:ext cx="57912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5048885" y="3800475"/>
              <a:ext cx="579120" cy="2476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>
      <xdr:nvSpPr>
        <xdr:cNvPr id="14" name="Rectángulo 13"/>
        <xdr:cNvSpPr/>
      </xdr:nvSpPr>
      <xdr:spPr>
        <a:xfrm>
          <a:off x="19050" y="0"/>
          <a:ext cx="11160760" cy="1352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>
      <xdr:nvSpPr>
        <xdr:cNvPr id="15" name="CuadroTexto 14"/>
        <xdr:cNvSpPr txBox="1"/>
      </xdr:nvSpPr>
      <xdr:spPr>
        <a:xfrm>
          <a:off x="514350" y="66675"/>
          <a:ext cx="9871075" cy="1114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>
      <xdr:nvSpPr>
        <xdr:cNvPr id="2" name="CuadroTexto 1"/>
        <xdr:cNvSpPr txBox="1"/>
      </xdr:nvSpPr>
      <xdr:spPr>
        <a:xfrm>
          <a:off x="694690" y="1400175"/>
          <a:ext cx="373443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  <a:endParaRPr lang="es-MX" sz="2400" b="1"/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>
      <xdr:nvSpPr>
        <xdr:cNvPr id="18" name="CuadroTexto 17"/>
        <xdr:cNvSpPr txBox="1"/>
      </xdr:nvSpPr>
      <xdr:spPr>
        <a:xfrm>
          <a:off x="7340600" y="1952625"/>
          <a:ext cx="3839210" cy="504825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textlink="$G$19">
      <xdr:nvSpPr>
        <xdr:cNvPr id="3" name="CuadroTexto 2"/>
        <xdr:cNvSpPr txBox="1"/>
      </xdr:nvSpPr>
      <xdr:spPr>
        <a:xfrm>
          <a:off x="8166100" y="2571750"/>
          <a:ext cx="246316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</a:fld>
          <a:endParaRPr lang="en-US" sz="3600" b="1" i="0" u="none" strike="noStrike">
            <a:solidFill>
              <a:schemeClr val="accent6"/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28075" y="3171825"/>
          <a:ext cx="113157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95250</xdr:rowOff>
    </xdr:to>
    <xdr:pic>
      <xdr:nvPicPr>
        <xdr:cNvPr id="7" name="Gráfico 6" descr="Marca de insignia1 con relleno sólido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25060" y="1409700"/>
          <a:ext cx="702945" cy="485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>
      <xdr:nvSpPr>
        <xdr:cNvPr id="2" name="Rectángulo 1"/>
        <xdr:cNvSpPr/>
      </xdr:nvSpPr>
      <xdr:spPr>
        <a:xfrm>
          <a:off x="304800" y="0"/>
          <a:ext cx="1367663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>
      <xdr:nvSpPr>
        <xdr:cNvPr id="3" name="CuadroTexto 2"/>
        <xdr:cNvSpPr txBox="1"/>
      </xdr:nvSpPr>
      <xdr:spPr>
        <a:xfrm>
          <a:off x="504825" y="0"/>
          <a:ext cx="1179449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5</xdr:col>
      <xdr:colOff>1876425</xdr:colOff>
      <xdr:row>11</xdr:row>
      <xdr:rowOff>133350</xdr:rowOff>
    </xdr:to>
    <xdr:sp>
      <xdr:nvSpPr>
        <xdr:cNvPr id="4" name="CuadroTexto 3"/>
        <xdr:cNvSpPr txBox="1"/>
      </xdr:nvSpPr>
      <xdr:spPr>
        <a:xfrm>
          <a:off x="695325" y="981075"/>
          <a:ext cx="9153525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1100" baseline="0"/>
            <a:t>Calcula las siguientes razones para ambas empresas</a:t>
          </a:r>
          <a:endParaRPr lang="es-MX" sz="1100" baseline="0"/>
        </a:p>
        <a:p>
          <a:r>
            <a:rPr lang="es-MX" sz="1100" baseline="0"/>
            <a:t>1. Utilidad Bruta a Ventas</a:t>
          </a:r>
          <a:endParaRPr lang="es-MX" sz="1100" baseline="0"/>
        </a:p>
        <a:p>
          <a:r>
            <a:rPr lang="es-MX" sz="1100" baseline="0"/>
            <a:t>2. Gastos Operativos a Ventas</a:t>
          </a:r>
          <a:endParaRPr lang="es-MX" sz="1100" baseline="0"/>
        </a:p>
        <a:p>
          <a:r>
            <a:rPr lang="es-MX" sz="1100" baseline="0"/>
            <a:t>3. Utilidad Neta a Ventas</a:t>
          </a:r>
          <a:endParaRPr lang="es-MX" sz="1100" baseline="0"/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  <a:endParaRPr lang="es-MX" sz="1100" b="1" baseline="0"/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  <a:endParaRPr lang="es-MX" sz="1100" b="1" baseline="0"/>
        </a:p>
        <a:p>
          <a:r>
            <a:rPr lang="es-MX" sz="1100" baseline="0"/>
            <a:t>6. ¿Qué empresa consideras mejor y por qué?</a:t>
          </a:r>
          <a:endParaRPr lang="es-MX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>
      <xdr:nvSpPr>
        <xdr:cNvPr id="2" name="Rectángulo 1"/>
        <xdr:cNvSpPr/>
      </xdr:nvSpPr>
      <xdr:spPr>
        <a:xfrm>
          <a:off x="123825" y="104775"/>
          <a:ext cx="19051905" cy="9048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>
      <xdr:nvSpPr>
        <xdr:cNvPr id="3" name="CuadroTexto 2"/>
        <xdr:cNvSpPr txBox="1"/>
      </xdr:nvSpPr>
      <xdr:spPr>
        <a:xfrm>
          <a:off x="323850" y="104775"/>
          <a:ext cx="17386935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>
      <xdr:nvSpPr>
        <xdr:cNvPr id="5" name="Rectángulo: esquinas redondeadas 4"/>
        <xdr:cNvSpPr/>
      </xdr:nvSpPr>
      <xdr:spPr>
        <a:xfrm>
          <a:off x="419100" y="1209675"/>
          <a:ext cx="12729210" cy="34766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>
      <xdr:nvSpPr>
        <xdr:cNvPr id="6" name="CuadroTexto 5"/>
        <xdr:cNvSpPr txBox="1"/>
      </xdr:nvSpPr>
      <xdr:spPr>
        <a:xfrm>
          <a:off x="1188720" y="1504950"/>
          <a:ext cx="10666095" cy="274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66674</xdr:rowOff>
    </xdr:to>
    <xdr:pic>
      <xdr:nvPicPr>
        <xdr:cNvPr id="9" name="Gráfico 8" descr="Gráfico de barras con tendencia alcista con relleno sólido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070330" y="1618615"/>
          <a:ext cx="309943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>
      <xdr:nvSpPr>
        <xdr:cNvPr id="2" name="Rectángulo 1"/>
        <xdr:cNvSpPr/>
      </xdr:nvSpPr>
      <xdr:spPr>
        <a:xfrm>
          <a:off x="304800" y="0"/>
          <a:ext cx="2047113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>
      <xdr:nvSpPr>
        <xdr:cNvPr id="3" name="CuadroTexto 2"/>
        <xdr:cNvSpPr txBox="1"/>
      </xdr:nvSpPr>
      <xdr:spPr>
        <a:xfrm>
          <a:off x="504825" y="0"/>
          <a:ext cx="1858899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20</xdr:row>
      <xdr:rowOff>28575</xdr:rowOff>
    </xdr:to>
    <xdr:pic>
      <xdr:nvPicPr>
        <xdr:cNvPr id="5" name="Gráfico 4" descr="Red social con relleno sólido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46370" y="3095625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>
      <xdr:nvSpPr>
        <xdr:cNvPr id="2" name="Rectángulo 1"/>
        <xdr:cNvSpPr/>
      </xdr:nvSpPr>
      <xdr:spPr>
        <a:xfrm>
          <a:off x="304800" y="0"/>
          <a:ext cx="10697845" cy="1038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>
      <xdr:nvSpPr>
        <xdr:cNvPr id="3" name="CuadroTexto 2"/>
        <xdr:cNvSpPr txBox="1"/>
      </xdr:nvSpPr>
      <xdr:spPr>
        <a:xfrm>
          <a:off x="504825" y="0"/>
          <a:ext cx="10137775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>
      <xdr:nvCxnSpPr>
        <xdr:cNvPr id="5" name="Conector recto de flecha 4"/>
        <xdr:cNvCxnSpPr/>
      </xdr:nvCxnSpPr>
      <xdr:spPr>
        <a:xfrm flipH="1">
          <a:off x="5184775" y="2000250"/>
          <a:ext cx="13887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>
      <xdr:nvSpPr>
        <xdr:cNvPr id="7" name="CuadroTexto 6"/>
        <xdr:cNvSpPr txBox="1"/>
      </xdr:nvSpPr>
      <xdr:spPr>
        <a:xfrm>
          <a:off x="6678295" y="1733550"/>
          <a:ext cx="3792855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>
      <xdr:nvCxnSpPr>
        <xdr:cNvPr id="8" name="Conector recto de flecha 7"/>
        <xdr:cNvCxnSpPr/>
      </xdr:nvCxnSpPr>
      <xdr:spPr>
        <a:xfrm flipH="1">
          <a:off x="5280025" y="3209925"/>
          <a:ext cx="1388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>
      <xdr:nvSpPr>
        <xdr:cNvPr id="9" name="CuadroTexto 8"/>
        <xdr:cNvSpPr txBox="1"/>
      </xdr:nvSpPr>
      <xdr:spPr>
        <a:xfrm>
          <a:off x="6772910" y="2943225"/>
          <a:ext cx="3792855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  <a:endParaRPr lang="es-MX" sz="1200" b="1"/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>
      <xdr:nvCxnSpPr>
        <xdr:cNvPr id="10" name="Conector recto de flecha 9"/>
        <xdr:cNvCxnSpPr/>
      </xdr:nvCxnSpPr>
      <xdr:spPr>
        <a:xfrm flipH="1">
          <a:off x="5270500" y="3676650"/>
          <a:ext cx="1388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>
      <xdr:nvSpPr>
        <xdr:cNvPr id="11" name="CuadroTexto 10"/>
        <xdr:cNvSpPr txBox="1"/>
      </xdr:nvSpPr>
      <xdr:spPr>
        <a:xfrm>
          <a:off x="6763385" y="3409950"/>
          <a:ext cx="3792855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>
      <xdr:nvCxnSpPr>
        <xdr:cNvPr id="12" name="Conector recto de flecha 11"/>
        <xdr:cNvCxnSpPr/>
      </xdr:nvCxnSpPr>
      <xdr:spPr>
        <a:xfrm flipH="1">
          <a:off x="5241925" y="4562475"/>
          <a:ext cx="1388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>
      <xdr:nvSpPr>
        <xdr:cNvPr id="13" name="CuadroTexto 12"/>
        <xdr:cNvSpPr txBox="1"/>
      </xdr:nvSpPr>
      <xdr:spPr>
        <a:xfrm>
          <a:off x="6734810" y="4295775"/>
          <a:ext cx="3792855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>
      <xdr:nvCxnSpPr>
        <xdr:cNvPr id="14" name="Conector recto de flecha 13"/>
        <xdr:cNvCxnSpPr/>
      </xdr:nvCxnSpPr>
      <xdr:spPr>
        <a:xfrm flipH="1">
          <a:off x="5213350" y="5486400"/>
          <a:ext cx="1388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>
      <xdr:nvSpPr>
        <xdr:cNvPr id="15" name="CuadroTexto 14"/>
        <xdr:cNvSpPr txBox="1"/>
      </xdr:nvSpPr>
      <xdr:spPr>
        <a:xfrm>
          <a:off x="6706235" y="5219700"/>
          <a:ext cx="3792855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>
      <xdr:nvCxnSpPr>
        <xdr:cNvPr id="16" name="Conector recto de flecha 15"/>
        <xdr:cNvCxnSpPr/>
      </xdr:nvCxnSpPr>
      <xdr:spPr>
        <a:xfrm flipH="1">
          <a:off x="5213350" y="5953125"/>
          <a:ext cx="1388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>
      <xdr:nvSpPr>
        <xdr:cNvPr id="17" name="CuadroTexto 16"/>
        <xdr:cNvSpPr txBox="1"/>
      </xdr:nvSpPr>
      <xdr:spPr>
        <a:xfrm>
          <a:off x="6706235" y="5686425"/>
          <a:ext cx="481076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>
      <xdr:nvCxnSpPr>
        <xdr:cNvPr id="18" name="Conector recto de flecha 17"/>
        <xdr:cNvCxnSpPr/>
      </xdr:nvCxnSpPr>
      <xdr:spPr>
        <a:xfrm flipH="1">
          <a:off x="5213350" y="6419850"/>
          <a:ext cx="1388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>
      <xdr:nvSpPr>
        <xdr:cNvPr id="19" name="CuadroTexto 18"/>
        <xdr:cNvSpPr txBox="1"/>
      </xdr:nvSpPr>
      <xdr:spPr>
        <a:xfrm>
          <a:off x="6553835" y="6143625"/>
          <a:ext cx="8270240" cy="485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>
      <xdr:nvCxnSpPr>
        <xdr:cNvPr id="20" name="Conector recto de flecha 19"/>
        <xdr:cNvCxnSpPr/>
      </xdr:nvCxnSpPr>
      <xdr:spPr>
        <a:xfrm flipH="1">
          <a:off x="5213350" y="6677025"/>
          <a:ext cx="1388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>
      <xdr:nvSpPr>
        <xdr:cNvPr id="21" name="CuadroTexto 20"/>
        <xdr:cNvSpPr txBox="1"/>
      </xdr:nvSpPr>
      <xdr:spPr>
        <a:xfrm>
          <a:off x="6515735" y="6505575"/>
          <a:ext cx="448691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>
      <xdr:nvSpPr>
        <xdr:cNvPr id="2" name="Rectángulo 1"/>
        <xdr:cNvSpPr/>
      </xdr:nvSpPr>
      <xdr:spPr>
        <a:xfrm>
          <a:off x="304800" y="0"/>
          <a:ext cx="13490575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>
      <xdr:nvSpPr>
        <xdr:cNvPr id="3" name="CuadroTexto 2"/>
        <xdr:cNvSpPr txBox="1"/>
      </xdr:nvSpPr>
      <xdr:spPr>
        <a:xfrm>
          <a:off x="504825" y="0"/>
          <a:ext cx="1160843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>
      <xdr:nvSpPr>
        <xdr:cNvPr id="2" name="Rectángulo 1"/>
        <xdr:cNvSpPr/>
      </xdr:nvSpPr>
      <xdr:spPr>
        <a:xfrm>
          <a:off x="304800" y="0"/>
          <a:ext cx="19246215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>
      <xdr:nvSpPr>
        <xdr:cNvPr id="3" name="CuadroTexto 2"/>
        <xdr:cNvSpPr txBox="1"/>
      </xdr:nvSpPr>
      <xdr:spPr>
        <a:xfrm>
          <a:off x="504825" y="0"/>
          <a:ext cx="173640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171450</xdr:rowOff>
    </xdr:to>
    <xdr:pic>
      <xdr:nvPicPr>
        <xdr:cNvPr id="5" name="Gráfico 4" descr="Fábrica con relleno sólido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27270" y="48482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>
      <xdr:nvSpPr>
        <xdr:cNvPr id="2" name="Rectángulo 1"/>
        <xdr:cNvSpPr/>
      </xdr:nvSpPr>
      <xdr:spPr>
        <a:xfrm>
          <a:off x="304800" y="0"/>
          <a:ext cx="19246215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>
      <xdr:nvSpPr>
        <xdr:cNvPr id="3" name="CuadroTexto 2"/>
        <xdr:cNvSpPr txBox="1"/>
      </xdr:nvSpPr>
      <xdr:spPr>
        <a:xfrm>
          <a:off x="504825" y="0"/>
          <a:ext cx="173640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66674</xdr:rowOff>
    </xdr:to>
    <xdr:pic>
      <xdr:nvPicPr>
        <xdr:cNvPr id="5" name="Gráfico 4" descr="Portapapeles parcialmente comprobado con relleno sólido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9985" y="4904740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>
      <xdr:nvSpPr>
        <xdr:cNvPr id="2" name="Rectángulo 1"/>
        <xdr:cNvSpPr/>
      </xdr:nvSpPr>
      <xdr:spPr>
        <a:xfrm>
          <a:off x="85725" y="66675"/>
          <a:ext cx="2082927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>
      <xdr:nvSpPr>
        <xdr:cNvPr id="3" name="CuadroTexto 2"/>
        <xdr:cNvSpPr txBox="1"/>
      </xdr:nvSpPr>
      <xdr:spPr>
        <a:xfrm>
          <a:off x="285750" y="66675"/>
          <a:ext cx="1916430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15</xdr:col>
      <xdr:colOff>400050</xdr:colOff>
      <xdr:row>22</xdr:row>
      <xdr:rowOff>28575</xdr:rowOff>
    </xdr:to>
    <xdr:sp>
      <xdr:nvSpPr>
        <xdr:cNvPr id="4" name="CuadroTexto 3"/>
        <xdr:cNvSpPr txBox="1"/>
      </xdr:nvSpPr>
      <xdr:spPr>
        <a:xfrm>
          <a:off x="466725" y="1295400"/>
          <a:ext cx="16398240" cy="373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  <a:endParaRPr lang="es-MX" sz="1400" baseline="0"/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  <a:endParaRPr lang="es-MX" sz="1400" b="0" baseline="0"/>
        </a:p>
        <a:p>
          <a:r>
            <a:rPr lang="es-MX" sz="1400" b="0" baseline="0"/>
            <a:t>	¿Cuál sería el punto de equilibrio?</a:t>
          </a:r>
          <a:endParaRPr lang="es-MX" sz="1400" b="0" baseline="0"/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  <a:endParaRPr lang="es-MX" sz="1400" baseline="0"/>
        </a:p>
        <a:p>
          <a:endParaRPr lang="es-MX" sz="1400" baseline="0"/>
        </a:p>
        <a:p>
          <a:r>
            <a:rPr lang="es-MX" sz="1400" baseline="0"/>
            <a:t>	Costos por hamburguesa de queso</a:t>
          </a:r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  <a:endParaRPr lang="es-MX" sz="1400" baseline="0"/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  <a:endParaRPr lang="es-MX" sz="1400" baseline="0"/>
        </a:p>
        <a:p>
          <a:endParaRPr lang="es-MX" sz="1100" baseline="0"/>
        </a:p>
        <a:p>
          <a:r>
            <a:rPr lang="es-MX" sz="1100" baseline="0"/>
            <a:t>	</a:t>
          </a:r>
          <a:endParaRPr lang="es-MX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>
      <xdr:nvSpPr>
        <xdr:cNvPr id="2" name="Rectángulo 1"/>
        <xdr:cNvSpPr/>
      </xdr:nvSpPr>
      <xdr:spPr>
        <a:xfrm>
          <a:off x="304800" y="0"/>
          <a:ext cx="1367663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>
      <xdr:nvSpPr>
        <xdr:cNvPr id="3" name="CuadroTexto 2"/>
        <xdr:cNvSpPr txBox="1"/>
      </xdr:nvSpPr>
      <xdr:spPr>
        <a:xfrm>
          <a:off x="504825" y="0"/>
          <a:ext cx="1179449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  <a:endParaRPr lang="es-MX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5</xdr:col>
      <xdr:colOff>1876425</xdr:colOff>
      <xdr:row>11</xdr:row>
      <xdr:rowOff>133350</xdr:rowOff>
    </xdr:to>
    <xdr:sp>
      <xdr:nvSpPr>
        <xdr:cNvPr id="4" name="CuadroTexto 3"/>
        <xdr:cNvSpPr txBox="1"/>
      </xdr:nvSpPr>
      <xdr:spPr>
        <a:xfrm>
          <a:off x="695325" y="981075"/>
          <a:ext cx="9153525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  <a:endParaRPr lang="es-MX" sz="1100" baseline="0"/>
        </a:p>
        <a:p>
          <a:r>
            <a:rPr lang="es-MX" sz="1100" baseline="0"/>
            <a:t>1. Utilidad Bruta a Ventas</a:t>
          </a:r>
          <a:endParaRPr lang="es-MX" sz="1100" baseline="0"/>
        </a:p>
        <a:p>
          <a:r>
            <a:rPr lang="es-MX" sz="1100" baseline="0"/>
            <a:t>2. Gastos Operativos a Ventas</a:t>
          </a:r>
          <a:endParaRPr lang="es-MX" sz="1100" baseline="0"/>
        </a:p>
        <a:p>
          <a:r>
            <a:rPr lang="es-MX" sz="1100" baseline="0"/>
            <a:t>3. Utilidad Neta a Ventas</a:t>
          </a:r>
          <a:endParaRPr lang="es-MX" sz="1100" baseline="0"/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  <a:endParaRPr lang="es-MX" sz="1100" b="1" baseline="0"/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  <a:endParaRPr lang="es-MX" sz="1100" b="1" baseline="0"/>
        </a:p>
        <a:p>
          <a:r>
            <a:rPr lang="es-MX" sz="1100" baseline="0"/>
            <a:t>6. ¿Qué empresa consideras mejor y por qué?</a:t>
          </a:r>
          <a:endParaRPr lang="es-MX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/>
  <dimension ref="B11:G21"/>
  <sheetViews>
    <sheetView topLeftCell="A4" workbookViewId="0">
      <selection activeCell="J20" sqref="J20"/>
    </sheetView>
  </sheetViews>
  <sheetFormatPr defaultColWidth="11" defaultRowHeight="15.75" outlineLevelCol="6"/>
  <cols>
    <col min="1" max="1" width="11.4222222222222" style="1"/>
    <col min="2" max="2" width="39.1407407407407" style="1" customWidth="1"/>
    <col min="3" max="4" width="11.4222222222222" style="1"/>
    <col min="5" max="5" width="21.8518518518519" style="1" customWidth="1"/>
    <col min="6" max="16384" width="11.4222222222222" style="1"/>
  </cols>
  <sheetData>
    <row r="11" ht="23.25" spans="2:6">
      <c r="B11" s="110" t="s">
        <v>0</v>
      </c>
      <c r="C11" s="111"/>
      <c r="D11" s="111"/>
      <c r="E11" s="50" t="b">
        <v>0</v>
      </c>
      <c r="F11" s="114">
        <f t="shared" ref="F11:F17" si="0">IF(E11,1,0)</f>
        <v>0</v>
      </c>
    </row>
    <row r="12" ht="23.25" spans="2:6">
      <c r="B12" s="112" t="s">
        <v>1</v>
      </c>
      <c r="C12" s="113"/>
      <c r="D12" s="113"/>
      <c r="E12" s="50" t="b">
        <v>0</v>
      </c>
      <c r="F12" s="114">
        <f t="shared" si="0"/>
        <v>0</v>
      </c>
    </row>
    <row r="13" ht="23.25" spans="2:6">
      <c r="B13" s="110" t="s">
        <v>2</v>
      </c>
      <c r="C13" s="111"/>
      <c r="D13" s="111"/>
      <c r="E13" s="50" t="b">
        <v>0</v>
      </c>
      <c r="F13" s="114">
        <f t="shared" si="0"/>
        <v>0</v>
      </c>
    </row>
    <row r="14" ht="23.25" spans="2:6">
      <c r="B14" s="112" t="s">
        <v>3</v>
      </c>
      <c r="C14" s="113"/>
      <c r="D14" s="113"/>
      <c r="E14" s="50" t="b">
        <v>0</v>
      </c>
      <c r="F14" s="114">
        <f t="shared" si="0"/>
        <v>0</v>
      </c>
    </row>
    <row r="15" ht="23.25" spans="2:6">
      <c r="B15" s="110" t="s">
        <v>4</v>
      </c>
      <c r="C15" s="111"/>
      <c r="D15" s="111"/>
      <c r="E15" s="50" t="b">
        <v>0</v>
      </c>
      <c r="F15" s="114">
        <f t="shared" si="0"/>
        <v>0</v>
      </c>
    </row>
    <row r="16" ht="23.25" spans="2:6">
      <c r="B16" s="112" t="s">
        <v>5</v>
      </c>
      <c r="C16" s="113"/>
      <c r="D16" s="113"/>
      <c r="E16" s="50" t="b">
        <v>0</v>
      </c>
      <c r="F16" s="114">
        <f t="shared" si="0"/>
        <v>0</v>
      </c>
    </row>
    <row r="17" ht="23.25" spans="2:6">
      <c r="B17" s="110" t="s">
        <v>6</v>
      </c>
      <c r="C17" s="111"/>
      <c r="D17" s="111"/>
      <c r="E17" s="50" t="b">
        <v>0</v>
      </c>
      <c r="F17" s="114">
        <f t="shared" si="0"/>
        <v>0</v>
      </c>
    </row>
    <row r="18" ht="16.5" spans="5:6">
      <c r="E18" s="50"/>
      <c r="F18" s="114">
        <f>SUM(F11:F17)</f>
        <v>0</v>
      </c>
    </row>
    <row r="19" ht="16.5" spans="6:7">
      <c r="F19" s="115"/>
      <c r="G19" s="116">
        <f>F18/7</f>
        <v>0</v>
      </c>
    </row>
    <row r="20" ht="16.5" spans="6:6">
      <c r="F20" s="115"/>
    </row>
    <row r="21" ht="16.5" spans="6:6">
      <c r="F21" s="115"/>
    </row>
  </sheetData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name="Check Box 2" r:id="rId3">
              <controlPr defaultSize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name="Check Box 3" r:id="rId4">
              <controlPr defaultSize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name="Check Box 4" r:id="rId5">
              <controlPr defaultSize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name="Check Box 5" r:id="rId6">
              <controlPr defaultSize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name="Check Box 6" r:id="rId7">
              <controlPr defaultSize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name="Check Box 7" r:id="rId8">
              <controlPr defaultSize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name="Check Box 8" r:id="rId9">
              <controlPr defaultSize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3:K46"/>
  <sheetViews>
    <sheetView tabSelected="1" zoomScale="70" zoomScaleNormal="70" topLeftCell="B14" workbookViewId="0">
      <selection activeCell="B46" sqref="B46"/>
    </sheetView>
  </sheetViews>
  <sheetFormatPr defaultColWidth="11" defaultRowHeight="15.75"/>
  <cols>
    <col min="1" max="1" width="11.4222222222222" style="1"/>
    <col min="2" max="2" width="33.5703703703704" style="1" customWidth="1"/>
    <col min="3" max="3" width="17.4222222222222" style="1" customWidth="1"/>
    <col min="4" max="4" width="12.4444444444444" style="1"/>
    <col min="5" max="5" width="18.1407407407407" style="1" customWidth="1"/>
    <col min="6" max="6" width="33.5703703703704" style="1" customWidth="1"/>
    <col min="7" max="7" width="12.5703703703704" style="1" customWidth="1"/>
    <col min="8" max="16384" width="11.4222222222222" style="1"/>
  </cols>
  <sheetData>
    <row r="13" ht="21" spans="2:6">
      <c r="B13" s="2" t="s">
        <v>30</v>
      </c>
      <c r="F13" s="36"/>
    </row>
    <row r="14" ht="21" spans="2:5">
      <c r="B14" s="1" t="s">
        <v>68</v>
      </c>
      <c r="C14" s="2"/>
      <c r="D14" s="2"/>
      <c r="E14" s="2"/>
    </row>
    <row r="15" ht="21" spans="2:5">
      <c r="B15" s="1" t="s">
        <v>69</v>
      </c>
      <c r="C15" s="2"/>
      <c r="E15" s="2"/>
    </row>
    <row r="16" ht="21" spans="2:5">
      <c r="B16" s="1" t="s">
        <v>70</v>
      </c>
      <c r="C16" s="2">
        <f>C20/C19</f>
        <v>0.952380949432101</v>
      </c>
      <c r="E16" s="2"/>
    </row>
    <row r="17" ht="21" spans="3:5">
      <c r="C17" s="2"/>
      <c r="E17" s="2"/>
    </row>
    <row r="18" ht="18" spans="2:11">
      <c r="B18" s="3" t="s">
        <v>14</v>
      </c>
      <c r="C18" s="4"/>
      <c r="F18" s="3" t="s">
        <v>14</v>
      </c>
      <c r="K18" s="50"/>
    </row>
    <row r="19" ht="18" spans="2:11">
      <c r="B19" s="5" t="s">
        <v>15</v>
      </c>
      <c r="C19" s="6">
        <v>322966.75</v>
      </c>
      <c r="E19" s="6">
        <f>C19*1.15</f>
        <v>371411.7625</v>
      </c>
      <c r="F19" s="37" t="s">
        <v>15</v>
      </c>
      <c r="K19" s="50"/>
    </row>
    <row r="20" ht="18.75" spans="2:11">
      <c r="B20" s="5" t="s">
        <v>16</v>
      </c>
      <c r="C20" s="7">
        <v>307587.38</v>
      </c>
      <c r="D20" s="8"/>
      <c r="E20" s="7">
        <f>E19*C16</f>
        <v>353725.487</v>
      </c>
      <c r="F20" s="37" t="s">
        <v>16</v>
      </c>
      <c r="G20" s="8"/>
      <c r="K20" s="50"/>
    </row>
    <row r="21" ht="18.75" spans="2:11">
      <c r="B21" s="9" t="s">
        <v>12</v>
      </c>
      <c r="C21" s="10">
        <f>C19-C20</f>
        <v>15379.37</v>
      </c>
      <c r="D21" s="11">
        <f>C21/C19</f>
        <v>0.047619050567899</v>
      </c>
      <c r="E21" s="10">
        <f>E19-E20</f>
        <v>17686.2755</v>
      </c>
      <c r="F21" s="38" t="s">
        <v>12</v>
      </c>
      <c r="G21" s="11"/>
      <c r="K21" s="50"/>
    </row>
    <row r="22" ht="18" spans="2:6">
      <c r="B22" s="4"/>
      <c r="C22" s="12"/>
      <c r="E22" s="39"/>
      <c r="F22" s="4"/>
    </row>
    <row r="23" ht="18" spans="2:6">
      <c r="B23" s="13" t="s">
        <v>17</v>
      </c>
      <c r="C23" s="14"/>
      <c r="E23" s="40"/>
      <c r="F23" s="13" t="s">
        <v>17</v>
      </c>
    </row>
    <row r="24" ht="18" spans="2:6">
      <c r="B24" s="15" t="s">
        <v>73</v>
      </c>
      <c r="C24" s="16">
        <v>10500</v>
      </c>
      <c r="E24" s="16">
        <v>12500</v>
      </c>
      <c r="F24" s="15" t="s">
        <v>73</v>
      </c>
    </row>
    <row r="25" ht="18.75" spans="2:6">
      <c r="B25" s="15" t="s">
        <v>19</v>
      </c>
      <c r="C25" s="17"/>
      <c r="E25" s="17"/>
      <c r="F25" s="15" t="s">
        <v>19</v>
      </c>
    </row>
    <row r="26" ht="18.75" spans="2:7">
      <c r="B26" s="15" t="s">
        <v>20</v>
      </c>
      <c r="C26" s="18">
        <f>C24+C25</f>
        <v>10500</v>
      </c>
      <c r="D26" s="11">
        <f>C26/C19</f>
        <v>0.0325110866675904</v>
      </c>
      <c r="E26" s="18">
        <f>E24+E25</f>
        <v>12500</v>
      </c>
      <c r="F26" s="41" t="s">
        <v>20</v>
      </c>
      <c r="G26" s="42"/>
    </row>
    <row r="27" ht="18" spans="2:6">
      <c r="B27" s="4"/>
      <c r="C27" s="14"/>
      <c r="E27" s="14"/>
      <c r="F27" s="4"/>
    </row>
    <row r="28" ht="18" spans="2:6">
      <c r="B28" s="19" t="s">
        <v>10</v>
      </c>
      <c r="C28" s="10">
        <f>C21-C26</f>
        <v>4879.37</v>
      </c>
      <c r="E28" s="10">
        <f>E21-E26</f>
        <v>5186.27549999999</v>
      </c>
      <c r="F28" s="19" t="s">
        <v>10</v>
      </c>
    </row>
    <row r="29" ht="18" spans="2:6">
      <c r="B29" s="4"/>
      <c r="C29" s="14"/>
      <c r="E29" s="14"/>
      <c r="F29" s="4"/>
    </row>
    <row r="30" ht="18" spans="2:6">
      <c r="B30" s="20" t="s">
        <v>21</v>
      </c>
      <c r="C30" s="21"/>
      <c r="E30" s="21"/>
      <c r="F30" s="20" t="s">
        <v>21</v>
      </c>
    </row>
    <row r="31" ht="18.75" spans="2:6">
      <c r="B31" s="22" t="s">
        <v>74</v>
      </c>
      <c r="C31" s="23">
        <v>2500</v>
      </c>
      <c r="E31" s="23">
        <v>2500</v>
      </c>
      <c r="F31" s="43" t="s">
        <v>34</v>
      </c>
    </row>
    <row r="32" ht="18.75" spans="2:6">
      <c r="B32" s="22" t="s">
        <v>23</v>
      </c>
      <c r="C32" s="24">
        <f>C31</f>
        <v>2500</v>
      </c>
      <c r="E32" s="24">
        <f>E31</f>
        <v>2500</v>
      </c>
      <c r="F32" s="37" t="s">
        <v>23</v>
      </c>
    </row>
    <row r="33" ht="18" spans="2:6">
      <c r="B33" s="4"/>
      <c r="C33" s="14"/>
      <c r="E33" s="14"/>
      <c r="F33" s="4"/>
    </row>
    <row r="34" ht="18" spans="2:6">
      <c r="B34" s="13" t="s">
        <v>24</v>
      </c>
      <c r="C34" s="21"/>
      <c r="E34" s="21"/>
      <c r="F34" s="13" t="s">
        <v>24</v>
      </c>
    </row>
    <row r="35" ht="18.75" spans="2:6">
      <c r="B35" s="15" t="s">
        <v>25</v>
      </c>
      <c r="C35" s="25">
        <v>1000</v>
      </c>
      <c r="E35" s="25">
        <v>1000</v>
      </c>
      <c r="F35" s="44" t="s">
        <v>34</v>
      </c>
    </row>
    <row r="36" ht="18.75" spans="2:6">
      <c r="B36" s="15" t="s">
        <v>26</v>
      </c>
      <c r="C36" s="18">
        <f>C35</f>
        <v>1000</v>
      </c>
      <c r="E36" s="18">
        <f>E35</f>
        <v>1000</v>
      </c>
      <c r="F36" s="41" t="s">
        <v>26</v>
      </c>
    </row>
    <row r="37" ht="18" spans="2:6">
      <c r="B37" s="4"/>
      <c r="C37" s="12"/>
      <c r="E37" s="12"/>
      <c r="F37" s="4"/>
    </row>
    <row r="38" ht="18" spans="2:6">
      <c r="B38" s="26" t="s">
        <v>27</v>
      </c>
      <c r="C38" s="27">
        <f>C28+C32-C36</f>
        <v>6379.37</v>
      </c>
      <c r="E38" s="27">
        <f>E28+E32-E36</f>
        <v>6686.27549999999</v>
      </c>
      <c r="F38" s="26" t="s">
        <v>27</v>
      </c>
    </row>
    <row r="39" ht="18" spans="2:6">
      <c r="B39" s="4"/>
      <c r="C39" s="12"/>
      <c r="E39" s="12"/>
      <c r="F39" s="4"/>
    </row>
    <row r="40" ht="18.75" spans="2:6">
      <c r="B40" s="28" t="s">
        <v>28</v>
      </c>
      <c r="C40" s="29">
        <f>C38*0.3</f>
        <v>1913.811</v>
      </c>
      <c r="E40" s="29">
        <f>E38*0.3</f>
        <v>2005.88265</v>
      </c>
      <c r="F40" s="45" t="s">
        <v>28</v>
      </c>
    </row>
    <row r="41" ht="19.5" spans="2:7">
      <c r="B41" s="30" t="s">
        <v>29</v>
      </c>
      <c r="C41" s="31">
        <f>C38-C40</f>
        <v>4465.559</v>
      </c>
      <c r="D41" s="32">
        <f>C41/C19</f>
        <v>0.0138266833969751</v>
      </c>
      <c r="E41" s="46">
        <f>E38-E40</f>
        <v>4680.39284999999</v>
      </c>
      <c r="F41" s="47" t="s">
        <v>29</v>
      </c>
      <c r="G41" s="48">
        <f>E41/E19</f>
        <v>0.0126016279573267</v>
      </c>
    </row>
    <row r="42" ht="18.75" spans="2:3">
      <c r="B42" s="4"/>
      <c r="C42" s="4"/>
    </row>
    <row r="44" spans="2:5">
      <c r="B44" s="33" t="s">
        <v>75</v>
      </c>
      <c r="C44" s="34">
        <v>1.38</v>
      </c>
      <c r="D44" s="35" t="s">
        <v>76</v>
      </c>
      <c r="E44" s="49">
        <v>1.26</v>
      </c>
    </row>
    <row r="46" spans="2:2">
      <c r="B46" s="33" t="s">
        <v>77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2"/>
  <dimension ref="A1"/>
  <sheetViews>
    <sheetView topLeftCell="A5" workbookViewId="0">
      <selection activeCell="T13" sqref="T13"/>
    </sheetView>
  </sheetViews>
  <sheetFormatPr defaultColWidth="11" defaultRowHeight="15.75"/>
  <cols>
    <col min="1" max="16384" width="11.4222222222222" style="1"/>
  </cols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3"/>
  <dimension ref="B6:G26"/>
  <sheetViews>
    <sheetView workbookViewId="0">
      <selection activeCell="B12" sqref="B12"/>
    </sheetView>
  </sheetViews>
  <sheetFormatPr defaultColWidth="11" defaultRowHeight="15.75" outlineLevelCol="6"/>
  <cols>
    <col min="1" max="1" width="11.4222222222222" style="1"/>
    <col min="2" max="2" width="93.8518518518518" style="1" customWidth="1"/>
    <col min="3" max="3" width="13.7111111111111" style="1" customWidth="1"/>
    <col min="4" max="4" width="11.4222222222222" style="1"/>
    <col min="5" max="5" width="43" style="1" customWidth="1"/>
    <col min="6" max="6" width="33.5703703703704" style="1" customWidth="1"/>
    <col min="7" max="16384" width="11.4222222222222" style="1"/>
  </cols>
  <sheetData>
    <row r="6" ht="21" spans="3:4">
      <c r="C6" s="2"/>
      <c r="D6" s="2"/>
    </row>
    <row r="7" ht="21" spans="2:5">
      <c r="B7" s="2"/>
      <c r="C7" s="2"/>
      <c r="D7" s="2"/>
      <c r="E7" s="70" t="s">
        <v>7</v>
      </c>
    </row>
    <row r="8" ht="23.25" spans="2:7">
      <c r="B8" s="105" t="s">
        <v>8</v>
      </c>
      <c r="C8" s="106"/>
      <c r="D8" s="106"/>
      <c r="E8" s="109" t="s">
        <v>9</v>
      </c>
      <c r="F8" s="80"/>
      <c r="G8" s="50" t="s">
        <v>10</v>
      </c>
    </row>
    <row r="9" ht="23.25" spans="2:7">
      <c r="B9" s="105" t="s">
        <v>11</v>
      </c>
      <c r="C9" s="107"/>
      <c r="D9" s="106"/>
      <c r="E9" s="109" t="s">
        <v>9</v>
      </c>
      <c r="F9" s="87"/>
      <c r="G9" s="50" t="s">
        <v>12</v>
      </c>
    </row>
    <row r="10" ht="23.25" spans="2:7">
      <c r="B10" s="105" t="s">
        <v>13</v>
      </c>
      <c r="C10" s="108"/>
      <c r="D10" s="106"/>
      <c r="E10" s="109" t="s">
        <v>9</v>
      </c>
      <c r="F10" s="88"/>
      <c r="G10" s="50" t="s">
        <v>9</v>
      </c>
    </row>
    <row r="11" ht="18" spans="2:6">
      <c r="B11" s="78"/>
      <c r="C11" s="79"/>
      <c r="D11" s="80"/>
      <c r="E11" s="79"/>
      <c r="F11" s="81"/>
    </row>
    <row r="12" ht="18" spans="2:6">
      <c r="B12" s="78"/>
      <c r="C12" s="79"/>
      <c r="D12" s="80"/>
      <c r="E12" s="79"/>
      <c r="F12" s="90"/>
    </row>
    <row r="13" ht="18" spans="2:6">
      <c r="B13" s="78"/>
      <c r="C13" s="79"/>
      <c r="D13" s="80"/>
      <c r="E13" s="79"/>
      <c r="F13" s="81"/>
    </row>
    <row r="14" ht="18" spans="2:6">
      <c r="B14" s="78"/>
      <c r="C14" s="79"/>
      <c r="D14" s="80"/>
      <c r="E14" s="79"/>
      <c r="F14" s="89"/>
    </row>
    <row r="15" ht="18" spans="2:6">
      <c r="B15" s="78"/>
      <c r="C15" s="79"/>
      <c r="D15" s="80"/>
      <c r="E15" s="79"/>
      <c r="F15" s="83"/>
    </row>
    <row r="16" ht="18" spans="2:6">
      <c r="B16" s="78"/>
      <c r="C16" s="79"/>
      <c r="D16" s="80"/>
      <c r="E16" s="79"/>
      <c r="F16" s="88"/>
    </row>
    <row r="17" ht="18" spans="2:6">
      <c r="B17" s="78"/>
      <c r="C17" s="79"/>
      <c r="D17" s="80"/>
      <c r="E17" s="79"/>
      <c r="F17" s="81"/>
    </row>
    <row r="18" ht="18" spans="2:6">
      <c r="B18" s="78"/>
      <c r="C18" s="79"/>
      <c r="D18" s="80"/>
      <c r="E18" s="79"/>
      <c r="F18" s="89"/>
    </row>
    <row r="19" ht="18" spans="2:6">
      <c r="B19" s="81"/>
      <c r="C19" s="82"/>
      <c r="D19" s="80"/>
      <c r="E19" s="82"/>
      <c r="F19" s="83"/>
    </row>
    <row r="20" ht="18" spans="2:6">
      <c r="B20" s="81"/>
      <c r="C20" s="82"/>
      <c r="D20" s="80"/>
      <c r="E20" s="82"/>
      <c r="F20" s="88"/>
    </row>
    <row r="21" ht="18" spans="2:6">
      <c r="B21" s="81"/>
      <c r="C21" s="83"/>
      <c r="D21" s="80"/>
      <c r="E21" s="83"/>
      <c r="F21" s="81"/>
    </row>
    <row r="22" ht="18" spans="2:6">
      <c r="B22" s="81"/>
      <c r="C22" s="84"/>
      <c r="D22" s="80"/>
      <c r="E22" s="84"/>
      <c r="F22" s="81"/>
    </row>
    <row r="23" ht="18" spans="2:6">
      <c r="B23" s="81"/>
      <c r="C23" s="83"/>
      <c r="D23" s="80"/>
      <c r="E23" s="83"/>
      <c r="F23" s="81"/>
    </row>
    <row r="24" ht="18" spans="2:6">
      <c r="B24" s="81"/>
      <c r="C24" s="82"/>
      <c r="D24" s="80"/>
      <c r="E24" s="82"/>
      <c r="F24" s="88"/>
    </row>
    <row r="25" ht="18" spans="2:6">
      <c r="B25" s="85"/>
      <c r="C25" s="79"/>
      <c r="D25" s="80"/>
      <c r="E25" s="79"/>
      <c r="F25" s="91"/>
    </row>
    <row r="26" ht="18" spans="2:3">
      <c r="B26" s="4"/>
      <c r="C26" s="4"/>
    </row>
  </sheetData>
  <dataValidations count="1">
    <dataValidation allowBlank="1" showInputMessage="1" showErrorMessage="1" promptTitle="Selecciona" sqref="E8:E10"/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4"/>
  <dimension ref="B7:C31"/>
  <sheetViews>
    <sheetView topLeftCell="A17" workbookViewId="0">
      <selection activeCell="B34" sqref="B34"/>
    </sheetView>
  </sheetViews>
  <sheetFormatPr defaultColWidth="11" defaultRowHeight="15.75" outlineLevelCol="2"/>
  <cols>
    <col min="1" max="1" width="11.4222222222222" style="1"/>
    <col min="2" max="2" width="33.5703703703704" style="1" customWidth="1"/>
    <col min="3" max="3" width="13.7111111111111" style="1" customWidth="1"/>
    <col min="4" max="16384" width="11.4222222222222" style="1"/>
  </cols>
  <sheetData>
    <row r="7" ht="18" spans="2:3">
      <c r="B7" s="3" t="s">
        <v>14</v>
      </c>
      <c r="C7" s="4"/>
    </row>
    <row r="8" ht="18" spans="2:3">
      <c r="B8" s="5" t="s">
        <v>15</v>
      </c>
      <c r="C8" s="101">
        <v>100000</v>
      </c>
    </row>
    <row r="9" ht="18.75" spans="2:3">
      <c r="B9" s="5" t="s">
        <v>16</v>
      </c>
      <c r="C9" s="102">
        <v>44000</v>
      </c>
    </row>
    <row r="10" ht="18.75" spans="2:3">
      <c r="B10" s="9" t="s">
        <v>12</v>
      </c>
      <c r="C10" s="62">
        <f>C8-C9</f>
        <v>56000</v>
      </c>
    </row>
    <row r="11" ht="18" spans="2:3">
      <c r="B11" s="4"/>
      <c r="C11" s="39"/>
    </row>
    <row r="12" ht="18" spans="2:3">
      <c r="B12" s="13" t="s">
        <v>17</v>
      </c>
      <c r="C12" s="40"/>
    </row>
    <row r="13" ht="18" spans="2:3">
      <c r="B13" s="15" t="s">
        <v>18</v>
      </c>
      <c r="C13" s="60">
        <v>15000</v>
      </c>
    </row>
    <row r="14" ht="18.75" spans="2:3">
      <c r="B14" s="15" t="s">
        <v>19</v>
      </c>
      <c r="C14" s="61">
        <v>15000</v>
      </c>
    </row>
    <row r="15" ht="18.75" spans="2:3">
      <c r="B15" s="15" t="s">
        <v>20</v>
      </c>
      <c r="C15" s="55">
        <f>C13+C14</f>
        <v>30000</v>
      </c>
    </row>
    <row r="16" ht="18" spans="2:3">
      <c r="B16" s="4"/>
      <c r="C16" s="40"/>
    </row>
    <row r="17" ht="18" spans="2:3">
      <c r="B17" s="19" t="s">
        <v>10</v>
      </c>
      <c r="C17" s="62">
        <f>C10-C15</f>
        <v>26000</v>
      </c>
    </row>
    <row r="18" ht="18" spans="2:3">
      <c r="B18" s="4"/>
      <c r="C18" s="40"/>
    </row>
    <row r="19" ht="18" spans="2:3">
      <c r="B19" s="20" t="s">
        <v>21</v>
      </c>
      <c r="C19" s="51"/>
    </row>
    <row r="20" ht="18.75" spans="2:3">
      <c r="B20" s="22" t="s">
        <v>22</v>
      </c>
      <c r="C20" s="52">
        <v>5000</v>
      </c>
    </row>
    <row r="21" ht="18.75" spans="2:3">
      <c r="B21" s="22" t="s">
        <v>23</v>
      </c>
      <c r="C21" s="53">
        <f>C20</f>
        <v>5000</v>
      </c>
    </row>
    <row r="22" ht="18" spans="2:3">
      <c r="B22" s="4"/>
      <c r="C22" s="40"/>
    </row>
    <row r="23" ht="18" spans="2:3">
      <c r="B23" s="13" t="s">
        <v>24</v>
      </c>
      <c r="C23" s="51"/>
    </row>
    <row r="24" ht="18.75" spans="2:3">
      <c r="B24" s="15" t="s">
        <v>25</v>
      </c>
      <c r="C24" s="54">
        <v>10000</v>
      </c>
    </row>
    <row r="25" ht="18.75" spans="2:3">
      <c r="B25" s="15" t="s">
        <v>26</v>
      </c>
      <c r="C25" s="55">
        <f>C24</f>
        <v>10000</v>
      </c>
    </row>
    <row r="26" ht="18" spans="2:3">
      <c r="B26" s="4"/>
      <c r="C26" s="39"/>
    </row>
    <row r="27" ht="18" spans="2:3">
      <c r="B27" s="26" t="s">
        <v>27</v>
      </c>
      <c r="C27" s="103">
        <f>C17+C21-C25</f>
        <v>21000</v>
      </c>
    </row>
    <row r="28" ht="18" spans="2:3">
      <c r="B28" s="4"/>
      <c r="C28" s="39"/>
    </row>
    <row r="29" ht="18.75" spans="2:3">
      <c r="B29" s="28" t="s">
        <v>28</v>
      </c>
      <c r="C29" s="56">
        <f>C27*0.3</f>
        <v>6300</v>
      </c>
    </row>
    <row r="30" ht="19.5" spans="2:3">
      <c r="B30" s="30" t="s">
        <v>29</v>
      </c>
      <c r="C30" s="104">
        <f>C27-C29</f>
        <v>14700</v>
      </c>
    </row>
    <row r="31" ht="18.75" spans="2:3">
      <c r="B31" s="4"/>
      <c r="C31" s="4"/>
    </row>
  </sheetData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5"/>
  <dimension ref="B6:K32"/>
  <sheetViews>
    <sheetView workbookViewId="0">
      <selection activeCell="B36" sqref="B36"/>
    </sheetView>
  </sheetViews>
  <sheetFormatPr defaultColWidth="11" defaultRowHeight="15.75"/>
  <cols>
    <col min="1" max="1" width="11.4222222222222" style="1"/>
    <col min="2" max="2" width="33.5703703703704" style="1" customWidth="1"/>
    <col min="3" max="3" width="17.4222222222222" style="1" customWidth="1"/>
    <col min="4" max="4" width="11.4222222222222" style="1"/>
    <col min="5" max="5" width="18.1407407407407" style="1" customWidth="1"/>
    <col min="6" max="6" width="33.5703703703704" style="1" customWidth="1"/>
    <col min="7" max="16384" width="11.4222222222222" style="1"/>
  </cols>
  <sheetData>
    <row r="6" ht="21" spans="2:6">
      <c r="B6" s="2" t="s">
        <v>30</v>
      </c>
      <c r="C6" s="100" t="s">
        <v>9</v>
      </c>
      <c r="D6" s="2"/>
      <c r="E6" s="100" t="s">
        <v>9</v>
      </c>
      <c r="F6" s="36" t="s">
        <v>31</v>
      </c>
    </row>
    <row r="8" ht="18" spans="2:11">
      <c r="B8" s="3" t="s">
        <v>14</v>
      </c>
      <c r="C8" s="4"/>
      <c r="F8" s="3" t="s">
        <v>14</v>
      </c>
      <c r="K8" s="50" t="s">
        <v>9</v>
      </c>
    </row>
    <row r="9" ht="18" spans="2:11">
      <c r="B9" s="5" t="s">
        <v>15</v>
      </c>
      <c r="C9" s="101">
        <v>400000</v>
      </c>
      <c r="E9" s="101">
        <v>400000</v>
      </c>
      <c r="F9" s="37" t="s">
        <v>15</v>
      </c>
      <c r="K9" s="50" t="s">
        <v>32</v>
      </c>
    </row>
    <row r="10" ht="18.75" spans="2:11">
      <c r="B10" s="5" t="s">
        <v>16</v>
      </c>
      <c r="C10" s="102">
        <v>260000</v>
      </c>
      <c r="E10" s="102">
        <v>120000</v>
      </c>
      <c r="F10" s="37" t="s">
        <v>16</v>
      </c>
      <c r="K10" s="50" t="s">
        <v>33</v>
      </c>
    </row>
    <row r="11" ht="18.75" spans="2:11">
      <c r="B11" s="9" t="s">
        <v>12</v>
      </c>
      <c r="C11" s="62">
        <f>C9-C10</f>
        <v>140000</v>
      </c>
      <c r="E11" s="62">
        <f>E9-E10</f>
        <v>280000</v>
      </c>
      <c r="F11" s="38" t="s">
        <v>12</v>
      </c>
      <c r="K11" s="50"/>
    </row>
    <row r="12" ht="18" spans="2:6">
      <c r="B12" s="4"/>
      <c r="C12" s="39"/>
      <c r="E12" s="39"/>
      <c r="F12" s="4"/>
    </row>
    <row r="13" ht="18" spans="2:6">
      <c r="B13" s="13" t="s">
        <v>17</v>
      </c>
      <c r="C13" s="40"/>
      <c r="E13" s="40"/>
      <c r="F13" s="13" t="s">
        <v>17</v>
      </c>
    </row>
    <row r="14" ht="18" spans="2:6">
      <c r="B14" s="15" t="s">
        <v>18</v>
      </c>
      <c r="C14" s="60">
        <v>8000</v>
      </c>
      <c r="E14" s="60">
        <v>40000</v>
      </c>
      <c r="F14" s="41" t="s">
        <v>18</v>
      </c>
    </row>
    <row r="15" ht="18.75" spans="2:6">
      <c r="B15" s="15" t="s">
        <v>19</v>
      </c>
      <c r="C15" s="61">
        <v>15000</v>
      </c>
      <c r="E15" s="61">
        <v>123000</v>
      </c>
      <c r="F15" s="41" t="s">
        <v>19</v>
      </c>
    </row>
    <row r="16" ht="18.75" spans="2:6">
      <c r="B16" s="15" t="s">
        <v>20</v>
      </c>
      <c r="C16" s="55">
        <f>C14+C15</f>
        <v>23000</v>
      </c>
      <c r="E16" s="55">
        <f>E14+E15</f>
        <v>163000</v>
      </c>
      <c r="F16" s="41" t="s">
        <v>20</v>
      </c>
    </row>
    <row r="17" ht="18" spans="2:6">
      <c r="B17" s="4"/>
      <c r="C17" s="40"/>
      <c r="E17" s="40"/>
      <c r="F17" s="4"/>
    </row>
    <row r="18" ht="18" spans="2:6">
      <c r="B18" s="19" t="s">
        <v>10</v>
      </c>
      <c r="C18" s="62">
        <f>C11-C16</f>
        <v>117000</v>
      </c>
      <c r="E18" s="62">
        <f>E11-E16</f>
        <v>117000</v>
      </c>
      <c r="F18" s="19" t="s">
        <v>10</v>
      </c>
    </row>
    <row r="19" ht="18" spans="2:6">
      <c r="B19" s="4"/>
      <c r="C19" s="40"/>
      <c r="E19" s="40"/>
      <c r="F19" s="4"/>
    </row>
    <row r="20" ht="18" spans="2:6">
      <c r="B20" s="20" t="s">
        <v>21</v>
      </c>
      <c r="C20" s="51"/>
      <c r="E20" s="51"/>
      <c r="F20" s="20" t="s">
        <v>21</v>
      </c>
    </row>
    <row r="21" ht="18.75" spans="2:6">
      <c r="B21" s="22" t="s">
        <v>34</v>
      </c>
      <c r="C21" s="52">
        <v>0</v>
      </c>
      <c r="E21" s="52">
        <v>0</v>
      </c>
      <c r="F21" s="43" t="s">
        <v>34</v>
      </c>
    </row>
    <row r="22" ht="18.75" spans="2:6">
      <c r="B22" s="22" t="s">
        <v>23</v>
      </c>
      <c r="C22" s="53">
        <f>C21</f>
        <v>0</v>
      </c>
      <c r="E22" s="53">
        <f>E21</f>
        <v>0</v>
      </c>
      <c r="F22" s="37" t="s">
        <v>23</v>
      </c>
    </row>
    <row r="23" ht="18" spans="2:6">
      <c r="B23" s="4"/>
      <c r="C23" s="40"/>
      <c r="E23" s="40"/>
      <c r="F23" s="4"/>
    </row>
    <row r="24" ht="18" spans="2:6">
      <c r="B24" s="13" t="s">
        <v>24</v>
      </c>
      <c r="C24" s="51"/>
      <c r="E24" s="51"/>
      <c r="F24" s="13" t="s">
        <v>24</v>
      </c>
    </row>
    <row r="25" ht="18.75" spans="2:6">
      <c r="B25" s="15" t="s">
        <v>34</v>
      </c>
      <c r="C25" s="54">
        <v>0</v>
      </c>
      <c r="E25" s="54">
        <v>0</v>
      </c>
      <c r="F25" s="44" t="s">
        <v>34</v>
      </c>
    </row>
    <row r="26" ht="18.75" spans="2:6">
      <c r="B26" s="15" t="s">
        <v>26</v>
      </c>
      <c r="C26" s="55">
        <f>C25</f>
        <v>0</v>
      </c>
      <c r="E26" s="55">
        <f>E25</f>
        <v>0</v>
      </c>
      <c r="F26" s="41" t="s">
        <v>26</v>
      </c>
    </row>
    <row r="27" ht="18" spans="2:6">
      <c r="B27" s="4"/>
      <c r="C27" s="39"/>
      <c r="E27" s="39"/>
      <c r="F27" s="4"/>
    </row>
    <row r="28" ht="18" spans="2:6">
      <c r="B28" s="26" t="s">
        <v>27</v>
      </c>
      <c r="C28" s="103">
        <f>C18+C22-C26</f>
        <v>117000</v>
      </c>
      <c r="E28" s="103">
        <f>E18+E22-E26</f>
        <v>117000</v>
      </c>
      <c r="F28" s="26" t="s">
        <v>27</v>
      </c>
    </row>
    <row r="29" ht="18" spans="2:6">
      <c r="B29" s="4"/>
      <c r="C29" s="39"/>
      <c r="E29" s="39"/>
      <c r="F29" s="4"/>
    </row>
    <row r="30" ht="18.75" spans="2:6">
      <c r="B30" s="28" t="s">
        <v>28</v>
      </c>
      <c r="C30" s="56">
        <f>C28*0.3</f>
        <v>35100</v>
      </c>
      <c r="E30" s="56">
        <f>E28*0.3</f>
        <v>35100</v>
      </c>
      <c r="F30" s="45" t="s">
        <v>28</v>
      </c>
    </row>
    <row r="31" ht="19.5" spans="2:6">
      <c r="B31" s="30" t="s">
        <v>29</v>
      </c>
      <c r="C31" s="104">
        <f>C28-C30</f>
        <v>81900</v>
      </c>
      <c r="E31" s="104">
        <f>E28-E30</f>
        <v>81900</v>
      </c>
      <c r="F31" s="47" t="s">
        <v>29</v>
      </c>
    </row>
    <row r="32" ht="18.75" spans="2:3">
      <c r="B32" s="4"/>
      <c r="C32" s="4"/>
    </row>
  </sheetData>
  <dataValidations count="1">
    <dataValidation type="list" allowBlank="1" showInputMessage="1" showErrorMessage="1" sqref="C6 E6">
      <formula1>$K$8:$K$10</formula1>
    </dataValidation>
  </dataValidation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6"/>
  <dimension ref="B6:G33"/>
  <sheetViews>
    <sheetView workbookViewId="0">
      <selection activeCell="B19" sqref="B19"/>
    </sheetView>
  </sheetViews>
  <sheetFormatPr defaultColWidth="11" defaultRowHeight="15.75" outlineLevelCol="6"/>
  <cols>
    <col min="1" max="1" width="11.4222222222222" style="1"/>
    <col min="2" max="2" width="93.8518518518518" style="1" customWidth="1"/>
    <col min="3" max="3" width="13.7111111111111" style="1" customWidth="1"/>
    <col min="4" max="4" width="11.4222222222222" style="1"/>
    <col min="5" max="5" width="28.7111111111111" style="1" customWidth="1"/>
    <col min="6" max="6" width="33.5703703703704" style="1" customWidth="1"/>
    <col min="7" max="16384" width="11.4222222222222" style="1"/>
  </cols>
  <sheetData>
    <row r="6" ht="21" spans="2:5">
      <c r="B6" s="70" t="s">
        <v>35</v>
      </c>
      <c r="C6" s="2"/>
      <c r="D6" s="2"/>
      <c r="E6" s="70" t="s">
        <v>7</v>
      </c>
    </row>
    <row r="7" ht="21" spans="2:5">
      <c r="B7" s="2"/>
      <c r="C7" s="2"/>
      <c r="D7" s="2"/>
      <c r="E7" s="2"/>
    </row>
    <row r="8" ht="23.25" spans="2:7">
      <c r="B8" s="92" t="s">
        <v>36</v>
      </c>
      <c r="C8" s="93"/>
      <c r="D8" s="93"/>
      <c r="E8" s="99" t="s">
        <v>9</v>
      </c>
      <c r="F8" s="80"/>
      <c r="G8" s="50" t="s">
        <v>10</v>
      </c>
    </row>
    <row r="9" ht="23.25" spans="2:7">
      <c r="B9" s="92" t="s">
        <v>37</v>
      </c>
      <c r="C9" s="94"/>
      <c r="D9" s="93"/>
      <c r="E9" s="99" t="s">
        <v>9</v>
      </c>
      <c r="F9" s="87"/>
      <c r="G9" s="50" t="s">
        <v>12</v>
      </c>
    </row>
    <row r="10" ht="23.25" spans="2:7">
      <c r="B10" s="92" t="s">
        <v>38</v>
      </c>
      <c r="C10" s="95"/>
      <c r="D10" s="93"/>
      <c r="E10" s="99" t="s">
        <v>9</v>
      </c>
      <c r="F10" s="88"/>
      <c r="G10" s="50" t="s">
        <v>9</v>
      </c>
    </row>
    <row r="11" ht="23.25" spans="2:6">
      <c r="B11" s="92" t="s">
        <v>39</v>
      </c>
      <c r="C11" s="96"/>
      <c r="D11" s="93"/>
      <c r="E11" s="99" t="s">
        <v>9</v>
      </c>
      <c r="F11" s="88"/>
    </row>
    <row r="12" ht="23.25" spans="2:6">
      <c r="B12" s="92" t="s">
        <v>40</v>
      </c>
      <c r="C12" s="95"/>
      <c r="D12" s="93"/>
      <c r="E12" s="99" t="s">
        <v>9</v>
      </c>
      <c r="F12" s="88"/>
    </row>
    <row r="13" ht="23.25" spans="2:6">
      <c r="B13" s="92" t="s">
        <v>41</v>
      </c>
      <c r="C13" s="97"/>
      <c r="D13" s="93"/>
      <c r="E13" s="99" t="s">
        <v>9</v>
      </c>
      <c r="F13" s="81"/>
    </row>
    <row r="14" ht="23.25" spans="2:6">
      <c r="B14" s="92" t="s">
        <v>42</v>
      </c>
      <c r="C14" s="95"/>
      <c r="D14" s="93"/>
      <c r="E14" s="99" t="s">
        <v>9</v>
      </c>
      <c r="F14" s="89"/>
    </row>
    <row r="15" ht="23.25" spans="2:6">
      <c r="B15" s="92" t="s">
        <v>43</v>
      </c>
      <c r="C15" s="98"/>
      <c r="D15" s="93"/>
      <c r="E15" s="99" t="s">
        <v>9</v>
      </c>
      <c r="F15" s="88"/>
    </row>
    <row r="16" ht="23.25" spans="2:6">
      <c r="B16" s="92" t="s">
        <v>44</v>
      </c>
      <c r="C16" s="98"/>
      <c r="D16" s="93"/>
      <c r="E16" s="99" t="s">
        <v>9</v>
      </c>
      <c r="F16" s="88"/>
    </row>
    <row r="17" ht="23.25" spans="2:6">
      <c r="B17" s="92" t="s">
        <v>45</v>
      </c>
      <c r="C17" s="96"/>
      <c r="D17" s="93"/>
      <c r="E17" s="99" t="s">
        <v>9</v>
      </c>
      <c r="F17" s="88"/>
    </row>
    <row r="18" ht="18" spans="2:6">
      <c r="B18" s="78"/>
      <c r="C18" s="79"/>
      <c r="D18" s="80"/>
      <c r="E18" s="79"/>
      <c r="F18" s="81"/>
    </row>
    <row r="19" ht="18" spans="2:6">
      <c r="B19" s="78"/>
      <c r="C19" s="79"/>
      <c r="D19" s="80"/>
      <c r="E19" s="79"/>
      <c r="F19" s="90"/>
    </row>
    <row r="20" ht="18" spans="2:6">
      <c r="B20" s="78"/>
      <c r="C20" s="79"/>
      <c r="D20" s="80"/>
      <c r="E20" s="79"/>
      <c r="F20" s="81"/>
    </row>
    <row r="21" ht="18" spans="2:6">
      <c r="B21" s="78"/>
      <c r="C21" s="79"/>
      <c r="D21" s="80"/>
      <c r="E21" s="79"/>
      <c r="F21" s="89"/>
    </row>
    <row r="22" ht="18" spans="2:6">
      <c r="B22" s="78"/>
      <c r="C22" s="79"/>
      <c r="D22" s="80"/>
      <c r="E22" s="79"/>
      <c r="F22" s="83"/>
    </row>
    <row r="23" ht="18" spans="2:6">
      <c r="B23" s="78"/>
      <c r="C23" s="79"/>
      <c r="D23" s="80"/>
      <c r="E23" s="79"/>
      <c r="F23" s="88"/>
    </row>
    <row r="24" ht="18" spans="2:6">
      <c r="B24" s="78"/>
      <c r="C24" s="79"/>
      <c r="D24" s="80"/>
      <c r="E24" s="79"/>
      <c r="F24" s="81"/>
    </row>
    <row r="25" ht="18" spans="2:6">
      <c r="B25" s="78"/>
      <c r="C25" s="79"/>
      <c r="D25" s="80"/>
      <c r="E25" s="79"/>
      <c r="F25" s="89"/>
    </row>
    <row r="26" ht="18" spans="2:6">
      <c r="B26" s="81"/>
      <c r="C26" s="82"/>
      <c r="D26" s="80"/>
      <c r="E26" s="82"/>
      <c r="F26" s="83"/>
    </row>
    <row r="27" ht="18" spans="2:6">
      <c r="B27" s="81"/>
      <c r="C27" s="82"/>
      <c r="D27" s="80"/>
      <c r="E27" s="82"/>
      <c r="F27" s="88"/>
    </row>
    <row r="28" ht="18" spans="2:6">
      <c r="B28" s="81"/>
      <c r="C28" s="83"/>
      <c r="D28" s="80"/>
      <c r="E28" s="83"/>
      <c r="F28" s="81"/>
    </row>
    <row r="29" ht="18" spans="2:6">
      <c r="B29" s="81"/>
      <c r="C29" s="84"/>
      <c r="D29" s="80"/>
      <c r="E29" s="84"/>
      <c r="F29" s="81"/>
    </row>
    <row r="30" ht="18" spans="2:6">
      <c r="B30" s="81"/>
      <c r="C30" s="83"/>
      <c r="D30" s="80"/>
      <c r="E30" s="83"/>
      <c r="F30" s="81"/>
    </row>
    <row r="31" ht="18" spans="2:6">
      <c r="B31" s="81"/>
      <c r="C31" s="82"/>
      <c r="D31" s="80"/>
      <c r="E31" s="82"/>
      <c r="F31" s="88"/>
    </row>
    <row r="32" ht="18" spans="2:6">
      <c r="B32" s="85"/>
      <c r="C32" s="79"/>
      <c r="D32" s="80"/>
      <c r="E32" s="79"/>
      <c r="F32" s="91"/>
    </row>
    <row r="33" ht="18" spans="2:3">
      <c r="B33" s="4"/>
      <c r="C33" s="4"/>
    </row>
  </sheetData>
  <dataValidations count="1">
    <dataValidation type="list" allowBlank="1" showInputMessage="1" showErrorMessage="1" promptTitle="Selecciona" sqref="E8:E17">
      <formula1>$G$8:$G$10</formula1>
    </dataValidation>
  </dataValidation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7"/>
  <dimension ref="B6:G33"/>
  <sheetViews>
    <sheetView workbookViewId="0">
      <selection activeCell="B26" sqref="B26"/>
    </sheetView>
  </sheetViews>
  <sheetFormatPr defaultColWidth="11" defaultRowHeight="15.75" outlineLevelCol="6"/>
  <cols>
    <col min="1" max="1" width="11.4222222222222" style="1"/>
    <col min="2" max="2" width="93.8518518518518" style="1" customWidth="1"/>
    <col min="3" max="3" width="13.7111111111111" style="1" customWidth="1"/>
    <col min="4" max="4" width="11.4222222222222" style="1"/>
    <col min="5" max="5" width="28.7111111111111" style="1" customWidth="1"/>
    <col min="6" max="6" width="33.5703703703704" style="1" customWidth="1"/>
    <col min="7" max="16384" width="11.4222222222222" style="1"/>
  </cols>
  <sheetData>
    <row r="6" ht="21" spans="2:5">
      <c r="B6" s="70" t="s">
        <v>46</v>
      </c>
      <c r="C6" s="2"/>
      <c r="D6" s="2"/>
      <c r="E6" s="70" t="s">
        <v>7</v>
      </c>
    </row>
    <row r="7" ht="21" spans="2:5">
      <c r="B7" s="2"/>
      <c r="C7" s="2"/>
      <c r="D7" s="2"/>
      <c r="E7" s="2"/>
    </row>
    <row r="8" ht="23.25" spans="2:7">
      <c r="B8" s="71" t="s">
        <v>47</v>
      </c>
      <c r="C8" s="72"/>
      <c r="D8" s="72"/>
      <c r="E8" s="86" t="s">
        <v>9</v>
      </c>
      <c r="F8" s="80"/>
      <c r="G8" s="50" t="s">
        <v>48</v>
      </c>
    </row>
    <row r="9" ht="23.25" spans="2:7">
      <c r="B9" s="71" t="s">
        <v>49</v>
      </c>
      <c r="C9" s="73"/>
      <c r="D9" s="72"/>
      <c r="E9" s="86" t="s">
        <v>9</v>
      </c>
      <c r="F9" s="87"/>
      <c r="G9" s="50" t="s">
        <v>50</v>
      </c>
    </row>
    <row r="10" ht="23.25" spans="2:7">
      <c r="B10" s="71" t="s">
        <v>51</v>
      </c>
      <c r="C10" s="74"/>
      <c r="D10" s="72"/>
      <c r="E10" s="86" t="s">
        <v>9</v>
      </c>
      <c r="F10" s="88"/>
      <c r="G10" s="50" t="s">
        <v>52</v>
      </c>
    </row>
    <row r="11" ht="23.25" spans="2:7">
      <c r="B11" s="71" t="s">
        <v>53</v>
      </c>
      <c r="C11" s="75"/>
      <c r="D11" s="72"/>
      <c r="E11" s="86" t="s">
        <v>9</v>
      </c>
      <c r="F11" s="88"/>
      <c r="G11" s="50" t="s">
        <v>9</v>
      </c>
    </row>
    <row r="12" ht="23.25" spans="2:6">
      <c r="B12" s="71" t="s">
        <v>54</v>
      </c>
      <c r="C12" s="74"/>
      <c r="D12" s="72"/>
      <c r="E12" s="86" t="s">
        <v>9</v>
      </c>
      <c r="F12" s="88"/>
    </row>
    <row r="13" ht="23.25" spans="2:6">
      <c r="B13" s="71" t="s">
        <v>55</v>
      </c>
      <c r="C13" s="76"/>
      <c r="D13" s="72"/>
      <c r="E13" s="86" t="s">
        <v>9</v>
      </c>
      <c r="F13" s="81"/>
    </row>
    <row r="14" ht="23.25" spans="2:6">
      <c r="B14" s="71" t="s">
        <v>56</v>
      </c>
      <c r="C14" s="74"/>
      <c r="D14" s="72"/>
      <c r="E14" s="86" t="s">
        <v>9</v>
      </c>
      <c r="F14" s="89"/>
    </row>
    <row r="15" ht="23.25" spans="2:6">
      <c r="B15" s="71" t="s">
        <v>57</v>
      </c>
      <c r="C15" s="77"/>
      <c r="D15" s="72"/>
      <c r="E15" s="86" t="s">
        <v>9</v>
      </c>
      <c r="F15" s="88"/>
    </row>
    <row r="16" ht="23.25" spans="2:6">
      <c r="B16" s="71" t="s">
        <v>58</v>
      </c>
      <c r="C16" s="77"/>
      <c r="D16" s="72"/>
      <c r="E16" s="86" t="s">
        <v>9</v>
      </c>
      <c r="F16" s="88"/>
    </row>
    <row r="17" ht="23.25" spans="2:6">
      <c r="B17" s="71" t="s">
        <v>59</v>
      </c>
      <c r="C17" s="75"/>
      <c r="D17" s="72"/>
      <c r="E17" s="86" t="s">
        <v>9</v>
      </c>
      <c r="F17" s="88"/>
    </row>
    <row r="18" ht="18" spans="2:6">
      <c r="B18" s="78"/>
      <c r="C18" s="79"/>
      <c r="D18" s="80"/>
      <c r="E18" s="79"/>
      <c r="F18" s="81"/>
    </row>
    <row r="19" ht="18" spans="2:6">
      <c r="B19" s="78"/>
      <c r="C19" s="79"/>
      <c r="D19" s="80"/>
      <c r="E19" s="79"/>
      <c r="F19" s="90"/>
    </row>
    <row r="20" ht="18" spans="2:6">
      <c r="B20" s="78"/>
      <c r="C20" s="79"/>
      <c r="D20" s="80"/>
      <c r="E20" s="79"/>
      <c r="F20" s="81"/>
    </row>
    <row r="21" ht="18" spans="2:6">
      <c r="B21" s="78"/>
      <c r="C21" s="79"/>
      <c r="D21" s="80"/>
      <c r="E21" s="79"/>
      <c r="F21" s="89"/>
    </row>
    <row r="22" ht="18" spans="2:6">
      <c r="B22" s="78"/>
      <c r="C22" s="79"/>
      <c r="D22" s="80"/>
      <c r="E22" s="79"/>
      <c r="F22" s="83"/>
    </row>
    <row r="23" ht="18" spans="2:6">
      <c r="B23" s="78"/>
      <c r="C23" s="79"/>
      <c r="D23" s="80"/>
      <c r="E23" s="79"/>
      <c r="F23" s="88"/>
    </row>
    <row r="24" ht="18" spans="2:6">
      <c r="B24" s="78"/>
      <c r="C24" s="79"/>
      <c r="D24" s="80"/>
      <c r="E24" s="79"/>
      <c r="F24" s="81"/>
    </row>
    <row r="25" ht="18" spans="2:6">
      <c r="B25" s="78"/>
      <c r="C25" s="79"/>
      <c r="D25" s="80"/>
      <c r="E25" s="79"/>
      <c r="F25" s="89"/>
    </row>
    <row r="26" ht="18" spans="2:6">
      <c r="B26" s="81"/>
      <c r="C26" s="82"/>
      <c r="D26" s="80"/>
      <c r="E26" s="82"/>
      <c r="F26" s="83"/>
    </row>
    <row r="27" ht="18" spans="2:6">
      <c r="B27" s="81"/>
      <c r="C27" s="82"/>
      <c r="D27" s="80"/>
      <c r="E27" s="82"/>
      <c r="F27" s="88"/>
    </row>
    <row r="28" ht="18" spans="2:6">
      <c r="B28" s="81"/>
      <c r="C28" s="83"/>
      <c r="D28" s="80"/>
      <c r="E28" s="83"/>
      <c r="F28" s="81"/>
    </row>
    <row r="29" ht="18" spans="2:6">
      <c r="B29" s="81"/>
      <c r="C29" s="84"/>
      <c r="D29" s="80"/>
      <c r="E29" s="84"/>
      <c r="F29" s="81"/>
    </row>
    <row r="30" ht="18" spans="2:6">
      <c r="B30" s="81"/>
      <c r="C30" s="83"/>
      <c r="D30" s="80"/>
      <c r="E30" s="83"/>
      <c r="F30" s="81"/>
    </row>
    <row r="31" ht="18" spans="2:6">
      <c r="B31" s="81"/>
      <c r="C31" s="82"/>
      <c r="D31" s="80"/>
      <c r="E31" s="82"/>
      <c r="F31" s="88"/>
    </row>
    <row r="32" ht="18" spans="2:6">
      <c r="B32" s="85"/>
      <c r="C32" s="79"/>
      <c r="D32" s="80"/>
      <c r="E32" s="79"/>
      <c r="F32" s="91"/>
    </row>
    <row r="33" ht="18" spans="2:3">
      <c r="B33" s="4"/>
      <c r="C33" s="4"/>
    </row>
  </sheetData>
  <dataValidations count="2">
    <dataValidation type="list" allowBlank="1" showInputMessage="1" showErrorMessage="1" promptTitle="Selecciona" sqref="E9:E17">
      <formula1>$G$8:$G$10</formula1>
    </dataValidation>
    <dataValidation type="list" allowBlank="1" showInputMessage="1" showErrorMessage="1" promptTitle="Selecciona" sqref="E8">
      <formula1>$G$8:$G$11</formula1>
    </dataValidation>
  </dataValidation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8"/>
  <dimension ref="B7:U33"/>
  <sheetViews>
    <sheetView workbookViewId="0">
      <selection activeCell="G33" sqref="G33"/>
    </sheetView>
  </sheetViews>
  <sheetFormatPr defaultColWidth="11" defaultRowHeight="15.75"/>
  <cols>
    <col min="1" max="3" width="11.4222222222222" style="1"/>
    <col min="4" max="4" width="15" style="1" customWidth="1"/>
    <col min="5" max="5" width="16.2814814814815" style="1" customWidth="1"/>
    <col min="6" max="6" width="11.4222222222222" style="1"/>
    <col min="7" max="7" width="15.5703703703704" style="1" customWidth="1"/>
    <col min="8" max="8" width="19.5703703703704" style="1" customWidth="1"/>
    <col min="9" max="16384" width="11.4222222222222" style="1"/>
  </cols>
  <sheetData>
    <row r="7" spans="16:21">
      <c r="P7" s="64"/>
      <c r="Q7" s="64"/>
      <c r="R7" s="64"/>
      <c r="S7" s="64"/>
      <c r="T7" s="64"/>
      <c r="U7" s="64"/>
    </row>
    <row r="8" ht="47.25" spans="15:21">
      <c r="O8" s="50"/>
      <c r="P8" s="65"/>
      <c r="Q8" s="66" t="s">
        <v>60</v>
      </c>
      <c r="R8" s="66" t="s">
        <v>61</v>
      </c>
      <c r="S8" s="66" t="s">
        <v>5</v>
      </c>
      <c r="T8" s="65" t="s">
        <v>62</v>
      </c>
      <c r="U8" s="66" t="s">
        <v>63</v>
      </c>
    </row>
    <row r="9" spans="15:21">
      <c r="O9" s="50"/>
      <c r="P9" s="65" t="s">
        <v>64</v>
      </c>
      <c r="Q9" s="67">
        <v>0.1</v>
      </c>
      <c r="R9" s="67">
        <v>1.5</v>
      </c>
      <c r="S9" s="67">
        <f>R9-Q12</f>
        <v>1</v>
      </c>
      <c r="T9" s="67">
        <v>2000</v>
      </c>
      <c r="U9" s="69">
        <f>T9/S9</f>
        <v>2000</v>
      </c>
    </row>
    <row r="10" spans="15:21">
      <c r="O10" s="50"/>
      <c r="P10" s="65" t="s">
        <v>65</v>
      </c>
      <c r="Q10" s="67">
        <v>0.3</v>
      </c>
      <c r="R10" s="65"/>
      <c r="S10" s="65"/>
      <c r="T10" s="65"/>
      <c r="U10" s="65"/>
    </row>
    <row r="11" spans="15:21">
      <c r="O11" s="50"/>
      <c r="P11" s="65" t="s">
        <v>66</v>
      </c>
      <c r="Q11" s="68">
        <v>0.1</v>
      </c>
      <c r="R11" s="65"/>
      <c r="S11" s="65"/>
      <c r="T11" s="65"/>
      <c r="U11" s="65"/>
    </row>
    <row r="12" ht="31.5" spans="15:21">
      <c r="O12" s="50"/>
      <c r="P12" s="66" t="s">
        <v>67</v>
      </c>
      <c r="Q12" s="67">
        <f>Q9+Q10+Q11</f>
        <v>0.5</v>
      </c>
      <c r="R12" s="65"/>
      <c r="S12" s="65"/>
      <c r="T12" s="65"/>
      <c r="U12" s="65"/>
    </row>
    <row r="13" spans="15:21">
      <c r="O13" s="50"/>
      <c r="P13" s="65"/>
      <c r="Q13" s="65"/>
      <c r="R13" s="65"/>
      <c r="S13" s="65"/>
      <c r="T13" s="65"/>
      <c r="U13" s="65"/>
    </row>
    <row r="14" spans="15:21">
      <c r="O14" s="50"/>
      <c r="P14" s="50"/>
      <c r="Q14" s="50"/>
      <c r="R14" s="50"/>
      <c r="S14" s="50"/>
      <c r="T14" s="50"/>
      <c r="U14" s="50"/>
    </row>
    <row r="15" spans="15:21">
      <c r="O15" s="50"/>
      <c r="P15" s="50"/>
      <c r="Q15" s="50"/>
      <c r="R15" s="50"/>
      <c r="S15" s="50"/>
      <c r="T15" s="50"/>
      <c r="U15" s="50"/>
    </row>
    <row r="16" spans="15:21">
      <c r="O16" s="50"/>
      <c r="P16" s="50"/>
      <c r="Q16" s="50"/>
      <c r="R16" s="50"/>
      <c r="S16" s="50"/>
      <c r="T16" s="50"/>
      <c r="U16" s="50"/>
    </row>
    <row r="24" spans="8:9">
      <c r="H24" s="64"/>
      <c r="I24" s="64"/>
    </row>
    <row r="25" spans="9:9">
      <c r="I25" s="64"/>
    </row>
    <row r="26" spans="9:9"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  <row r="31" spans="2:9">
      <c r="B31" s="64"/>
      <c r="C31" s="64"/>
      <c r="D31" s="64"/>
      <c r="E31" s="64"/>
      <c r="F31" s="64"/>
      <c r="G31" s="64"/>
      <c r="H31" s="64"/>
      <c r="I31" s="64"/>
    </row>
    <row r="32" spans="2:9">
      <c r="B32" s="64"/>
      <c r="C32" s="64"/>
      <c r="D32" s="64"/>
      <c r="E32" s="64"/>
      <c r="F32" s="64"/>
      <c r="G32" s="64"/>
      <c r="H32" s="64"/>
      <c r="I32" s="64"/>
    </row>
    <row r="33" spans="2:9">
      <c r="B33" s="64"/>
      <c r="C33" s="64"/>
      <c r="D33" s="64"/>
      <c r="E33" s="64"/>
      <c r="F33" s="64"/>
      <c r="G33" s="64"/>
      <c r="H33" s="64"/>
      <c r="I33" s="64"/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9"/>
  <dimension ref="B13:K44"/>
  <sheetViews>
    <sheetView zoomScale="70" zoomScaleNormal="70" topLeftCell="B7" workbookViewId="0">
      <selection activeCell="B13" sqref="B13:F44"/>
    </sheetView>
  </sheetViews>
  <sheetFormatPr defaultColWidth="11" defaultRowHeight="15.75"/>
  <cols>
    <col min="1" max="1" width="11.4222222222222" style="1"/>
    <col min="2" max="2" width="33.5703703703704" style="1" customWidth="1"/>
    <col min="3" max="3" width="17.4222222222222" style="1" customWidth="1"/>
    <col min="4" max="4" width="12.4444444444444" style="1"/>
    <col min="5" max="5" width="18.1407407407407" style="1" customWidth="1"/>
    <col min="6" max="6" width="33.5703703703704" style="1" customWidth="1"/>
    <col min="7" max="7" width="12.5703703703704" style="1" customWidth="1"/>
    <col min="8" max="16384" width="11.4222222222222" style="1"/>
  </cols>
  <sheetData>
    <row r="13" ht="21" spans="2:6">
      <c r="B13" s="2" t="s">
        <v>30</v>
      </c>
      <c r="F13" s="36"/>
    </row>
    <row r="14" ht="21" spans="2:5">
      <c r="B14" s="1" t="s">
        <v>68</v>
      </c>
      <c r="C14" s="2">
        <v>3500</v>
      </c>
      <c r="D14" s="2"/>
      <c r="E14" s="2">
        <f>3500*1.15</f>
        <v>4025</v>
      </c>
    </row>
    <row r="15" ht="21" spans="2:5">
      <c r="B15" s="1" t="s">
        <v>69</v>
      </c>
      <c r="C15" s="2">
        <v>2.5</v>
      </c>
      <c r="E15" s="2">
        <v>2.5</v>
      </c>
    </row>
    <row r="16" ht="21" spans="2:5">
      <c r="B16" s="1" t="s">
        <v>70</v>
      </c>
      <c r="C16" s="2">
        <v>0.2</v>
      </c>
      <c r="E16" s="2">
        <v>0.2</v>
      </c>
    </row>
    <row r="17" ht="21" spans="3:5">
      <c r="C17" s="2"/>
      <c r="E17" s="2"/>
    </row>
    <row r="18" ht="18" spans="2:11">
      <c r="B18" s="3" t="s">
        <v>14</v>
      </c>
      <c r="C18" s="4"/>
      <c r="F18" s="3" t="s">
        <v>14</v>
      </c>
      <c r="K18" s="50"/>
    </row>
    <row r="19" ht="18" spans="2:11">
      <c r="B19" s="5" t="s">
        <v>15</v>
      </c>
      <c r="C19" s="6">
        <f>C14*C15</f>
        <v>8750</v>
      </c>
      <c r="E19" s="6">
        <f>E14*E15</f>
        <v>10062.5</v>
      </c>
      <c r="F19" s="37" t="s">
        <v>15</v>
      </c>
      <c r="K19" s="50"/>
    </row>
    <row r="20" ht="18.75" spans="2:11">
      <c r="B20" s="5" t="s">
        <v>16</v>
      </c>
      <c r="C20" s="7">
        <f>C14*C16</f>
        <v>700</v>
      </c>
      <c r="D20" s="8"/>
      <c r="E20" s="7">
        <f>E14*E16</f>
        <v>805</v>
      </c>
      <c r="F20" s="37" t="s">
        <v>16</v>
      </c>
      <c r="G20" s="8"/>
      <c r="K20" s="50"/>
    </row>
    <row r="21" ht="18.75" spans="2:11">
      <c r="B21" s="9" t="s">
        <v>12</v>
      </c>
      <c r="C21" s="10">
        <f>C19-C20</f>
        <v>8050</v>
      </c>
      <c r="D21" s="11">
        <f>C21/C19</f>
        <v>0.92</v>
      </c>
      <c r="E21" s="10">
        <f>E19-E20</f>
        <v>9257.5</v>
      </c>
      <c r="F21" s="38" t="s">
        <v>12</v>
      </c>
      <c r="G21" s="11"/>
      <c r="K21" s="50"/>
    </row>
    <row r="22" ht="18" spans="2:6">
      <c r="B22" s="4"/>
      <c r="C22" s="12"/>
      <c r="E22" s="39"/>
      <c r="F22" s="4"/>
    </row>
    <row r="23" ht="18" spans="2:6">
      <c r="B23" s="13" t="s">
        <v>17</v>
      </c>
      <c r="C23" s="14"/>
      <c r="E23" s="40"/>
      <c r="F23" s="13" t="s">
        <v>17</v>
      </c>
    </row>
    <row r="24" ht="18" spans="2:6">
      <c r="B24" s="15" t="s">
        <v>18</v>
      </c>
      <c r="C24" s="16">
        <v>800</v>
      </c>
      <c r="E24" s="60">
        <v>1600</v>
      </c>
      <c r="F24" s="41" t="s">
        <v>18</v>
      </c>
    </row>
    <row r="25" ht="18.75" spans="2:6">
      <c r="B25" s="15" t="s">
        <v>19</v>
      </c>
      <c r="C25" s="17">
        <f>(400*4)+100+1000</f>
        <v>2700</v>
      </c>
      <c r="E25" s="61">
        <v>2700</v>
      </c>
      <c r="F25" s="41" t="s">
        <v>19</v>
      </c>
    </row>
    <row r="26" ht="18.75" spans="2:7">
      <c r="B26" s="15" t="s">
        <v>20</v>
      </c>
      <c r="C26" s="18">
        <f>C24+C25</f>
        <v>3500</v>
      </c>
      <c r="D26" s="11">
        <f>C26/C19</f>
        <v>0.4</v>
      </c>
      <c r="E26" s="55">
        <f>E24+E25</f>
        <v>4300</v>
      </c>
      <c r="F26" s="41" t="s">
        <v>20</v>
      </c>
      <c r="G26" s="42"/>
    </row>
    <row r="27" ht="18" spans="2:6">
      <c r="B27" s="4"/>
      <c r="C27" s="14"/>
      <c r="E27" s="40"/>
      <c r="F27" s="4"/>
    </row>
    <row r="28" ht="18" spans="2:6">
      <c r="B28" s="19" t="s">
        <v>10</v>
      </c>
      <c r="C28" s="10">
        <f>C21-C26</f>
        <v>4550</v>
      </c>
      <c r="E28" s="62">
        <f>E21-E26</f>
        <v>4957.5</v>
      </c>
      <c r="F28" s="19" t="s">
        <v>10</v>
      </c>
    </row>
    <row r="29" ht="18" spans="2:6">
      <c r="B29" s="4"/>
      <c r="C29" s="40"/>
      <c r="E29" s="40"/>
      <c r="F29" s="4"/>
    </row>
    <row r="30" ht="18" spans="2:6">
      <c r="B30" s="20" t="s">
        <v>21</v>
      </c>
      <c r="C30" s="51"/>
      <c r="E30" s="51"/>
      <c r="F30" s="20" t="s">
        <v>21</v>
      </c>
    </row>
    <row r="31" ht="18.75" spans="2:6">
      <c r="B31" s="22" t="s">
        <v>34</v>
      </c>
      <c r="C31" s="52">
        <v>0</v>
      </c>
      <c r="E31" s="52">
        <v>0</v>
      </c>
      <c r="F31" s="43" t="s">
        <v>34</v>
      </c>
    </row>
    <row r="32" ht="18.75" spans="2:6">
      <c r="B32" s="22" t="s">
        <v>23</v>
      </c>
      <c r="C32" s="53">
        <f>C31</f>
        <v>0</v>
      </c>
      <c r="E32" s="53">
        <f>E31</f>
        <v>0</v>
      </c>
      <c r="F32" s="37" t="s">
        <v>23</v>
      </c>
    </row>
    <row r="33" ht="18" spans="2:6">
      <c r="B33" s="4"/>
      <c r="C33" s="40"/>
      <c r="E33" s="40"/>
      <c r="F33" s="4"/>
    </row>
    <row r="34" ht="18" spans="2:6">
      <c r="B34" s="13" t="s">
        <v>24</v>
      </c>
      <c r="C34" s="51"/>
      <c r="E34" s="51"/>
      <c r="F34" s="13" t="s">
        <v>24</v>
      </c>
    </row>
    <row r="35" ht="18.75" spans="2:6">
      <c r="B35" s="15" t="s">
        <v>34</v>
      </c>
      <c r="C35" s="54">
        <v>0</v>
      </c>
      <c r="E35" s="54">
        <v>0</v>
      </c>
      <c r="F35" s="44" t="s">
        <v>34</v>
      </c>
    </row>
    <row r="36" ht="18.75" spans="2:6">
      <c r="B36" s="15" t="s">
        <v>26</v>
      </c>
      <c r="C36" s="55">
        <f>C35</f>
        <v>0</v>
      </c>
      <c r="E36" s="55">
        <f>E35</f>
        <v>0</v>
      </c>
      <c r="F36" s="41" t="s">
        <v>26</v>
      </c>
    </row>
    <row r="37" ht="18" spans="2:6">
      <c r="B37" s="4"/>
      <c r="C37" s="39"/>
      <c r="E37" s="39"/>
      <c r="F37" s="4"/>
    </row>
    <row r="38" ht="18" spans="2:6">
      <c r="B38" s="26" t="s">
        <v>27</v>
      </c>
      <c r="C38" s="27">
        <f>C28+C32-C36</f>
        <v>4550</v>
      </c>
      <c r="E38" s="27">
        <f>E28+E32-E36</f>
        <v>4957.5</v>
      </c>
      <c r="F38" s="26" t="s">
        <v>27</v>
      </c>
    </row>
    <row r="39" ht="18" spans="2:6">
      <c r="B39" s="4"/>
      <c r="C39" s="39"/>
      <c r="E39" s="12"/>
      <c r="F39" s="4"/>
    </row>
    <row r="40" ht="18.75" spans="2:6">
      <c r="B40" s="28" t="s">
        <v>28</v>
      </c>
      <c r="C40" s="56"/>
      <c r="E40" s="29"/>
      <c r="F40" s="45" t="s">
        <v>28</v>
      </c>
    </row>
    <row r="41" ht="19.5" spans="2:7">
      <c r="B41" s="30" t="s">
        <v>29</v>
      </c>
      <c r="C41" s="31">
        <f>C38-C40</f>
        <v>4550</v>
      </c>
      <c r="D41" s="8">
        <f>C41/C19</f>
        <v>0.52</v>
      </c>
      <c r="E41" s="46">
        <f>E38-E40</f>
        <v>4957.5</v>
      </c>
      <c r="F41" s="47" t="s">
        <v>29</v>
      </c>
      <c r="G41" s="8"/>
    </row>
    <row r="42" ht="18.75" spans="2:3">
      <c r="B42" s="4"/>
      <c r="C42" s="4"/>
    </row>
    <row r="43" ht="21" spans="2:5">
      <c r="B43" s="57" t="s">
        <v>5</v>
      </c>
      <c r="C43" s="58">
        <f>C15-C16</f>
        <v>2.3</v>
      </c>
      <c r="D43" s="59"/>
      <c r="E43" s="58">
        <f>E15-E16</f>
        <v>2.3</v>
      </c>
    </row>
    <row r="44" ht="21" spans="2:6">
      <c r="B44" s="57" t="s">
        <v>71</v>
      </c>
      <c r="C44" s="58">
        <f>C26/C43</f>
        <v>1521.73913043478</v>
      </c>
      <c r="D44" s="59"/>
      <c r="E44" s="58">
        <f>E26/E43</f>
        <v>1869.5652173913</v>
      </c>
      <c r="F44" s="63" t="s">
        <v>72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  <vt:lpstr>Caso práctico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juniorpeves</cp:lastModifiedBy>
  <dcterms:created xsi:type="dcterms:W3CDTF">2021-05-05T18:05:00Z</dcterms:created>
  <dcterms:modified xsi:type="dcterms:W3CDTF">2022-03-01T13:59:25Z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