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inbow\Desktop\"/>
    </mc:Choice>
  </mc:AlternateContent>
  <bookViews>
    <workbookView xWindow="0" yWindow="0" windowWidth="18030" windowHeight="12900" firstSheet="2" activeTab="4"/>
  </bookViews>
  <sheets>
    <sheet name="Lyft Pricing Estimation ($7)" sheetId="11" r:id="rId1"/>
    <sheet name="Lyft Pricing Estimation ($6)" sheetId="8" r:id="rId2"/>
    <sheet name="Lyft Pricing Estimation ($5)" sheetId="9" r:id="rId3"/>
    <sheet name="Lyft Pricing Estimation ($4)" sheetId="10" r:id="rId4"/>
    <sheet name="Lyft Pricing Estimation ($3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F3" i="8" s="1"/>
  <c r="E2" i="8"/>
  <c r="F2" i="8" s="1"/>
  <c r="E17" i="11"/>
  <c r="B5" i="11"/>
  <c r="E3" i="11"/>
  <c r="F3" i="11" s="1"/>
  <c r="B3" i="11"/>
  <c r="E2" i="11"/>
  <c r="F2" i="11" s="1"/>
  <c r="B2" i="11"/>
  <c r="E17" i="10"/>
  <c r="B5" i="10"/>
  <c r="B3" i="10"/>
  <c r="E2" i="10"/>
  <c r="F2" i="10" s="1"/>
  <c r="B2" i="10"/>
  <c r="E17" i="9"/>
  <c r="B5" i="9"/>
  <c r="E2" i="9"/>
  <c r="F2" i="9" s="1"/>
  <c r="B2" i="9"/>
  <c r="B3" i="9" s="1"/>
  <c r="E17" i="8"/>
  <c r="B5" i="8"/>
  <c r="B3" i="8"/>
  <c r="B2" i="8"/>
  <c r="E17" i="7"/>
  <c r="F17" i="7" s="1"/>
  <c r="B5" i="7"/>
  <c r="E2" i="7"/>
  <c r="F2" i="7" s="1"/>
  <c r="B2" i="7"/>
  <c r="B3" i="7" s="1"/>
  <c r="E4" i="11" l="1"/>
  <c r="E4" i="8"/>
  <c r="F17" i="11"/>
  <c r="E18" i="11"/>
  <c r="F17" i="10"/>
  <c r="E18" i="10"/>
  <c r="E3" i="10"/>
  <c r="F17" i="9"/>
  <c r="E18" i="9"/>
  <c r="E3" i="9"/>
  <c r="F3" i="9" s="1"/>
  <c r="F17" i="8"/>
  <c r="E18" i="8"/>
  <c r="E18" i="7"/>
  <c r="F18" i="7" s="1"/>
  <c r="E3" i="7"/>
  <c r="F3" i="7" s="1"/>
  <c r="E5" i="11" l="1"/>
  <c r="F4" i="11"/>
  <c r="F4" i="8"/>
  <c r="E5" i="8"/>
  <c r="F5" i="8" s="1"/>
  <c r="E19" i="11"/>
  <c r="F18" i="11"/>
  <c r="E19" i="10"/>
  <c r="F18" i="10"/>
  <c r="E4" i="10"/>
  <c r="F3" i="10"/>
  <c r="F18" i="9"/>
  <c r="E19" i="9"/>
  <c r="E4" i="9"/>
  <c r="F4" i="9" s="1"/>
  <c r="F18" i="8"/>
  <c r="E19" i="8"/>
  <c r="E19" i="7"/>
  <c r="F19" i="7" s="1"/>
  <c r="E4" i="7"/>
  <c r="F4" i="7" s="1"/>
  <c r="F5" i="11" l="1"/>
  <c r="E6" i="11"/>
  <c r="F19" i="11"/>
  <c r="E20" i="11"/>
  <c r="F19" i="10"/>
  <c r="E20" i="10"/>
  <c r="F4" i="10"/>
  <c r="E5" i="10"/>
  <c r="E5" i="9"/>
  <c r="F5" i="9" s="1"/>
  <c r="F19" i="9"/>
  <c r="E20" i="9"/>
  <c r="F19" i="8"/>
  <c r="E20" i="8"/>
  <c r="E20" i="7"/>
  <c r="F20" i="7" s="1"/>
  <c r="E5" i="7"/>
  <c r="F5" i="7" s="1"/>
  <c r="E7" i="11" l="1"/>
  <c r="F6" i="11"/>
  <c r="E21" i="11"/>
  <c r="F20" i="11"/>
  <c r="F5" i="10"/>
  <c r="E6" i="10"/>
  <c r="F20" i="10"/>
  <c r="E21" i="10"/>
  <c r="E21" i="9"/>
  <c r="F20" i="9"/>
  <c r="E6" i="9"/>
  <c r="F6" i="9" s="1"/>
  <c r="E6" i="8"/>
  <c r="F6" i="8" s="1"/>
  <c r="E21" i="8"/>
  <c r="F20" i="8"/>
  <c r="E6" i="7"/>
  <c r="F6" i="7" s="1"/>
  <c r="E21" i="7"/>
  <c r="F21" i="7" s="1"/>
  <c r="E8" i="11" l="1"/>
  <c r="F7" i="11"/>
  <c r="F21" i="11"/>
  <c r="E22" i="11"/>
  <c r="F6" i="10"/>
  <c r="E7" i="10"/>
  <c r="F21" i="10"/>
  <c r="E22" i="10"/>
  <c r="F21" i="9"/>
  <c r="E22" i="9"/>
  <c r="E7" i="9"/>
  <c r="F7" i="9" s="1"/>
  <c r="F21" i="8"/>
  <c r="E22" i="8"/>
  <c r="E7" i="8"/>
  <c r="F7" i="8" s="1"/>
  <c r="E7" i="7"/>
  <c r="F7" i="7" s="1"/>
  <c r="E22" i="7"/>
  <c r="F22" i="7" s="1"/>
  <c r="F8" i="11" l="1"/>
  <c r="E9" i="11"/>
  <c r="E23" i="11"/>
  <c r="F22" i="11"/>
  <c r="F7" i="10"/>
  <c r="E8" i="10"/>
  <c r="F22" i="10"/>
  <c r="E23" i="10"/>
  <c r="F22" i="9"/>
  <c r="E23" i="9"/>
  <c r="E8" i="9"/>
  <c r="F8" i="9" s="1"/>
  <c r="E8" i="8"/>
  <c r="F8" i="8" s="1"/>
  <c r="F22" i="8"/>
  <c r="E23" i="8"/>
  <c r="E8" i="7"/>
  <c r="F8" i="7" s="1"/>
  <c r="E23" i="7"/>
  <c r="F23" i="7" s="1"/>
  <c r="E10" i="11" l="1"/>
  <c r="F9" i="11"/>
  <c r="F23" i="11"/>
  <c r="E24" i="11"/>
  <c r="F23" i="10"/>
  <c r="E24" i="10"/>
  <c r="E9" i="10"/>
  <c r="F8" i="10"/>
  <c r="E9" i="9"/>
  <c r="F9" i="9" s="1"/>
  <c r="F23" i="9"/>
  <c r="E24" i="9"/>
  <c r="F23" i="8"/>
  <c r="E24" i="8"/>
  <c r="E9" i="8"/>
  <c r="F9" i="8" s="1"/>
  <c r="E9" i="7"/>
  <c r="F9" i="7" s="1"/>
  <c r="E24" i="7"/>
  <c r="F24" i="7" s="1"/>
  <c r="E11" i="11" l="1"/>
  <c r="F10" i="11"/>
  <c r="E25" i="11"/>
  <c r="F24" i="11"/>
  <c r="E10" i="10"/>
  <c r="F9" i="10"/>
  <c r="F24" i="10"/>
  <c r="E25" i="10"/>
  <c r="E25" i="9"/>
  <c r="F24" i="9"/>
  <c r="E10" i="9"/>
  <c r="F10" i="9" s="1"/>
  <c r="E10" i="8"/>
  <c r="F10" i="8" s="1"/>
  <c r="F24" i="8"/>
  <c r="E25" i="8"/>
  <c r="E25" i="7"/>
  <c r="F25" i="7" s="1"/>
  <c r="E10" i="7"/>
  <c r="F10" i="7" s="1"/>
  <c r="F11" i="11" l="1"/>
  <c r="E12" i="11"/>
  <c r="F25" i="11"/>
  <c r="E26" i="11"/>
  <c r="F25" i="10"/>
  <c r="E26" i="10"/>
  <c r="E11" i="10"/>
  <c r="F10" i="10"/>
  <c r="E11" i="9"/>
  <c r="F11" i="9" s="1"/>
  <c r="F25" i="9"/>
  <c r="E26" i="9"/>
  <c r="F25" i="8"/>
  <c r="E26" i="8"/>
  <c r="E11" i="8"/>
  <c r="F11" i="8" s="1"/>
  <c r="E11" i="7"/>
  <c r="F11" i="7" s="1"/>
  <c r="E26" i="7"/>
  <c r="F26" i="7" s="1"/>
  <c r="E13" i="11" l="1"/>
  <c r="F13" i="11" s="1"/>
  <c r="F12" i="11"/>
  <c r="E27" i="11"/>
  <c r="F26" i="11"/>
  <c r="E12" i="10"/>
  <c r="F11" i="10"/>
  <c r="F26" i="10"/>
  <c r="E27" i="10"/>
  <c r="E27" i="9"/>
  <c r="F26" i="9"/>
  <c r="E12" i="9"/>
  <c r="F12" i="9" s="1"/>
  <c r="F26" i="8"/>
  <c r="E27" i="8"/>
  <c r="E12" i="8"/>
  <c r="F12" i="8" s="1"/>
  <c r="E27" i="7"/>
  <c r="F27" i="7" s="1"/>
  <c r="E12" i="7"/>
  <c r="F12" i="7" s="1"/>
  <c r="F14" i="11" l="1"/>
  <c r="F27" i="11"/>
  <c r="E28" i="11"/>
  <c r="F28" i="11" s="1"/>
  <c r="F29" i="11" s="1"/>
  <c r="B29" i="11" s="1"/>
  <c r="F27" i="10"/>
  <c r="E28" i="10"/>
  <c r="F28" i="10" s="1"/>
  <c r="E13" i="10"/>
  <c r="F13" i="10" s="1"/>
  <c r="F14" i="10" s="1"/>
  <c r="F12" i="10"/>
  <c r="E13" i="9"/>
  <c r="F13" i="9" s="1"/>
  <c r="F27" i="9"/>
  <c r="E28" i="9"/>
  <c r="F28" i="9" s="1"/>
  <c r="F29" i="9" s="1"/>
  <c r="E13" i="8"/>
  <c r="F13" i="8" s="1"/>
  <c r="F27" i="8"/>
  <c r="E28" i="8"/>
  <c r="F28" i="8" s="1"/>
  <c r="F29" i="8" s="1"/>
  <c r="E13" i="7"/>
  <c r="E28" i="7"/>
  <c r="F28" i="7" s="1"/>
  <c r="F13" i="7" l="1"/>
  <c r="F14" i="7" s="1"/>
  <c r="B29" i="10"/>
  <c r="F29" i="10"/>
  <c r="F14" i="9"/>
  <c r="B29" i="9" s="1"/>
  <c r="F29" i="7"/>
  <c r="F14" i="8"/>
  <c r="B29" i="8" s="1"/>
  <c r="B29" i="7" l="1"/>
</calcChain>
</file>

<file path=xl/sharedStrings.xml><?xml version="1.0" encoding="utf-8"?>
<sst xmlns="http://schemas.openxmlformats.org/spreadsheetml/2006/main" count="230" uniqueCount="32">
  <si>
    <t xml:space="preserve">Rider's Rate </t>
  </si>
  <si>
    <t>Driver's Wage</t>
  </si>
  <si>
    <t>Lyft Revenue Rate</t>
  </si>
  <si>
    <t xml:space="preserve">Total # of Riders in Toledo Per Month </t>
  </si>
  <si>
    <t xml:space="preserve">Total # of Taxi Drivers in Toledo </t>
  </si>
  <si>
    <t>Driver's Wage Rate Percentage</t>
  </si>
  <si>
    <t>Lyft Revenue Rate Percentage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</si>
  <si>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</si>
  <si>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</si>
  <si>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</si>
  <si>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</si>
  <si>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</si>
  <si>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</si>
  <si>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</si>
  <si>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</si>
  <si>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</si>
  <si>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</si>
  <si>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</si>
  <si>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</si>
  <si>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</si>
  <si>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Number of drivers active in Toledo </t>
  </si>
  <si>
    <t>Driver Churn Rate per Month</t>
  </si>
  <si>
    <t>Rider Churn Rate per Month (Those who don't experience "failed to find a driver"</t>
  </si>
  <si>
    <t xml:space="preserve">Rider Churn Rate per Month (Those who experience "failed to find a driver" once or more </t>
  </si>
  <si>
    <t>Number of rides a rider completes a month</t>
  </si>
  <si>
    <t xml:space="preserve">Number of rides a drivers completes a month </t>
  </si>
  <si>
    <t xml:space="preserve">Number of riders active in Toledo </t>
  </si>
  <si>
    <t xml:space="preserve">Match rate </t>
  </si>
  <si>
    <t xml:space="preserve">Revenue per month </t>
  </si>
  <si>
    <t>Total annual estimated revenue</t>
  </si>
  <si>
    <t>Total annual revenue from drivers</t>
  </si>
  <si>
    <t xml:space="preserve">Total annual revenue from riders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</si>
</sst>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1" fontId="0" fillId="0" borderId="1" xfId="1" applyNumberFormat="1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6" fontId="0" fillId="0" borderId="1" xfId="0" applyNumberFormat="1" applyBorder="1"/>
    <xf numFmtId="166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6" fontId="0" fillId="0" borderId="0" xfId="0" applyNumberFormat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9" fontId="2" fillId="0" borderId="1" xfId="2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9"/>
  <sheetViews>
    <sheetView topLeftCell="A17" workbookViewId="0">
      <selection activeCell="B10" sqref="B10"/>
    </sheetView>
  </sheetViews>
  <sheetFormatPr defaultRowHeight="15" x14ac:dyDescent="0.25"/>
  <cols>
    <col min="1" max="1" width="28.5703125" style="2" bestFit="1" customWidth="1"/>
    <col min="2" max="2" width="20.42578125" style="1" customWidth="1"/>
    <col min="4" max="4" width="22" customWidth="1"/>
    <col min="5" max="5" width="23.140625" customWidth="1"/>
    <col min="6" max="6" width="19.5703125" customWidth="1"/>
  </cols>
  <sheetData>
    <row r="1" spans="1:6" ht="30" x14ac:dyDescent="0.25">
      <c r="A1" s="4" t="s">
        <v>0</v>
      </c>
      <c r="B1" s="10">
        <v>25</v>
      </c>
      <c r="D1" s="15" t="s">
        <v>7</v>
      </c>
      <c r="E1" s="15" t="s">
        <v>20</v>
      </c>
      <c r="F1" s="18" t="s">
        <v>28</v>
      </c>
    </row>
    <row r="2" spans="1:6" x14ac:dyDescent="0.25">
      <c r="A2" s="4" t="s">
        <v>1</v>
      </c>
      <c r="B2" s="10">
        <f>B1-B4</f>
        <v>18</v>
      </c>
      <c r="D2" s="3" t="s">
        <v>8</v>
      </c>
      <c r="E2" s="8">
        <f>B8</f>
        <v>1000</v>
      </c>
      <c r="F2" s="19">
        <f>E2*$B$18*$B$4*$B$12</f>
        <v>343000</v>
      </c>
    </row>
    <row r="3" spans="1:6" x14ac:dyDescent="0.25">
      <c r="A3" s="4" t="s">
        <v>5</v>
      </c>
      <c r="B3" s="11">
        <f>B2/B1</f>
        <v>0.72</v>
      </c>
      <c r="D3" s="3" t="s">
        <v>9</v>
      </c>
      <c r="E3" s="8">
        <f>E2-(E2*$B$13)</f>
        <v>800</v>
      </c>
      <c r="F3" s="19">
        <f t="shared" ref="F3:F13" si="0">E3*$B$18*$B$4*$B$12</f>
        <v>274400</v>
      </c>
    </row>
    <row r="4" spans="1:6" x14ac:dyDescent="0.25">
      <c r="A4" s="4" t="s">
        <v>2</v>
      </c>
      <c r="B4" s="10">
        <v>7</v>
      </c>
      <c r="D4" s="3" t="s">
        <v>10</v>
      </c>
      <c r="E4" s="8">
        <f>E3-(E3*$B$13)</f>
        <v>640</v>
      </c>
      <c r="F4" s="19">
        <f t="shared" si="0"/>
        <v>219520</v>
      </c>
    </row>
    <row r="5" spans="1:6" x14ac:dyDescent="0.25">
      <c r="A5" s="4" t="s">
        <v>6</v>
      </c>
      <c r="B5" s="12">
        <f>B4/B1</f>
        <v>0.28000000000000003</v>
      </c>
      <c r="D5" s="3" t="s">
        <v>11</v>
      </c>
      <c r="E5" s="8">
        <f t="shared" ref="E5:E14" si="1">E4-(E4*$B$13)</f>
        <v>512</v>
      </c>
      <c r="F5" s="19">
        <f t="shared" si="0"/>
        <v>175616</v>
      </c>
    </row>
    <row r="6" spans="1:6" x14ac:dyDescent="0.25">
      <c r="D6" s="3" t="s">
        <v>12</v>
      </c>
      <c r="E6" s="8">
        <f t="shared" si="1"/>
        <v>409.6</v>
      </c>
      <c r="F6" s="19">
        <f t="shared" si="0"/>
        <v>140492.79999999999</v>
      </c>
    </row>
    <row r="7" spans="1:6" x14ac:dyDescent="0.25">
      <c r="D7" s="3" t="s">
        <v>13</v>
      </c>
      <c r="E7" s="8">
        <f t="shared" si="1"/>
        <v>327.68</v>
      </c>
      <c r="F7" s="19">
        <f t="shared" si="0"/>
        <v>112394.23999999999</v>
      </c>
    </row>
    <row r="8" spans="1:6" ht="30" x14ac:dyDescent="0.25">
      <c r="A8" s="7" t="s">
        <v>4</v>
      </c>
      <c r="B8" s="13">
        <v>1000</v>
      </c>
      <c r="D8" s="3" t="s">
        <v>14</v>
      </c>
      <c r="E8" s="8">
        <f t="shared" si="1"/>
        <v>262.14400000000001</v>
      </c>
      <c r="F8" s="19">
        <f t="shared" si="0"/>
        <v>89915.392000000007</v>
      </c>
    </row>
    <row r="9" spans="1:6" ht="30" x14ac:dyDescent="0.25">
      <c r="A9" s="7" t="s">
        <v>3</v>
      </c>
      <c r="B9" s="9">
        <v>10000</v>
      </c>
      <c r="D9" s="3" t="s">
        <v>15</v>
      </c>
      <c r="E9" s="8">
        <f t="shared" si="1"/>
        <v>209.71520000000001</v>
      </c>
      <c r="F9" s="19">
        <f t="shared" si="0"/>
        <v>71932.313600000009</v>
      </c>
    </row>
    <row r="10" spans="1:6" x14ac:dyDescent="0.25">
      <c r="D10" s="3" t="s">
        <v>16</v>
      </c>
      <c r="E10" s="8">
        <f t="shared" si="1"/>
        <v>167.77216000000001</v>
      </c>
      <c r="F10" s="19">
        <f t="shared" si="0"/>
        <v>57545.850879999998</v>
      </c>
    </row>
    <row r="11" spans="1:6" x14ac:dyDescent="0.25">
      <c r="D11" s="3" t="s">
        <v>17</v>
      </c>
      <c r="E11" s="8">
        <f t="shared" si="1"/>
        <v>134.21772800000002</v>
      </c>
      <c r="F11" s="19">
        <f t="shared" si="0"/>
        <v>46036.680704000006</v>
      </c>
    </row>
    <row r="12" spans="1:6" x14ac:dyDescent="0.25">
      <c r="A12" s="16" t="s">
        <v>27</v>
      </c>
      <c r="B12" s="12">
        <v>0.49</v>
      </c>
      <c r="D12" s="3" t="s">
        <v>18</v>
      </c>
      <c r="E12" s="8">
        <f t="shared" si="1"/>
        <v>107.37418240000002</v>
      </c>
      <c r="F12" s="19">
        <f t="shared" si="0"/>
        <v>36829.344563200008</v>
      </c>
    </row>
    <row r="13" spans="1:6" x14ac:dyDescent="0.25">
      <c r="A13" s="16" t="s">
        <v>21</v>
      </c>
      <c r="B13" s="12">
        <v>0.2</v>
      </c>
      <c r="D13" s="3" t="s">
        <v>19</v>
      </c>
      <c r="E13" s="8">
        <f t="shared" si="1"/>
        <v>85.899345920000016</v>
      </c>
      <c r="F13" s="19">
        <f t="shared" si="0"/>
        <v>29463.475650560002</v>
      </c>
    </row>
    <row r="14" spans="1:6" ht="58.5" x14ac:dyDescent="0.3">
      <c r="A14" s="17" t="s">
        <v>22</v>
      </c>
      <c r="B14" s="12">
        <v>0.1</v>
      </c>
      <c r="E14" s="21" t="s">
        <v>30</v>
      </c>
      <c r="F14" s="20">
        <f>SUM(F2:F13)</f>
        <v>1597146.09739776</v>
      </c>
    </row>
    <row r="15" spans="1:6" ht="60" x14ac:dyDescent="0.25">
      <c r="A15" s="17" t="s">
        <v>23</v>
      </c>
      <c r="B15" s="12">
        <v>0.33</v>
      </c>
    </row>
    <row r="16" spans="1:6" ht="30" x14ac:dyDescent="0.25">
      <c r="D16" s="15" t="s">
        <v>7</v>
      </c>
      <c r="E16" s="15" t="s">
        <v>26</v>
      </c>
      <c r="F16" s="18" t="s">
        <v>28</v>
      </c>
    </row>
    <row r="17" spans="1:8" x14ac:dyDescent="0.25">
      <c r="D17" s="3" t="s">
        <v>8</v>
      </c>
      <c r="E17" s="8">
        <f>B9</f>
        <v>10000</v>
      </c>
      <c r="F17" s="19">
        <f>E17*$B$19*$B$4*$B$12</f>
        <v>34300</v>
      </c>
    </row>
    <row r="18" spans="1:8" ht="30" x14ac:dyDescent="0.25">
      <c r="A18" s="14" t="s">
        <v>25</v>
      </c>
      <c r="B18" s="5">
        <v>100</v>
      </c>
      <c r="D18" s="3" t="s">
        <v>9</v>
      </c>
      <c r="E18" s="8">
        <f>E17 - (((E17*$B$12)*$B$14) + ((E17*(1-$B$12)) *$B$15))</f>
        <v>7827</v>
      </c>
      <c r="F18" s="19">
        <f t="shared" ref="F18:F28" si="2">E18*$B$19*$B$4*$B$12</f>
        <v>26846.61</v>
      </c>
    </row>
    <row r="19" spans="1:8" ht="30" x14ac:dyDescent="0.25">
      <c r="A19" s="14" t="s">
        <v>24</v>
      </c>
      <c r="B19" s="5">
        <v>1</v>
      </c>
      <c r="D19" s="3" t="s">
        <v>10</v>
      </c>
      <c r="E19" s="8">
        <f t="shared" ref="E19:E28" si="3">E18 - (((E18*$B$12)*$B$14) + ((E18*(1-$B$12)) *$B$15))</f>
        <v>6126.1929</v>
      </c>
      <c r="F19" s="19">
        <f t="shared" si="2"/>
        <v>21012.841646999997</v>
      </c>
    </row>
    <row r="20" spans="1:8" x14ac:dyDescent="0.25">
      <c r="D20" s="3" t="s">
        <v>11</v>
      </c>
      <c r="E20" s="8">
        <f t="shared" si="3"/>
        <v>4794.9711828299996</v>
      </c>
      <c r="F20" s="19">
        <f t="shared" si="2"/>
        <v>16446.751157106897</v>
      </c>
      <c r="H20" s="6"/>
    </row>
    <row r="21" spans="1:8" x14ac:dyDescent="0.25">
      <c r="D21" s="3" t="s">
        <v>12</v>
      </c>
      <c r="E21" s="8">
        <f t="shared" si="3"/>
        <v>3753.0239448010407</v>
      </c>
      <c r="F21" s="19">
        <f t="shared" si="2"/>
        <v>12872.872130667569</v>
      </c>
    </row>
    <row r="22" spans="1:8" x14ac:dyDescent="0.25">
      <c r="D22" s="3" t="s">
        <v>13</v>
      </c>
      <c r="E22" s="8">
        <f t="shared" si="3"/>
        <v>2937.4918415957745</v>
      </c>
      <c r="F22" s="19">
        <f t="shared" si="2"/>
        <v>10075.597016673508</v>
      </c>
    </row>
    <row r="23" spans="1:8" x14ac:dyDescent="0.25">
      <c r="D23" s="3" t="s">
        <v>14</v>
      </c>
      <c r="E23" s="8">
        <f t="shared" si="3"/>
        <v>2299.1748644170129</v>
      </c>
      <c r="F23" s="19">
        <f t="shared" si="2"/>
        <v>7886.1697849503544</v>
      </c>
    </row>
    <row r="24" spans="1:8" x14ac:dyDescent="0.25">
      <c r="D24" s="3" t="s">
        <v>15</v>
      </c>
      <c r="E24" s="8">
        <f t="shared" si="3"/>
        <v>1799.564166379196</v>
      </c>
      <c r="F24" s="19">
        <f t="shared" si="2"/>
        <v>6172.5050906806418</v>
      </c>
    </row>
    <row r="25" spans="1:8" x14ac:dyDescent="0.25">
      <c r="D25" s="3" t="s">
        <v>16</v>
      </c>
      <c r="E25" s="8">
        <f t="shared" si="3"/>
        <v>1408.5188730249965</v>
      </c>
      <c r="F25" s="19">
        <f t="shared" si="2"/>
        <v>4831.2197344757378</v>
      </c>
    </row>
    <row r="26" spans="1:8" x14ac:dyDescent="0.25">
      <c r="D26" s="3" t="s">
        <v>17</v>
      </c>
      <c r="E26" s="8">
        <f t="shared" si="3"/>
        <v>1102.4477219166647</v>
      </c>
      <c r="F26" s="19">
        <f t="shared" si="2"/>
        <v>3781.3956861741599</v>
      </c>
    </row>
    <row r="27" spans="1:8" x14ac:dyDescent="0.25">
      <c r="D27" s="3" t="s">
        <v>18</v>
      </c>
      <c r="E27" s="8">
        <f t="shared" si="3"/>
        <v>862.88583194417345</v>
      </c>
      <c r="F27" s="19">
        <f t="shared" si="2"/>
        <v>2959.698403568515</v>
      </c>
    </row>
    <row r="28" spans="1:8" x14ac:dyDescent="0.25">
      <c r="D28" s="3" t="s">
        <v>19</v>
      </c>
      <c r="E28" s="8">
        <f t="shared" si="3"/>
        <v>675.38074066270451</v>
      </c>
      <c r="F28" s="19">
        <f t="shared" si="2"/>
        <v>2316.5559404730761</v>
      </c>
    </row>
    <row r="29" spans="1:8" ht="58.5" x14ac:dyDescent="0.3">
      <c r="A29" s="22" t="s">
        <v>29</v>
      </c>
      <c r="B29" s="23">
        <f>SUM(F14,F29)</f>
        <v>1746648.3139895306</v>
      </c>
      <c r="E29" s="21" t="s">
        <v>31</v>
      </c>
      <c r="F29" s="20">
        <f>SUM(F17:F28)</f>
        <v>149502.21659177044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opLeftCell="A13" workbookViewId="0">
      <selection activeCell="B10" sqref="B10"/>
    </sheetView>
  </sheetViews>
  <sheetFormatPr defaultRowHeight="15" x14ac:dyDescent="0.25"/>
  <cols>
    <col min="1" max="1" width="28.5703125" style="2" bestFit="1" customWidth="1"/>
    <col min="2" max="2" width="20.42578125" style="1" customWidth="1"/>
    <col min="4" max="4" width="22" customWidth="1"/>
    <col min="5" max="5" width="23.140625" customWidth="1"/>
    <col min="6" max="6" width="19.5703125" customWidth="1"/>
  </cols>
  <sheetData>
    <row r="1" spans="1:6" ht="30" x14ac:dyDescent="0.25">
      <c r="A1" s="4" t="s">
        <v>0</v>
      </c>
      <c r="B1" s="10">
        <v>25</v>
      </c>
      <c r="D1" s="15" t="s">
        <v>7</v>
      </c>
      <c r="E1" s="15" t="s">
        <v>20</v>
      </c>
      <c r="F1" s="18" t="s">
        <v>28</v>
      </c>
    </row>
    <row r="2" spans="1:6" x14ac:dyDescent="0.25">
      <c r="A2" s="4" t="s">
        <v>1</v>
      </c>
      <c r="B2" s="10">
        <f>B1-B4</f>
        <v>19</v>
      </c>
      <c r="D2" s="3" t="s">
        <v>8</v>
      </c>
      <c r="E2" s="8">
        <f>B8</f>
        <v>1000</v>
      </c>
      <c r="F2" s="19">
        <f>(E2*$B$18*$B$12)*$B$4</f>
        <v>360000</v>
      </c>
    </row>
    <row r="3" spans="1:6" x14ac:dyDescent="0.25">
      <c r="A3" s="4" t="s">
        <v>5</v>
      </c>
      <c r="B3" s="11">
        <f>B2/B1</f>
        <v>0.76</v>
      </c>
      <c r="D3" s="3" t="s">
        <v>9</v>
      </c>
      <c r="E3" s="8">
        <f>E2-(E2*$B$13)</f>
        <v>800</v>
      </c>
      <c r="F3" s="19">
        <f t="shared" ref="F3:F13" si="0">(E3*$B$18*$B$12)*$B$4</f>
        <v>288000</v>
      </c>
    </row>
    <row r="4" spans="1:6" x14ac:dyDescent="0.25">
      <c r="A4" s="4" t="s">
        <v>2</v>
      </c>
      <c r="B4" s="10">
        <v>6</v>
      </c>
      <c r="D4" s="3" t="s">
        <v>10</v>
      </c>
      <c r="E4" s="8">
        <f>E3-(E3*$B$13)</f>
        <v>640</v>
      </c>
      <c r="F4" s="19">
        <f t="shared" si="0"/>
        <v>230400</v>
      </c>
    </row>
    <row r="5" spans="1:6" x14ac:dyDescent="0.25">
      <c r="A5" s="4" t="s">
        <v>6</v>
      </c>
      <c r="B5" s="12">
        <f>B4/B1</f>
        <v>0.24</v>
      </c>
      <c r="D5" s="3" t="s">
        <v>11</v>
      </c>
      <c r="E5" s="8">
        <f>E4-(E4*$B$13)</f>
        <v>512</v>
      </c>
      <c r="F5" s="19">
        <f t="shared" si="0"/>
        <v>184320</v>
      </c>
    </row>
    <row r="6" spans="1:6" x14ac:dyDescent="0.25">
      <c r="D6" s="3" t="s">
        <v>12</v>
      </c>
      <c r="E6" s="8">
        <f t="shared" ref="E5:E14" si="1">E5-(E5*$B$13)</f>
        <v>409.6</v>
      </c>
      <c r="F6" s="19">
        <f t="shared" si="0"/>
        <v>147456</v>
      </c>
    </row>
    <row r="7" spans="1:6" x14ac:dyDescent="0.25">
      <c r="D7" s="3" t="s">
        <v>13</v>
      </c>
      <c r="E7" s="8">
        <f t="shared" si="1"/>
        <v>327.68</v>
      </c>
      <c r="F7" s="19">
        <f t="shared" si="0"/>
        <v>117964.79999999999</v>
      </c>
    </row>
    <row r="8" spans="1:6" ht="30" x14ac:dyDescent="0.25">
      <c r="A8" s="7" t="s">
        <v>4</v>
      </c>
      <c r="B8" s="13">
        <v>1000</v>
      </c>
      <c r="D8" s="3" t="s">
        <v>14</v>
      </c>
      <c r="E8" s="8">
        <f t="shared" si="1"/>
        <v>262.14400000000001</v>
      </c>
      <c r="F8" s="19">
        <f t="shared" si="0"/>
        <v>94371.839999999997</v>
      </c>
    </row>
    <row r="9" spans="1:6" ht="30" x14ac:dyDescent="0.25">
      <c r="A9" s="7" t="s">
        <v>3</v>
      </c>
      <c r="B9" s="9">
        <v>10000</v>
      </c>
      <c r="D9" s="3" t="s">
        <v>15</v>
      </c>
      <c r="E9" s="8">
        <f t="shared" si="1"/>
        <v>209.71520000000001</v>
      </c>
      <c r="F9" s="19">
        <f t="shared" si="0"/>
        <v>75497.472000000009</v>
      </c>
    </row>
    <row r="10" spans="1:6" x14ac:dyDescent="0.25">
      <c r="D10" s="3" t="s">
        <v>16</v>
      </c>
      <c r="E10" s="8">
        <f t="shared" si="1"/>
        <v>167.77216000000001</v>
      </c>
      <c r="F10" s="19">
        <f t="shared" si="0"/>
        <v>60397.977599999998</v>
      </c>
    </row>
    <row r="11" spans="1:6" x14ac:dyDescent="0.25">
      <c r="D11" s="3" t="s">
        <v>17</v>
      </c>
      <c r="E11" s="8">
        <f t="shared" si="1"/>
        <v>134.21772800000002</v>
      </c>
      <c r="F11" s="19">
        <f t="shared" si="0"/>
        <v>48318.38208000001</v>
      </c>
    </row>
    <row r="12" spans="1:6" x14ac:dyDescent="0.25">
      <c r="A12" s="16" t="s">
        <v>27</v>
      </c>
      <c r="B12" s="12">
        <v>0.6</v>
      </c>
      <c r="D12" s="3" t="s">
        <v>18</v>
      </c>
      <c r="E12" s="8">
        <f t="shared" si="1"/>
        <v>107.37418240000002</v>
      </c>
      <c r="F12" s="19">
        <f t="shared" si="0"/>
        <v>38654.705664000008</v>
      </c>
    </row>
    <row r="13" spans="1:6" x14ac:dyDescent="0.25">
      <c r="A13" s="16" t="s">
        <v>21</v>
      </c>
      <c r="B13" s="12">
        <v>0.2</v>
      </c>
      <c r="D13" s="3" t="s">
        <v>19</v>
      </c>
      <c r="E13" s="8">
        <f t="shared" si="1"/>
        <v>85.899345920000016</v>
      </c>
      <c r="F13" s="19">
        <f t="shared" si="0"/>
        <v>30923.764531200002</v>
      </c>
    </row>
    <row r="14" spans="1:6" ht="58.5" x14ac:dyDescent="0.3">
      <c r="A14" s="17" t="s">
        <v>22</v>
      </c>
      <c r="B14" s="12">
        <v>0.1</v>
      </c>
      <c r="E14" s="21" t="s">
        <v>30</v>
      </c>
      <c r="F14" s="20">
        <f>SUM(F2:F13)</f>
        <v>1676304.9418752005</v>
      </c>
    </row>
    <row r="15" spans="1:6" ht="60" x14ac:dyDescent="0.25">
      <c r="A15" s="17" t="s">
        <v>23</v>
      </c>
      <c r="B15" s="12">
        <v>0.33</v>
      </c>
    </row>
    <row r="16" spans="1:6" ht="30" x14ac:dyDescent="0.25">
      <c r="D16" s="15" t="s">
        <v>7</v>
      </c>
      <c r="E16" s="15" t="s">
        <v>26</v>
      </c>
      <c r="F16" s="18" t="s">
        <v>28</v>
      </c>
    </row>
    <row r="17" spans="1:8" x14ac:dyDescent="0.25">
      <c r="D17" s="3" t="s">
        <v>8</v>
      </c>
      <c r="E17" s="8">
        <f>B9</f>
        <v>10000</v>
      </c>
      <c r="F17" s="19">
        <f>E17*$B$19*$B$4*$B$12</f>
        <v>36000</v>
      </c>
    </row>
    <row r="18" spans="1:8" ht="30" x14ac:dyDescent="0.25">
      <c r="A18" s="14" t="s">
        <v>25</v>
      </c>
      <c r="B18" s="5">
        <v>100</v>
      </c>
      <c r="D18" s="3" t="s">
        <v>9</v>
      </c>
      <c r="E18" s="8">
        <f>E17 - (((E17*$B$12)*$B$14) + ((E17*(1-$B$12)) *$B$15))</f>
        <v>8080</v>
      </c>
      <c r="F18" s="19">
        <f t="shared" ref="F18:F28" si="2">E18*$B$19*$B$4*$B$12</f>
        <v>29088</v>
      </c>
    </row>
    <row r="19" spans="1:8" ht="30" x14ac:dyDescent="0.25">
      <c r="A19" s="14" t="s">
        <v>24</v>
      </c>
      <c r="B19" s="5">
        <v>1</v>
      </c>
      <c r="D19" s="3" t="s">
        <v>10</v>
      </c>
      <c r="E19" s="8">
        <f t="shared" ref="E19:E28" si="3">E18 - (((E18*$B$12)*$B$14) + ((E18*(1-$B$12)) *$B$15))</f>
        <v>6528.64</v>
      </c>
      <c r="F19" s="19">
        <f t="shared" si="2"/>
        <v>23503.104000000003</v>
      </c>
    </row>
    <row r="20" spans="1:8" x14ac:dyDescent="0.25">
      <c r="D20" s="3" t="s">
        <v>11</v>
      </c>
      <c r="E20" s="8">
        <f t="shared" si="3"/>
        <v>5275.1411200000002</v>
      </c>
      <c r="F20" s="19">
        <f t="shared" si="2"/>
        <v>18990.508032000002</v>
      </c>
      <c r="H20" s="6"/>
    </row>
    <row r="21" spans="1:8" x14ac:dyDescent="0.25">
      <c r="D21" s="3" t="s">
        <v>12</v>
      </c>
      <c r="E21" s="8">
        <f t="shared" si="3"/>
        <v>4262.3140249600001</v>
      </c>
      <c r="F21" s="19">
        <f t="shared" si="2"/>
        <v>15344.330489856</v>
      </c>
    </row>
    <row r="22" spans="1:8" x14ac:dyDescent="0.25">
      <c r="D22" s="3" t="s">
        <v>13</v>
      </c>
      <c r="E22" s="8">
        <f t="shared" si="3"/>
        <v>3443.9497321676799</v>
      </c>
      <c r="F22" s="19">
        <f t="shared" si="2"/>
        <v>12398.219035803648</v>
      </c>
    </row>
    <row r="23" spans="1:8" x14ac:dyDescent="0.25">
      <c r="D23" s="3" t="s">
        <v>14</v>
      </c>
      <c r="E23" s="8">
        <f t="shared" si="3"/>
        <v>2782.7113835914852</v>
      </c>
      <c r="F23" s="19">
        <f t="shared" si="2"/>
        <v>10017.760980929344</v>
      </c>
    </row>
    <row r="24" spans="1:8" x14ac:dyDescent="0.25">
      <c r="D24" s="3" t="s">
        <v>15</v>
      </c>
      <c r="E24" s="8">
        <f t="shared" si="3"/>
        <v>2248.43079794192</v>
      </c>
      <c r="F24" s="19">
        <f t="shared" si="2"/>
        <v>8094.3508725909114</v>
      </c>
    </row>
    <row r="25" spans="1:8" x14ac:dyDescent="0.25">
      <c r="D25" s="3" t="s">
        <v>16</v>
      </c>
      <c r="E25" s="8">
        <f t="shared" si="3"/>
        <v>1816.7320847370713</v>
      </c>
      <c r="F25" s="19">
        <f t="shared" si="2"/>
        <v>6540.235505053457</v>
      </c>
    </row>
    <row r="26" spans="1:8" x14ac:dyDescent="0.25">
      <c r="D26" s="3" t="s">
        <v>17</v>
      </c>
      <c r="E26" s="8">
        <f t="shared" si="3"/>
        <v>1467.9195244675536</v>
      </c>
      <c r="F26" s="19">
        <f t="shared" si="2"/>
        <v>5284.5102880831928</v>
      </c>
    </row>
    <row r="27" spans="1:8" x14ac:dyDescent="0.25">
      <c r="D27" s="3" t="s">
        <v>18</v>
      </c>
      <c r="E27" s="8">
        <f t="shared" si="3"/>
        <v>1186.0789757697833</v>
      </c>
      <c r="F27" s="19">
        <f t="shared" si="2"/>
        <v>4269.8843127712198</v>
      </c>
    </row>
    <row r="28" spans="1:8" x14ac:dyDescent="0.25">
      <c r="D28" s="3" t="s">
        <v>19</v>
      </c>
      <c r="E28" s="8">
        <f t="shared" si="3"/>
        <v>958.35181242198485</v>
      </c>
      <c r="F28" s="19">
        <f t="shared" si="2"/>
        <v>3450.066524719145</v>
      </c>
    </row>
    <row r="29" spans="1:8" ht="58.5" x14ac:dyDescent="0.3">
      <c r="A29" s="24" t="s">
        <v>29</v>
      </c>
      <c r="B29" s="25">
        <f>SUM(F14,F29)</f>
        <v>1849285.9119170075</v>
      </c>
      <c r="E29" s="21" t="s">
        <v>31</v>
      </c>
      <c r="F29" s="20">
        <f>SUM(F17:F28)</f>
        <v>172980.97004180693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9"/>
  <sheetViews>
    <sheetView topLeftCell="A13" workbookViewId="0">
      <selection activeCell="B10" sqref="B10"/>
    </sheetView>
  </sheetViews>
  <sheetFormatPr defaultRowHeight="15" x14ac:dyDescent="0.25"/>
  <cols>
    <col min="1" max="1" width="28.5703125" style="2" bestFit="1" customWidth="1"/>
    <col min="2" max="2" width="20.42578125" style="1" customWidth="1"/>
    <col min="4" max="4" width="22" customWidth="1"/>
    <col min="5" max="5" width="23.140625" customWidth="1"/>
    <col min="6" max="6" width="19.5703125" customWidth="1"/>
  </cols>
  <sheetData>
    <row r="1" spans="1:6" ht="30" x14ac:dyDescent="0.25">
      <c r="A1" s="4" t="s">
        <v>0</v>
      </c>
      <c r="B1" s="10">
        <v>25</v>
      </c>
      <c r="D1" s="15" t="s">
        <v>7</v>
      </c>
      <c r="E1" s="15" t="s">
        <v>20</v>
      </c>
      <c r="F1" s="18" t="s">
        <v>28</v>
      </c>
    </row>
    <row r="2" spans="1:6" x14ac:dyDescent="0.25">
      <c r="A2" s="4" t="s">
        <v>1</v>
      </c>
      <c r="B2" s="10">
        <f>B1-B4</f>
        <v>20</v>
      </c>
      <c r="D2" s="3" t="s">
        <v>8</v>
      </c>
      <c r="E2" s="8">
        <f>B8</f>
        <v>1000</v>
      </c>
      <c r="F2" s="19">
        <f>(E2*$B$18*$B$12)*$B$4</f>
        <v>355000</v>
      </c>
    </row>
    <row r="3" spans="1:6" x14ac:dyDescent="0.25">
      <c r="A3" s="4" t="s">
        <v>5</v>
      </c>
      <c r="B3" s="11">
        <f>B2/B1</f>
        <v>0.8</v>
      </c>
      <c r="D3" s="3" t="s">
        <v>9</v>
      </c>
      <c r="E3" s="8">
        <f>E2-(E2*$B$13)</f>
        <v>800</v>
      </c>
      <c r="F3" s="19">
        <f t="shared" ref="F3:F13" si="0">(E3*$B$18*$B$12)*$B$4</f>
        <v>284000</v>
      </c>
    </row>
    <row r="4" spans="1:6" x14ac:dyDescent="0.25">
      <c r="A4" s="4" t="s">
        <v>2</v>
      </c>
      <c r="B4" s="27">
        <v>5</v>
      </c>
      <c r="D4" s="3" t="s">
        <v>10</v>
      </c>
      <c r="E4" s="8">
        <f>E3-(E3*$B$13)</f>
        <v>640</v>
      </c>
      <c r="F4" s="19">
        <f t="shared" si="0"/>
        <v>227200</v>
      </c>
    </row>
    <row r="5" spans="1:6" x14ac:dyDescent="0.25">
      <c r="A5" s="4" t="s">
        <v>6</v>
      </c>
      <c r="B5" s="12">
        <f>B4/B1</f>
        <v>0.2</v>
      </c>
      <c r="D5" s="3" t="s">
        <v>11</v>
      </c>
      <c r="E5" s="8">
        <f t="shared" ref="E5:E14" si="1">E4-(E4*$B$13)</f>
        <v>512</v>
      </c>
      <c r="F5" s="19">
        <f t="shared" si="0"/>
        <v>181760</v>
      </c>
    </row>
    <row r="6" spans="1:6" x14ac:dyDescent="0.25">
      <c r="D6" s="3" t="s">
        <v>12</v>
      </c>
      <c r="E6" s="8">
        <f t="shared" si="1"/>
        <v>409.6</v>
      </c>
      <c r="F6" s="19">
        <f t="shared" si="0"/>
        <v>145408</v>
      </c>
    </row>
    <row r="7" spans="1:6" x14ac:dyDescent="0.25">
      <c r="D7" s="3" t="s">
        <v>13</v>
      </c>
      <c r="E7" s="8">
        <f t="shared" si="1"/>
        <v>327.68</v>
      </c>
      <c r="F7" s="19">
        <f t="shared" si="0"/>
        <v>116326.39999999999</v>
      </c>
    </row>
    <row r="8" spans="1:6" ht="30" x14ac:dyDescent="0.25">
      <c r="A8" s="7" t="s">
        <v>4</v>
      </c>
      <c r="B8" s="13">
        <v>1000</v>
      </c>
      <c r="D8" s="3" t="s">
        <v>14</v>
      </c>
      <c r="E8" s="8">
        <f t="shared" si="1"/>
        <v>262.14400000000001</v>
      </c>
      <c r="F8" s="19">
        <f t="shared" si="0"/>
        <v>93061.119999999995</v>
      </c>
    </row>
    <row r="9" spans="1:6" ht="30" x14ac:dyDescent="0.25">
      <c r="A9" s="7" t="s">
        <v>3</v>
      </c>
      <c r="B9" s="9">
        <v>10000</v>
      </c>
      <c r="D9" s="3" t="s">
        <v>15</v>
      </c>
      <c r="E9" s="8">
        <f t="shared" si="1"/>
        <v>209.71520000000001</v>
      </c>
      <c r="F9" s="19">
        <f t="shared" si="0"/>
        <v>74448.895999999993</v>
      </c>
    </row>
    <row r="10" spans="1:6" x14ac:dyDescent="0.25">
      <c r="D10" s="3" t="s">
        <v>16</v>
      </c>
      <c r="E10" s="8">
        <f t="shared" si="1"/>
        <v>167.77216000000001</v>
      </c>
      <c r="F10" s="19">
        <f t="shared" si="0"/>
        <v>59559.116800000003</v>
      </c>
    </row>
    <row r="11" spans="1:6" x14ac:dyDescent="0.25">
      <c r="D11" s="3" t="s">
        <v>17</v>
      </c>
      <c r="E11" s="8">
        <f t="shared" si="1"/>
        <v>134.21772800000002</v>
      </c>
      <c r="F11" s="19">
        <f t="shared" si="0"/>
        <v>47647.293440000001</v>
      </c>
    </row>
    <row r="12" spans="1:6" x14ac:dyDescent="0.25">
      <c r="A12" s="16" t="s">
        <v>27</v>
      </c>
      <c r="B12" s="26">
        <v>0.71</v>
      </c>
      <c r="D12" s="3" t="s">
        <v>18</v>
      </c>
      <c r="E12" s="8">
        <f t="shared" si="1"/>
        <v>107.37418240000002</v>
      </c>
      <c r="F12" s="19">
        <f t="shared" si="0"/>
        <v>38117.83475200001</v>
      </c>
    </row>
    <row r="13" spans="1:6" x14ac:dyDescent="0.25">
      <c r="A13" s="16" t="s">
        <v>21</v>
      </c>
      <c r="B13" s="12">
        <v>0.2</v>
      </c>
      <c r="D13" s="3" t="s">
        <v>19</v>
      </c>
      <c r="E13" s="8">
        <f t="shared" si="1"/>
        <v>85.899345920000016</v>
      </c>
      <c r="F13" s="19">
        <f t="shared" si="0"/>
        <v>30494.267801600003</v>
      </c>
    </row>
    <row r="14" spans="1:6" ht="58.5" x14ac:dyDescent="0.3">
      <c r="A14" s="17" t="s">
        <v>22</v>
      </c>
      <c r="B14" s="12">
        <v>0.1</v>
      </c>
      <c r="E14" s="21" t="s">
        <v>30</v>
      </c>
      <c r="F14" s="20">
        <f>SUM(F2:F13)</f>
        <v>1653022.9287935998</v>
      </c>
    </row>
    <row r="15" spans="1:6" ht="60" x14ac:dyDescent="0.25">
      <c r="A15" s="17" t="s">
        <v>23</v>
      </c>
      <c r="B15" s="12">
        <v>0.33</v>
      </c>
    </row>
    <row r="16" spans="1:6" ht="30" x14ac:dyDescent="0.25">
      <c r="D16" s="15" t="s">
        <v>7</v>
      </c>
      <c r="E16" s="15" t="s">
        <v>26</v>
      </c>
      <c r="F16" s="18" t="s">
        <v>28</v>
      </c>
    </row>
    <row r="17" spans="1:8" x14ac:dyDescent="0.25">
      <c r="D17" s="3" t="s">
        <v>8</v>
      </c>
      <c r="E17" s="8">
        <f>B9</f>
        <v>10000</v>
      </c>
      <c r="F17" s="19">
        <f>E17*$B$19*$B$4*$B$12</f>
        <v>35500</v>
      </c>
    </row>
    <row r="18" spans="1:8" ht="30" x14ac:dyDescent="0.25">
      <c r="A18" s="14" t="s">
        <v>25</v>
      </c>
      <c r="B18" s="5">
        <v>100</v>
      </c>
      <c r="D18" s="3" t="s">
        <v>9</v>
      </c>
      <c r="E18" s="8">
        <f>E17 - (((E17*$B$12)*$B$14) + ((E17*(1-$B$12)) *$B$15))</f>
        <v>8333</v>
      </c>
      <c r="F18" s="19">
        <f t="shared" ref="F18:F28" si="2">E18*$B$19*$B$4*$B$12</f>
        <v>29582.149999999998</v>
      </c>
    </row>
    <row r="19" spans="1:8" ht="30" x14ac:dyDescent="0.25">
      <c r="A19" s="14" t="s">
        <v>24</v>
      </c>
      <c r="B19" s="5">
        <v>1</v>
      </c>
      <c r="D19" s="3" t="s">
        <v>10</v>
      </c>
      <c r="E19" s="8">
        <f t="shared" ref="E19:E28" si="3">E18 - (((E18*$B$12)*$B$14) + ((E18*(1-$B$12)) *$B$15))</f>
        <v>6943.8888999999999</v>
      </c>
      <c r="F19" s="19">
        <f t="shared" si="2"/>
        <v>24650.805594999998</v>
      </c>
    </row>
    <row r="20" spans="1:8" x14ac:dyDescent="0.25">
      <c r="D20" s="3" t="s">
        <v>11</v>
      </c>
      <c r="E20" s="8">
        <f t="shared" si="3"/>
        <v>5786.3426203700001</v>
      </c>
      <c r="F20" s="19">
        <f t="shared" si="2"/>
        <v>20541.516302313499</v>
      </c>
      <c r="H20" s="6"/>
    </row>
    <row r="21" spans="1:8" x14ac:dyDescent="0.25">
      <c r="D21" s="3" t="s">
        <v>12</v>
      </c>
      <c r="E21" s="8">
        <f t="shared" si="3"/>
        <v>4821.7593055543211</v>
      </c>
      <c r="F21" s="19">
        <f t="shared" si="2"/>
        <v>17117.24553471784</v>
      </c>
    </row>
    <row r="22" spans="1:8" x14ac:dyDescent="0.25">
      <c r="D22" s="3" t="s">
        <v>13</v>
      </c>
      <c r="E22" s="8">
        <f t="shared" si="3"/>
        <v>4017.9720293184155</v>
      </c>
      <c r="F22" s="19">
        <f t="shared" si="2"/>
        <v>14263.800704080373</v>
      </c>
    </row>
    <row r="23" spans="1:8" x14ac:dyDescent="0.25">
      <c r="D23" s="3" t="s">
        <v>14</v>
      </c>
      <c r="E23" s="8">
        <f t="shared" si="3"/>
        <v>3348.1760920310353</v>
      </c>
      <c r="F23" s="19">
        <f t="shared" si="2"/>
        <v>11886.025126710174</v>
      </c>
    </row>
    <row r="24" spans="1:8" x14ac:dyDescent="0.25">
      <c r="D24" s="3" t="s">
        <v>15</v>
      </c>
      <c r="E24" s="8">
        <f t="shared" si="3"/>
        <v>2790.0351374894617</v>
      </c>
      <c r="F24" s="19">
        <f t="shared" si="2"/>
        <v>9904.6247380875884</v>
      </c>
    </row>
    <row r="25" spans="1:8" x14ac:dyDescent="0.25">
      <c r="D25" s="3" t="s">
        <v>16</v>
      </c>
      <c r="E25" s="8">
        <f t="shared" si="3"/>
        <v>2324.9362800699682</v>
      </c>
      <c r="F25" s="19">
        <f t="shared" si="2"/>
        <v>8253.5237942483855</v>
      </c>
    </row>
    <row r="26" spans="1:8" x14ac:dyDescent="0.25">
      <c r="D26" s="3" t="s">
        <v>17</v>
      </c>
      <c r="E26" s="8">
        <f t="shared" si="3"/>
        <v>1937.3694021823044</v>
      </c>
      <c r="F26" s="19">
        <f t="shared" si="2"/>
        <v>6877.6613777471803</v>
      </c>
    </row>
    <row r="27" spans="1:8" x14ac:dyDescent="0.25">
      <c r="D27" s="3" t="s">
        <v>18</v>
      </c>
      <c r="E27" s="8">
        <f t="shared" si="3"/>
        <v>1614.4099228385141</v>
      </c>
      <c r="F27" s="19">
        <f t="shared" si="2"/>
        <v>5731.1552260767248</v>
      </c>
    </row>
    <row r="28" spans="1:8" x14ac:dyDescent="0.25">
      <c r="D28" s="3" t="s">
        <v>19</v>
      </c>
      <c r="E28" s="8">
        <f t="shared" si="3"/>
        <v>1345.2877887013337</v>
      </c>
      <c r="F28" s="19">
        <f t="shared" si="2"/>
        <v>4775.7716498897344</v>
      </c>
    </row>
    <row r="29" spans="1:8" ht="58.5" x14ac:dyDescent="0.3">
      <c r="A29" s="22" t="s">
        <v>29</v>
      </c>
      <c r="B29" s="23">
        <f>SUM(F14,F29)</f>
        <v>1842107.2088424712</v>
      </c>
      <c r="E29" s="21" t="s">
        <v>31</v>
      </c>
      <c r="F29" s="20">
        <f>SUM(F17:F28)</f>
        <v>189084.2800488715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"/>
  <sheetViews>
    <sheetView topLeftCell="A21" workbookViewId="0">
      <selection activeCell="C14" sqref="C14"/>
    </sheetView>
  </sheetViews>
  <sheetFormatPr defaultRowHeight="15" x14ac:dyDescent="0.25"/>
  <cols>
    <col min="1" max="1" width="28.5703125" style="2" bestFit="1" customWidth="1"/>
    <col min="2" max="2" width="20.42578125" style="1" customWidth="1"/>
    <col min="4" max="4" width="22" customWidth="1"/>
    <col min="5" max="5" width="23.140625" customWidth="1"/>
    <col min="6" max="6" width="19.5703125" customWidth="1"/>
  </cols>
  <sheetData>
    <row r="1" spans="1:6" ht="30" x14ac:dyDescent="0.25">
      <c r="A1" s="4" t="s">
        <v>0</v>
      </c>
      <c r="B1" s="10">
        <v>25</v>
      </c>
      <c r="D1" s="15" t="s">
        <v>7</v>
      </c>
      <c r="E1" s="15" t="s">
        <v>20</v>
      </c>
      <c r="F1" s="18" t="s">
        <v>28</v>
      </c>
    </row>
    <row r="2" spans="1:6" x14ac:dyDescent="0.25">
      <c r="A2" s="4" t="s">
        <v>1</v>
      </c>
      <c r="B2" s="10">
        <f>B1-B4</f>
        <v>21</v>
      </c>
      <c r="D2" s="3" t="s">
        <v>8</v>
      </c>
      <c r="E2" s="8">
        <f>B8</f>
        <v>1000</v>
      </c>
      <c r="F2" s="19">
        <f>E2*$B$18*$B$4*$B$12</f>
        <v>328000</v>
      </c>
    </row>
    <row r="3" spans="1:6" x14ac:dyDescent="0.25">
      <c r="A3" s="4" t="s">
        <v>5</v>
      </c>
      <c r="B3" s="11">
        <f>B2/B1</f>
        <v>0.84</v>
      </c>
      <c r="D3" s="3" t="s">
        <v>9</v>
      </c>
      <c r="E3" s="8">
        <f>E2-(E2*$B$13)</f>
        <v>800</v>
      </c>
      <c r="F3" s="19">
        <f t="shared" ref="F3:F13" si="0">E3*$B$18*$B$4*$B$12</f>
        <v>262400</v>
      </c>
    </row>
    <row r="4" spans="1:6" x14ac:dyDescent="0.25">
      <c r="A4" s="4" t="s">
        <v>2</v>
      </c>
      <c r="B4" s="10">
        <v>4</v>
      </c>
      <c r="D4" s="3" t="s">
        <v>10</v>
      </c>
      <c r="E4" s="8">
        <f>E3-(E3*$B$13)</f>
        <v>640</v>
      </c>
      <c r="F4" s="19">
        <f t="shared" si="0"/>
        <v>209920</v>
      </c>
    </row>
    <row r="5" spans="1:6" x14ac:dyDescent="0.25">
      <c r="A5" s="4" t="s">
        <v>6</v>
      </c>
      <c r="B5" s="12">
        <f>B4/B1</f>
        <v>0.16</v>
      </c>
      <c r="D5" s="3" t="s">
        <v>11</v>
      </c>
      <c r="E5" s="8">
        <f t="shared" ref="E5:E14" si="1">E4-(E4*$B$13)</f>
        <v>512</v>
      </c>
      <c r="F5" s="19">
        <f t="shared" si="0"/>
        <v>167936</v>
      </c>
    </row>
    <row r="6" spans="1:6" x14ac:dyDescent="0.25">
      <c r="D6" s="3" t="s">
        <v>12</v>
      </c>
      <c r="E6" s="8">
        <f t="shared" si="1"/>
        <v>409.6</v>
      </c>
      <c r="F6" s="19">
        <f t="shared" si="0"/>
        <v>134348.79999999999</v>
      </c>
    </row>
    <row r="7" spans="1:6" x14ac:dyDescent="0.25">
      <c r="D7" s="3" t="s">
        <v>13</v>
      </c>
      <c r="E7" s="8">
        <f t="shared" si="1"/>
        <v>327.68</v>
      </c>
      <c r="F7" s="19">
        <f t="shared" si="0"/>
        <v>107479.03999999999</v>
      </c>
    </row>
    <row r="8" spans="1:6" ht="30" x14ac:dyDescent="0.25">
      <c r="A8" s="7" t="s">
        <v>4</v>
      </c>
      <c r="B8" s="13">
        <v>1000</v>
      </c>
      <c r="D8" s="3" t="s">
        <v>14</v>
      </c>
      <c r="E8" s="8">
        <f t="shared" si="1"/>
        <v>262.14400000000001</v>
      </c>
      <c r="F8" s="19">
        <f t="shared" si="0"/>
        <v>85983.232000000004</v>
      </c>
    </row>
    <row r="9" spans="1:6" ht="30" x14ac:dyDescent="0.25">
      <c r="A9" s="7" t="s">
        <v>3</v>
      </c>
      <c r="B9" s="9">
        <v>10000</v>
      </c>
      <c r="D9" s="3" t="s">
        <v>15</v>
      </c>
      <c r="E9" s="8">
        <f t="shared" si="1"/>
        <v>209.71520000000001</v>
      </c>
      <c r="F9" s="19">
        <f t="shared" si="0"/>
        <v>68786.585599999991</v>
      </c>
    </row>
    <row r="10" spans="1:6" x14ac:dyDescent="0.25">
      <c r="D10" s="3" t="s">
        <v>16</v>
      </c>
      <c r="E10" s="8">
        <f t="shared" si="1"/>
        <v>167.77216000000001</v>
      </c>
      <c r="F10" s="19">
        <f t="shared" si="0"/>
        <v>55029.268479999999</v>
      </c>
    </row>
    <row r="11" spans="1:6" x14ac:dyDescent="0.25">
      <c r="D11" s="3" t="s">
        <v>17</v>
      </c>
      <c r="E11" s="8">
        <f t="shared" si="1"/>
        <v>134.21772800000002</v>
      </c>
      <c r="F11" s="19">
        <f t="shared" si="0"/>
        <v>44023.414784000008</v>
      </c>
    </row>
    <row r="12" spans="1:6" x14ac:dyDescent="0.25">
      <c r="A12" s="16" t="s">
        <v>27</v>
      </c>
      <c r="B12" s="12">
        <v>0.82</v>
      </c>
      <c r="D12" s="3" t="s">
        <v>18</v>
      </c>
      <c r="E12" s="8">
        <f t="shared" si="1"/>
        <v>107.37418240000002</v>
      </c>
      <c r="F12" s="19">
        <f t="shared" si="0"/>
        <v>35218.731827200005</v>
      </c>
    </row>
    <row r="13" spans="1:6" x14ac:dyDescent="0.25">
      <c r="A13" s="16" t="s">
        <v>21</v>
      </c>
      <c r="B13" s="12">
        <v>0.2</v>
      </c>
      <c r="D13" s="3" t="s">
        <v>19</v>
      </c>
      <c r="E13" s="8">
        <f t="shared" si="1"/>
        <v>85.899345920000016</v>
      </c>
      <c r="F13" s="19">
        <f t="shared" si="0"/>
        <v>28174.985461760003</v>
      </c>
    </row>
    <row r="14" spans="1:6" ht="58.5" x14ac:dyDescent="0.3">
      <c r="A14" s="17" t="s">
        <v>22</v>
      </c>
      <c r="B14" s="12">
        <v>0.1</v>
      </c>
      <c r="E14" s="21" t="s">
        <v>30</v>
      </c>
      <c r="F14" s="20">
        <f>SUM(F2:F13)</f>
        <v>1527300.0581529601</v>
      </c>
    </row>
    <row r="15" spans="1:6" ht="60" x14ac:dyDescent="0.25">
      <c r="A15" s="17" t="s">
        <v>23</v>
      </c>
      <c r="B15" s="12">
        <v>0.33</v>
      </c>
    </row>
    <row r="16" spans="1:6" ht="30" x14ac:dyDescent="0.25">
      <c r="D16" s="15" t="s">
        <v>7</v>
      </c>
      <c r="E16" s="15" t="s">
        <v>26</v>
      </c>
      <c r="F16" s="18" t="s">
        <v>28</v>
      </c>
    </row>
    <row r="17" spans="1:8" x14ac:dyDescent="0.25">
      <c r="D17" s="3" t="s">
        <v>8</v>
      </c>
      <c r="E17" s="8">
        <f>B9</f>
        <v>10000</v>
      </c>
      <c r="F17" s="19">
        <f>E17*$B$19*$B$4*$B$12</f>
        <v>32800</v>
      </c>
    </row>
    <row r="18" spans="1:8" ht="30" x14ac:dyDescent="0.25">
      <c r="A18" s="14" t="s">
        <v>25</v>
      </c>
      <c r="B18" s="5">
        <v>100</v>
      </c>
      <c r="D18" s="3" t="s">
        <v>9</v>
      </c>
      <c r="E18" s="8">
        <f>E17 - (((E17*$B$12)*$B$14) + ((E17*(1-$B$12)) *$B$15))</f>
        <v>8586</v>
      </c>
      <c r="F18" s="19">
        <f t="shared" ref="F18:F28" si="2">E18*$B$19*$B$4*$B$12</f>
        <v>28162.079999999998</v>
      </c>
    </row>
    <row r="19" spans="1:8" ht="30" x14ac:dyDescent="0.25">
      <c r="A19" s="14" t="s">
        <v>24</v>
      </c>
      <c r="B19" s="5">
        <v>1</v>
      </c>
      <c r="D19" s="3" t="s">
        <v>10</v>
      </c>
      <c r="E19" s="8">
        <f t="shared" ref="E19:E28" si="3">E18 - (((E18*$B$12)*$B$14) + ((E18*(1-$B$12)) *$B$15))</f>
        <v>7371.9395999999997</v>
      </c>
      <c r="F19" s="19">
        <f t="shared" si="2"/>
        <v>24179.961887999998</v>
      </c>
    </row>
    <row r="20" spans="1:8" x14ac:dyDescent="0.25">
      <c r="D20" s="3" t="s">
        <v>11</v>
      </c>
      <c r="E20" s="8">
        <f t="shared" si="3"/>
        <v>6329.5473405599996</v>
      </c>
      <c r="F20" s="19">
        <f t="shared" si="2"/>
        <v>20760.915277036798</v>
      </c>
      <c r="H20" s="6"/>
    </row>
    <row r="21" spans="1:8" x14ac:dyDescent="0.25">
      <c r="D21" s="3" t="s">
        <v>12</v>
      </c>
      <c r="E21" s="8">
        <f t="shared" si="3"/>
        <v>5434.5493466048156</v>
      </c>
      <c r="F21" s="19">
        <f t="shared" si="2"/>
        <v>17825.321856863793</v>
      </c>
    </row>
    <row r="22" spans="1:8" x14ac:dyDescent="0.25">
      <c r="D22" s="3" t="s">
        <v>13</v>
      </c>
      <c r="E22" s="8">
        <f t="shared" si="3"/>
        <v>4666.104068994895</v>
      </c>
      <c r="F22" s="19">
        <f t="shared" si="2"/>
        <v>15304.821346303255</v>
      </c>
    </row>
    <row r="23" spans="1:8" x14ac:dyDescent="0.25">
      <c r="D23" s="3" t="s">
        <v>14</v>
      </c>
      <c r="E23" s="8">
        <f t="shared" si="3"/>
        <v>4006.3169536390169</v>
      </c>
      <c r="F23" s="19">
        <f t="shared" si="2"/>
        <v>13140.719607935975</v>
      </c>
    </row>
    <row r="24" spans="1:8" x14ac:dyDescent="0.25">
      <c r="D24" s="3" t="s">
        <v>15</v>
      </c>
      <c r="E24" s="8">
        <f t="shared" si="3"/>
        <v>3439.82373639446</v>
      </c>
      <c r="F24" s="19">
        <f t="shared" si="2"/>
        <v>11282.621855373827</v>
      </c>
    </row>
    <row r="25" spans="1:8" x14ac:dyDescent="0.25">
      <c r="D25" s="3" t="s">
        <v>16</v>
      </c>
      <c r="E25" s="8">
        <f t="shared" si="3"/>
        <v>2953.4326600682834</v>
      </c>
      <c r="F25" s="19">
        <f t="shared" si="2"/>
        <v>9687.2591250239693</v>
      </c>
    </row>
    <row r="26" spans="1:8" x14ac:dyDescent="0.25">
      <c r="D26" s="3" t="s">
        <v>17</v>
      </c>
      <c r="E26" s="8">
        <f t="shared" si="3"/>
        <v>2535.8172819346282</v>
      </c>
      <c r="F26" s="19">
        <f t="shared" si="2"/>
        <v>8317.4806847455802</v>
      </c>
    </row>
    <row r="27" spans="1:8" x14ac:dyDescent="0.25">
      <c r="D27" s="3" t="s">
        <v>18</v>
      </c>
      <c r="E27" s="8">
        <f t="shared" si="3"/>
        <v>2177.2527182690719</v>
      </c>
      <c r="F27" s="19">
        <f t="shared" si="2"/>
        <v>7141.3889159225555</v>
      </c>
    </row>
    <row r="28" spans="1:8" x14ac:dyDescent="0.25">
      <c r="D28" s="3" t="s">
        <v>19</v>
      </c>
      <c r="E28" s="8">
        <f t="shared" si="3"/>
        <v>1869.3891839058251</v>
      </c>
      <c r="F28" s="19">
        <f t="shared" si="2"/>
        <v>6131.5965232111057</v>
      </c>
    </row>
    <row r="29" spans="1:8" ht="58.5" x14ac:dyDescent="0.3">
      <c r="A29" s="22" t="s">
        <v>29</v>
      </c>
      <c r="B29" s="23">
        <f>SUM(F14,F29)</f>
        <v>1722034.225233377</v>
      </c>
      <c r="E29" s="21" t="s">
        <v>31</v>
      </c>
      <c r="F29" s="20">
        <f>SUM(F17:F28)</f>
        <v>194734.16708041687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tabSelected="1" topLeftCell="A21" workbookViewId="0">
      <selection activeCell="C15" sqref="C15"/>
    </sheetView>
  </sheetViews>
  <sheetFormatPr defaultRowHeight="15" x14ac:dyDescent="0.25"/>
  <cols>
    <col min="1" max="1" width="28.5703125" style="2" bestFit="1" customWidth="1"/>
    <col min="2" max="2" width="20.42578125" style="1" customWidth="1"/>
    <col min="4" max="4" width="22" customWidth="1"/>
    <col min="5" max="5" width="23.140625" customWidth="1"/>
    <col min="6" max="6" width="19.5703125" customWidth="1"/>
  </cols>
  <sheetData>
    <row r="1" spans="1:6" ht="30" x14ac:dyDescent="0.25">
      <c r="A1" s="4" t="s">
        <v>0</v>
      </c>
      <c r="B1" s="10">
        <v>25</v>
      </c>
      <c r="D1" s="15" t="s">
        <v>7</v>
      </c>
      <c r="E1" s="15" t="s">
        <v>20</v>
      </c>
      <c r="F1" s="18" t="s">
        <v>28</v>
      </c>
    </row>
    <row r="2" spans="1:6" x14ac:dyDescent="0.25">
      <c r="A2" s="4" t="s">
        <v>1</v>
      </c>
      <c r="B2" s="10">
        <f>B1-B4</f>
        <v>22</v>
      </c>
      <c r="D2" s="3" t="s">
        <v>8</v>
      </c>
      <c r="E2" s="8">
        <f>B8</f>
        <v>1000</v>
      </c>
      <c r="F2" s="19">
        <f>(E2*$B$18*$B$12)*($B$4)</f>
        <v>279000</v>
      </c>
    </row>
    <row r="3" spans="1:6" x14ac:dyDescent="0.25">
      <c r="A3" s="4" t="s">
        <v>5</v>
      </c>
      <c r="B3" s="11">
        <f>B2/B1</f>
        <v>0.88</v>
      </c>
      <c r="D3" s="3" t="s">
        <v>9</v>
      </c>
      <c r="E3" s="8">
        <f>E2-(E2*$B$13)</f>
        <v>800</v>
      </c>
      <c r="F3" s="19">
        <f t="shared" ref="F3:F13" si="0">(E3*$B$18*$B$12)*($B$4)</f>
        <v>223200</v>
      </c>
    </row>
    <row r="4" spans="1:6" x14ac:dyDescent="0.25">
      <c r="A4" s="4" t="s">
        <v>2</v>
      </c>
      <c r="B4" s="10">
        <v>3</v>
      </c>
      <c r="D4" s="3" t="s">
        <v>10</v>
      </c>
      <c r="E4" s="8">
        <f>E3-(E3*$B$13)</f>
        <v>640</v>
      </c>
      <c r="F4" s="19">
        <f t="shared" si="0"/>
        <v>178560</v>
      </c>
    </row>
    <row r="5" spans="1:6" x14ac:dyDescent="0.25">
      <c r="A5" s="4" t="s">
        <v>6</v>
      </c>
      <c r="B5" s="12">
        <f>B4/B1</f>
        <v>0.12</v>
      </c>
      <c r="D5" s="3" t="s">
        <v>11</v>
      </c>
      <c r="E5" s="8">
        <f t="shared" ref="E5:E14" si="1">E4-(E4*$B$13)</f>
        <v>512</v>
      </c>
      <c r="F5" s="19">
        <f t="shared" si="0"/>
        <v>142848</v>
      </c>
    </row>
    <row r="6" spans="1:6" x14ac:dyDescent="0.25">
      <c r="D6" s="3" t="s">
        <v>12</v>
      </c>
      <c r="E6" s="8">
        <f t="shared" si="1"/>
        <v>409.6</v>
      </c>
      <c r="F6" s="19">
        <f t="shared" si="0"/>
        <v>114278.40000000001</v>
      </c>
    </row>
    <row r="7" spans="1:6" x14ac:dyDescent="0.25">
      <c r="D7" s="3" t="s">
        <v>13</v>
      </c>
      <c r="E7" s="8">
        <f t="shared" si="1"/>
        <v>327.68</v>
      </c>
      <c r="F7" s="19">
        <f t="shared" si="0"/>
        <v>91422.720000000001</v>
      </c>
    </row>
    <row r="8" spans="1:6" ht="30" x14ac:dyDescent="0.25">
      <c r="A8" s="7" t="s">
        <v>4</v>
      </c>
      <c r="B8" s="13">
        <v>1000</v>
      </c>
      <c r="D8" s="3" t="s">
        <v>14</v>
      </c>
      <c r="E8" s="8">
        <f t="shared" si="1"/>
        <v>262.14400000000001</v>
      </c>
      <c r="F8" s="19">
        <f t="shared" si="0"/>
        <v>73138.176000000007</v>
      </c>
    </row>
    <row r="9" spans="1:6" ht="30" x14ac:dyDescent="0.25">
      <c r="A9" s="7" t="s">
        <v>3</v>
      </c>
      <c r="B9" s="9">
        <v>10000</v>
      </c>
      <c r="D9" s="3" t="s">
        <v>15</v>
      </c>
      <c r="E9" s="8">
        <f t="shared" si="1"/>
        <v>209.71520000000001</v>
      </c>
      <c r="F9" s="19">
        <f t="shared" si="0"/>
        <v>58510.540800000002</v>
      </c>
    </row>
    <row r="10" spans="1:6" x14ac:dyDescent="0.25">
      <c r="D10" s="3" t="s">
        <v>16</v>
      </c>
      <c r="E10" s="8">
        <f t="shared" si="1"/>
        <v>167.77216000000001</v>
      </c>
      <c r="F10" s="19">
        <f t="shared" si="0"/>
        <v>46808.432639999999</v>
      </c>
    </row>
    <row r="11" spans="1:6" x14ac:dyDescent="0.25">
      <c r="D11" s="3" t="s">
        <v>17</v>
      </c>
      <c r="E11" s="8">
        <f t="shared" si="1"/>
        <v>134.21772800000002</v>
      </c>
      <c r="F11" s="19">
        <f t="shared" si="0"/>
        <v>37446.746112000008</v>
      </c>
    </row>
    <row r="12" spans="1:6" x14ac:dyDescent="0.25">
      <c r="A12" s="16" t="s">
        <v>27</v>
      </c>
      <c r="B12" s="12">
        <v>0.93</v>
      </c>
      <c r="D12" s="3" t="s">
        <v>18</v>
      </c>
      <c r="E12" s="8">
        <f t="shared" si="1"/>
        <v>107.37418240000002</v>
      </c>
      <c r="F12" s="19">
        <f t="shared" si="0"/>
        <v>29957.396889600008</v>
      </c>
    </row>
    <row r="13" spans="1:6" x14ac:dyDescent="0.25">
      <c r="A13" s="16" t="s">
        <v>21</v>
      </c>
      <c r="B13" s="12">
        <v>0.2</v>
      </c>
      <c r="D13" s="3" t="s">
        <v>19</v>
      </c>
      <c r="E13" s="8">
        <f t="shared" si="1"/>
        <v>85.899345920000016</v>
      </c>
      <c r="F13" s="19">
        <f t="shared" si="0"/>
        <v>23965.917511680003</v>
      </c>
    </row>
    <row r="14" spans="1:6" ht="58.5" x14ac:dyDescent="0.3">
      <c r="A14" s="17" t="s">
        <v>22</v>
      </c>
      <c r="B14" s="12">
        <v>0.1</v>
      </c>
      <c r="E14" s="21" t="s">
        <v>30</v>
      </c>
      <c r="F14" s="20">
        <f>SUM(F2:F13)</f>
        <v>1299136.32995328</v>
      </c>
    </row>
    <row r="15" spans="1:6" ht="60" x14ac:dyDescent="0.25">
      <c r="A15" s="17" t="s">
        <v>23</v>
      </c>
      <c r="B15" s="12">
        <v>0.33</v>
      </c>
    </row>
    <row r="16" spans="1:6" ht="30" x14ac:dyDescent="0.25">
      <c r="D16" s="15" t="s">
        <v>7</v>
      </c>
      <c r="E16" s="15" t="s">
        <v>26</v>
      </c>
      <c r="F16" s="18" t="s">
        <v>28</v>
      </c>
    </row>
    <row r="17" spans="1:8" x14ac:dyDescent="0.25">
      <c r="D17" s="3" t="s">
        <v>8</v>
      </c>
      <c r="E17" s="8">
        <f>B9</f>
        <v>10000</v>
      </c>
      <c r="F17" s="19">
        <f>(E17*$B$19*$B$12)*$B$4</f>
        <v>27900</v>
      </c>
    </row>
    <row r="18" spans="1:8" ht="30" x14ac:dyDescent="0.25">
      <c r="A18" s="14" t="s">
        <v>25</v>
      </c>
      <c r="B18" s="5">
        <v>100</v>
      </c>
      <c r="D18" s="3" t="s">
        <v>9</v>
      </c>
      <c r="E18" s="8">
        <f>E17 - (((E17*$B$12)*$B$14) + ((E17*(1-$B$12)) *$B$15))</f>
        <v>8839</v>
      </c>
      <c r="F18" s="19">
        <f t="shared" ref="F18:F28" si="2">(E18*$B$19*$B$12)*$B$4</f>
        <v>24660.81</v>
      </c>
    </row>
    <row r="19" spans="1:8" ht="30" x14ac:dyDescent="0.25">
      <c r="A19" s="14" t="s">
        <v>24</v>
      </c>
      <c r="B19" s="5">
        <v>1</v>
      </c>
      <c r="D19" s="3" t="s">
        <v>10</v>
      </c>
      <c r="E19" s="8">
        <f t="shared" ref="E19:E28" si="3">E18 - (((E18*$B$12)*$B$14) + ((E18*(1-$B$12)) *$B$15))</f>
        <v>7812.7921000000006</v>
      </c>
      <c r="F19" s="19">
        <f t="shared" si="2"/>
        <v>21797.689959000003</v>
      </c>
    </row>
    <row r="20" spans="1:8" x14ac:dyDescent="0.25">
      <c r="D20" s="3" t="s">
        <v>11</v>
      </c>
      <c r="E20" s="8">
        <f t="shared" si="3"/>
        <v>6905.7269371900002</v>
      </c>
      <c r="F20" s="19">
        <f t="shared" si="2"/>
        <v>19266.978154760101</v>
      </c>
      <c r="H20" s="6"/>
    </row>
    <row r="21" spans="1:8" x14ac:dyDescent="0.25">
      <c r="D21" s="3" t="s">
        <v>12</v>
      </c>
      <c r="E21" s="8">
        <f t="shared" si="3"/>
        <v>6103.9720397822412</v>
      </c>
      <c r="F21" s="19">
        <f t="shared" si="2"/>
        <v>17030.081990992454</v>
      </c>
    </row>
    <row r="22" spans="1:8" x14ac:dyDescent="0.25">
      <c r="D22" s="3" t="s">
        <v>13</v>
      </c>
      <c r="E22" s="8">
        <f t="shared" si="3"/>
        <v>5395.3008859635229</v>
      </c>
      <c r="F22" s="19">
        <f t="shared" si="2"/>
        <v>15052.889471838229</v>
      </c>
    </row>
    <row r="23" spans="1:8" x14ac:dyDescent="0.25">
      <c r="D23" s="3" t="s">
        <v>14</v>
      </c>
      <c r="E23" s="8">
        <f t="shared" si="3"/>
        <v>4768.9064531031581</v>
      </c>
      <c r="F23" s="19">
        <f t="shared" si="2"/>
        <v>13305.249004157813</v>
      </c>
    </row>
    <row r="24" spans="1:8" x14ac:dyDescent="0.25">
      <c r="D24" s="3" t="s">
        <v>15</v>
      </c>
      <c r="E24" s="8">
        <f t="shared" si="3"/>
        <v>4215.236413897881</v>
      </c>
      <c r="F24" s="19">
        <f t="shared" si="2"/>
        <v>11760.509594775089</v>
      </c>
    </row>
    <row r="25" spans="1:8" x14ac:dyDescent="0.25">
      <c r="D25" s="3" t="s">
        <v>16</v>
      </c>
      <c r="E25" s="8">
        <f t="shared" si="3"/>
        <v>3725.8474662443368</v>
      </c>
      <c r="F25" s="19">
        <f t="shared" si="2"/>
        <v>10395.114430821701</v>
      </c>
    </row>
    <row r="26" spans="1:8" x14ac:dyDescent="0.25">
      <c r="D26" s="3" t="s">
        <v>17</v>
      </c>
      <c r="E26" s="8">
        <f t="shared" si="3"/>
        <v>3293.2765754133693</v>
      </c>
      <c r="F26" s="19">
        <f t="shared" si="2"/>
        <v>9188.2416454033009</v>
      </c>
    </row>
    <row r="27" spans="1:8" x14ac:dyDescent="0.25">
      <c r="D27" s="3" t="s">
        <v>18</v>
      </c>
      <c r="E27" s="8">
        <f t="shared" si="3"/>
        <v>2910.9271650078772</v>
      </c>
      <c r="F27" s="19">
        <f t="shared" si="2"/>
        <v>8121.4867903719778</v>
      </c>
    </row>
    <row r="28" spans="1:8" x14ac:dyDescent="0.25">
      <c r="D28" s="3" t="s">
        <v>19</v>
      </c>
      <c r="E28" s="8">
        <f t="shared" si="3"/>
        <v>2572.9685211504625</v>
      </c>
      <c r="F28" s="19">
        <f t="shared" si="2"/>
        <v>7178.5821740097908</v>
      </c>
    </row>
    <row r="29" spans="1:8" ht="58.5" x14ac:dyDescent="0.3">
      <c r="A29" s="22" t="s">
        <v>29</v>
      </c>
      <c r="B29" s="23">
        <f>SUM(F14,F29)</f>
        <v>1484793.9631694106</v>
      </c>
      <c r="E29" s="21" t="s">
        <v>31</v>
      </c>
      <c r="F29" s="20">
        <f>SUM(F17:F28)</f>
        <v>185657.63321613046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Lyft Pricing Estimation ($7)</vt:lpstr>
      <vt:lpstr>Lyft Pricing Estimation ($6)</vt:lpstr>
      <vt:lpstr>Lyft Pricing Estimation ($5)</vt:lpstr>
      <vt:lpstr>Lyft Pricing Estimation ($4)</vt:lpstr>
      <vt:lpstr>Lyft Pricing Estimation ($3)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Rainbow</dc:creator>
  <cp:lastModifiedBy>Rainbow</cp:lastModifiedBy>
  <dcterms:created xsi:type="dcterms:W3CDTF">2022-10-17T18:42:46Z</dcterms:created>
  <dcterms:modified xsi:type="dcterms:W3CDTF">2022-10-17T21:49:14Z</dcterms:modified>
</cp:coreProperties>
</file>