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Program\GASM.github.io\SKCJ\ACBook\"/>
    </mc:Choice>
  </mc:AlternateContent>
  <xr:revisionPtr revIDLastSave="0" documentId="13_ncr:1_{2F557904-FD65-401B-8D63-CC495DD027CD}" xr6:coauthVersionLast="47" xr6:coauthVersionMax="47" xr10:uidLastSave="{00000000-0000-0000-0000-000000000000}"/>
  <bookViews>
    <workbookView xWindow="0" yWindow="420" windowWidth="28800" windowHeight="12915" activeTab="1" xr2:uid="{00000000-000D-0000-FFFF-FFFF00000000}"/>
  </bookViews>
  <sheets>
    <sheet name="22-07" sheetId="4" r:id="rId1"/>
    <sheet name="22-08" sheetId="3" r:id="rId2"/>
    <sheet name="22-09" sheetId="1" r:id="rId3"/>
    <sheet name="22-10" sheetId="5" r:id="rId4"/>
  </sheets>
  <definedNames>
    <definedName name="_xlnm._FilterDatabase" localSheetId="0" hidden="1">'22-07'!$A$1:$E$79</definedName>
    <definedName name="_xlnm._FilterDatabase" localSheetId="1" hidden="1">'22-08'!$A$1:$E$71</definedName>
    <definedName name="_xlnm._FilterDatabase" localSheetId="2" hidden="1">'22-09'!$A$1:$E$63</definedName>
    <definedName name="_xlnm._FilterDatabase" localSheetId="3" hidden="1">'22-10'!$A$1:$E$63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5" i="5" l="1"/>
  <c r="H94" i="5"/>
  <c r="H90" i="5"/>
  <c r="G90" i="5"/>
  <c r="G88" i="5"/>
  <c r="H88" i="5" s="1"/>
  <c r="H84" i="5"/>
  <c r="H83" i="5"/>
  <c r="G82" i="5"/>
  <c r="H82" i="5" s="1"/>
  <c r="G81" i="5"/>
  <c r="H81" i="5" s="1"/>
  <c r="I70" i="5"/>
  <c r="J70" i="5"/>
  <c r="I71" i="5"/>
  <c r="J71" i="5"/>
  <c r="I72" i="5"/>
  <c r="J72" i="5"/>
  <c r="H70" i="5"/>
  <c r="H71" i="5"/>
  <c r="H72" i="5"/>
  <c r="G71" i="5"/>
  <c r="G72" i="5"/>
  <c r="G70" i="5"/>
  <c r="G68" i="5"/>
  <c r="H68" i="5" s="1"/>
  <c r="G67" i="5"/>
  <c r="H67" i="5" s="1"/>
  <c r="G66" i="5"/>
  <c r="H66" i="5" s="1"/>
  <c r="H65" i="5"/>
  <c r="I3" i="5"/>
  <c r="G3" i="5" s="1"/>
  <c r="H3" i="5"/>
  <c r="F3" i="5"/>
  <c r="G67" i="1"/>
  <c r="H67" i="1" s="1"/>
  <c r="G66" i="1"/>
  <c r="H66" i="1" s="1"/>
  <c r="G65" i="1"/>
  <c r="H65" i="1" s="1"/>
  <c r="H78" i="3"/>
  <c r="G78" i="3"/>
  <c r="G77" i="3"/>
  <c r="H77" i="3" s="1"/>
  <c r="G76" i="3"/>
  <c r="H76" i="3" s="1"/>
  <c r="G75" i="3"/>
  <c r="H75" i="3" s="1"/>
  <c r="G74" i="3"/>
  <c r="H74" i="3" s="1"/>
  <c r="H87" i="4"/>
  <c r="H86" i="4"/>
  <c r="G86" i="4"/>
  <c r="G85" i="4"/>
  <c r="H85" i="4" s="1"/>
  <c r="G84" i="4"/>
  <c r="H84" i="4" s="1"/>
  <c r="G83" i="4"/>
  <c r="H83" i="4" s="1"/>
  <c r="G82" i="4"/>
  <c r="H82" i="4" s="1"/>
  <c r="G81" i="4"/>
  <c r="H81" i="4" s="1"/>
  <c r="F3" i="3"/>
  <c r="F3" i="1"/>
  <c r="I3" i="4"/>
  <c r="G3" i="4" s="1"/>
  <c r="H3" i="4"/>
  <c r="F3" i="4"/>
  <c r="I3" i="3"/>
  <c r="G3" i="3" s="1"/>
  <c r="H3" i="3"/>
  <c r="H3" i="1"/>
  <c r="I3" i="1"/>
  <c r="G3" i="1" s="1"/>
  <c r="G89" i="5" l="1"/>
  <c r="H85" i="5"/>
  <c r="I81" i="5" s="1"/>
  <c r="J3" i="5"/>
  <c r="J3" i="4"/>
  <c r="J3" i="3"/>
  <c r="J3" i="1"/>
</calcChain>
</file>

<file path=xl/sharedStrings.xml><?xml version="1.0" encoding="utf-8"?>
<sst xmlns="http://schemas.openxmlformats.org/spreadsheetml/2006/main" count="608" uniqueCount="85">
  <si>
    <t>비고</t>
    <phoneticPr fontId="1" type="noConversion"/>
  </si>
  <si>
    <t>소득</t>
    <phoneticPr fontId="1" type="noConversion"/>
  </si>
  <si>
    <t>소비</t>
    <phoneticPr fontId="1" type="noConversion"/>
  </si>
  <si>
    <t>\</t>
    <phoneticPr fontId="1" type="noConversion"/>
  </si>
  <si>
    <t>$</t>
    <phoneticPr fontId="1" type="noConversion"/>
  </si>
  <si>
    <t>소득 합계</t>
    <phoneticPr fontId="1" type="noConversion"/>
  </si>
  <si>
    <t>소비 합계</t>
    <phoneticPr fontId="1" type="noConversion"/>
  </si>
  <si>
    <t>1$ 환율 2022-10-28</t>
    <phoneticPr fontId="1" type="noConversion"/>
  </si>
  <si>
    <t>1$ 환율 2022-09-22</t>
    <phoneticPr fontId="1" type="noConversion"/>
  </si>
  <si>
    <t>이름</t>
    <phoneticPr fontId="1" type="noConversion"/>
  </si>
  <si>
    <t>최고당</t>
    <phoneticPr fontId="1" type="noConversion"/>
  </si>
  <si>
    <t>맥</t>
    <phoneticPr fontId="1" type="noConversion"/>
  </si>
  <si>
    <t>역전우동</t>
    <phoneticPr fontId="1" type="noConversion"/>
  </si>
  <si>
    <t>pixiv</t>
    <phoneticPr fontId="1" type="noConversion"/>
  </si>
  <si>
    <t>박내과</t>
    <phoneticPr fontId="1" type="noConversion"/>
  </si>
  <si>
    <t>약국</t>
    <phoneticPr fontId="1" type="noConversion"/>
  </si>
  <si>
    <t>버거킹</t>
    <phoneticPr fontId="1" type="noConversion"/>
  </si>
  <si>
    <t>홈플러스</t>
    <phoneticPr fontId="1" type="noConversion"/>
  </si>
  <si>
    <t>다이소</t>
    <phoneticPr fontId="1" type="noConversion"/>
  </si>
  <si>
    <t>롯데리아</t>
    <phoneticPr fontId="1" type="noConversion"/>
  </si>
  <si>
    <t>amazon</t>
    <phoneticPr fontId="1" type="noConversion"/>
  </si>
  <si>
    <t>구글</t>
    <phoneticPr fontId="1" type="noConversion"/>
  </si>
  <si>
    <t>스팀</t>
    <phoneticPr fontId="1" type="noConversion"/>
  </si>
  <si>
    <t>원스</t>
    <phoneticPr fontId="1" type="noConversion"/>
  </si>
  <si>
    <t>씨유</t>
    <phoneticPr fontId="1" type="noConversion"/>
  </si>
  <si>
    <t>마트</t>
    <phoneticPr fontId="1" type="noConversion"/>
  </si>
  <si>
    <t>타코</t>
    <phoneticPr fontId="1" type="noConversion"/>
  </si>
  <si>
    <t>세탁</t>
    <phoneticPr fontId="1" type="noConversion"/>
  </si>
  <si>
    <t>초반</t>
    <phoneticPr fontId="1" type="noConversion"/>
  </si>
  <si>
    <t>압구정</t>
    <phoneticPr fontId="1" type="noConversion"/>
  </si>
  <si>
    <t>버스19</t>
    <phoneticPr fontId="1" type="noConversion"/>
  </si>
  <si>
    <t>지하철41</t>
    <phoneticPr fontId="1" type="noConversion"/>
  </si>
  <si>
    <t>=</t>
    <phoneticPr fontId="1" type="noConversion"/>
  </si>
  <si>
    <t>1$ 환율 2022-08-08</t>
    <phoneticPr fontId="1" type="noConversion"/>
  </si>
  <si>
    <t>하노이</t>
    <phoneticPr fontId="1" type="noConversion"/>
  </si>
  <si>
    <t>왕뼈</t>
    <phoneticPr fontId="1" type="noConversion"/>
  </si>
  <si>
    <t>커피</t>
    <phoneticPr fontId="1" type="noConversion"/>
  </si>
  <si>
    <t>푸짐한밥상</t>
    <phoneticPr fontId="1" type="noConversion"/>
  </si>
  <si>
    <t>배민</t>
    <phoneticPr fontId="1" type="noConversion"/>
  </si>
  <si>
    <t>다날</t>
    <phoneticPr fontId="1" type="noConversion"/>
  </si>
  <si>
    <t>kcp</t>
    <phoneticPr fontId="1" type="noConversion"/>
  </si>
  <si>
    <t>하비스톡</t>
    <phoneticPr fontId="1" type="noConversion"/>
  </si>
  <si>
    <t>11번가</t>
    <phoneticPr fontId="1" type="noConversion"/>
  </si>
  <si>
    <t>버스21</t>
    <phoneticPr fontId="1" type="noConversion"/>
  </si>
  <si>
    <t>지하철44</t>
    <phoneticPr fontId="1" type="noConversion"/>
  </si>
  <si>
    <t>태화루</t>
    <phoneticPr fontId="1" type="noConversion"/>
  </si>
  <si>
    <t>밀객</t>
    <phoneticPr fontId="1" type="noConversion"/>
  </si>
  <si>
    <t>버</t>
    <phoneticPr fontId="1" type="noConversion"/>
  </si>
  <si>
    <t>공공기관fdk</t>
    <phoneticPr fontId="1" type="noConversion"/>
  </si>
  <si>
    <t>편의점</t>
    <phoneticPr fontId="1" type="noConversion"/>
  </si>
  <si>
    <t>달짜</t>
    <phoneticPr fontId="1" type="noConversion"/>
  </si>
  <si>
    <t>degica</t>
    <phoneticPr fontId="1" type="noConversion"/>
  </si>
  <si>
    <t>신화루</t>
    <phoneticPr fontId="1" type="noConversion"/>
  </si>
  <si>
    <t>빵</t>
    <phoneticPr fontId="1" type="noConversion"/>
  </si>
  <si>
    <t>내과</t>
    <phoneticPr fontId="1" type="noConversion"/>
  </si>
  <si>
    <t>버스8</t>
    <phoneticPr fontId="1" type="noConversion"/>
  </si>
  <si>
    <t>지하철13</t>
    <phoneticPr fontId="1" type="noConversion"/>
  </si>
  <si>
    <t>지하철34</t>
    <phoneticPr fontId="1" type="noConversion"/>
  </si>
  <si>
    <t>음식</t>
    <phoneticPr fontId="1" type="noConversion"/>
  </si>
  <si>
    <t>해외</t>
    <phoneticPr fontId="1" type="noConversion"/>
  </si>
  <si>
    <t>배달</t>
    <phoneticPr fontId="1" type="noConversion"/>
  </si>
  <si>
    <t>온라인</t>
    <phoneticPr fontId="1" type="noConversion"/>
  </si>
  <si>
    <t>패푸</t>
    <phoneticPr fontId="1" type="noConversion"/>
  </si>
  <si>
    <t>일반</t>
    <phoneticPr fontId="1" type="noConversion"/>
  </si>
  <si>
    <t>쇼핑</t>
    <phoneticPr fontId="1" type="noConversion"/>
  </si>
  <si>
    <t>병원</t>
    <phoneticPr fontId="1" type="noConversion"/>
  </si>
  <si>
    <t>교통</t>
    <phoneticPr fontId="1" type="noConversion"/>
  </si>
  <si>
    <t>통신</t>
    <phoneticPr fontId="1" type="noConversion"/>
  </si>
  <si>
    <t>휴게소</t>
    <phoneticPr fontId="1" type="noConversion"/>
  </si>
  <si>
    <t>dlsite</t>
    <phoneticPr fontId="1" type="noConversion"/>
  </si>
  <si>
    <t>gs25</t>
    <phoneticPr fontId="1" type="noConversion"/>
  </si>
  <si>
    <t>타코방</t>
    <phoneticPr fontId="1" type="noConversion"/>
  </si>
  <si>
    <t>푸밥</t>
    <phoneticPr fontId="1" type="noConversion"/>
  </si>
  <si>
    <t>steam</t>
    <phoneticPr fontId="1" type="noConversion"/>
  </si>
  <si>
    <t>식당</t>
    <phoneticPr fontId="1" type="noConversion"/>
  </si>
  <si>
    <t>김천</t>
    <phoneticPr fontId="1" type="noConversion"/>
  </si>
  <si>
    <t>더드림</t>
    <phoneticPr fontId="1" type="noConversion"/>
  </si>
  <si>
    <t>준가츠</t>
    <phoneticPr fontId="1" type="noConversion"/>
  </si>
  <si>
    <t>국내</t>
    <phoneticPr fontId="1" type="noConversion"/>
  </si>
  <si>
    <t>현재</t>
    <phoneticPr fontId="1" type="noConversion"/>
  </si>
  <si>
    <t>biz</t>
    <phoneticPr fontId="1" type="noConversion"/>
  </si>
  <si>
    <t>국내 일반</t>
    <phoneticPr fontId="1" type="noConversion"/>
  </si>
  <si>
    <t>전자상거래</t>
    <phoneticPr fontId="1" type="noConversion"/>
  </si>
  <si>
    <t>walkingup</t>
    <phoneticPr fontId="1" type="noConversion"/>
  </si>
  <si>
    <t>대중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</si>
</sst>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B4A9-C383-4382-A6D1-7AFC4A5537CB}">
  <dimension ref="A1:K87"/>
  <sheetViews>
    <sheetView zoomScale="115" zoomScaleNormal="115" workbookViewId="0">
      <pane ySplit="3" topLeftCell="A76" activePane="bottomLeft" state="frozen"/>
      <selection pane="bottomLeft" activeCell="H86" sqref="H86"/>
    </sheetView>
  </sheetViews>
  <sheetFormatPr defaultRowHeight="16.5" x14ac:dyDescent="0.3"/>
  <cols>
    <col min="1" max="1" width="11.875" bestFit="1" customWidth="1"/>
    <col min="2" max="2" width="9.5" bestFit="1" customWidth="1"/>
    <col min="3" max="3" width="7.5" bestFit="1" customWidth="1"/>
    <col min="5" max="5" width="9.5" bestFit="1" customWidth="1"/>
    <col min="6" max="10" width="15.625" customWidth="1"/>
    <col min="11" max="11" width="20.5" bestFit="1" customWidth="1"/>
  </cols>
  <sheetData>
    <row r="1" spans="1:11" s="4" customFormat="1" x14ac:dyDescent="0.3">
      <c r="A1" s="7" t="s">
        <v>9</v>
      </c>
      <c r="B1" s="7" t="s">
        <v>1</v>
      </c>
      <c r="C1" s="5" t="s">
        <v>2</v>
      </c>
      <c r="D1" s="6"/>
      <c r="E1" s="5" t="s">
        <v>0</v>
      </c>
      <c r="F1" s="2" t="s">
        <v>5</v>
      </c>
      <c r="G1" s="18"/>
      <c r="H1" s="7" t="s">
        <v>6</v>
      </c>
      <c r="I1" s="7"/>
      <c r="J1" s="6"/>
      <c r="K1" s="4" t="s">
        <v>33</v>
      </c>
    </row>
    <row r="2" spans="1:11" s="4" customFormat="1" x14ac:dyDescent="0.3">
      <c r="A2" s="14"/>
      <c r="B2" s="14"/>
      <c r="C2" s="15"/>
      <c r="D2" s="16"/>
      <c r="E2" s="17"/>
      <c r="F2" s="4" t="s">
        <v>3</v>
      </c>
      <c r="G2" s="8" t="s">
        <v>4</v>
      </c>
      <c r="H2" s="8" t="s">
        <v>3</v>
      </c>
      <c r="I2" s="3" t="s">
        <v>4</v>
      </c>
      <c r="J2" s="9" t="s">
        <v>32</v>
      </c>
      <c r="K2" s="1">
        <v>1298.8900000000001</v>
      </c>
    </row>
    <row r="3" spans="1:11" s="10" customFormat="1" x14ac:dyDescent="0.3">
      <c r="A3" s="14"/>
      <c r="B3" s="14"/>
      <c r="C3" s="4" t="s">
        <v>3</v>
      </c>
      <c r="D3" s="4" t="s">
        <v>4</v>
      </c>
      <c r="E3" s="17"/>
      <c r="F3" s="12">
        <f>SUM(B:B)</f>
        <v>9186</v>
      </c>
      <c r="G3" s="12">
        <f>I3*0.017</f>
        <v>88.103708700000027</v>
      </c>
      <c r="H3" s="13">
        <f>SUM(C:C)</f>
        <v>945305</v>
      </c>
      <c r="I3" s="13">
        <f xml:space="preserve"> SUM(D:D)*K2</f>
        <v>5182.571100000001</v>
      </c>
      <c r="J3" s="13">
        <f>SUM(I3,H3)</f>
        <v>950487.57110000006</v>
      </c>
      <c r="K3" s="11"/>
    </row>
    <row r="4" spans="1:11" x14ac:dyDescent="0.3">
      <c r="A4" t="s">
        <v>29</v>
      </c>
      <c r="B4">
        <v>176</v>
      </c>
      <c r="C4">
        <v>8000</v>
      </c>
      <c r="E4" t="s">
        <v>58</v>
      </c>
    </row>
    <row r="5" spans="1:11" x14ac:dyDescent="0.3">
      <c r="A5" t="s">
        <v>13</v>
      </c>
      <c r="D5">
        <v>3.99</v>
      </c>
      <c r="E5" t="s">
        <v>59</v>
      </c>
    </row>
    <row r="6" spans="1:11" x14ac:dyDescent="0.3">
      <c r="A6" t="s">
        <v>38</v>
      </c>
      <c r="B6">
        <v>310</v>
      </c>
      <c r="C6">
        <v>25900</v>
      </c>
      <c r="E6" t="s">
        <v>60</v>
      </c>
    </row>
    <row r="7" spans="1:11" x14ac:dyDescent="0.3">
      <c r="A7" t="s">
        <v>28</v>
      </c>
      <c r="B7">
        <v>108</v>
      </c>
      <c r="C7">
        <v>9000</v>
      </c>
      <c r="E7" t="s">
        <v>58</v>
      </c>
    </row>
    <row r="8" spans="1:11" x14ac:dyDescent="0.3">
      <c r="A8" t="s">
        <v>23</v>
      </c>
      <c r="B8">
        <v>1</v>
      </c>
      <c r="C8">
        <v>173</v>
      </c>
      <c r="E8" t="s">
        <v>61</v>
      </c>
    </row>
    <row r="9" spans="1:11" x14ac:dyDescent="0.3">
      <c r="A9" t="s">
        <v>23</v>
      </c>
      <c r="B9">
        <v>1</v>
      </c>
      <c r="C9">
        <v>174</v>
      </c>
      <c r="E9" t="s">
        <v>61</v>
      </c>
    </row>
    <row r="10" spans="1:11" x14ac:dyDescent="0.3">
      <c r="A10" t="s">
        <v>23</v>
      </c>
      <c r="B10">
        <v>1</v>
      </c>
      <c r="C10">
        <v>170</v>
      </c>
      <c r="E10" t="s">
        <v>61</v>
      </c>
    </row>
    <row r="11" spans="1:11" x14ac:dyDescent="0.3">
      <c r="A11" t="s">
        <v>23</v>
      </c>
      <c r="B11">
        <v>257</v>
      </c>
      <c r="C11">
        <v>36750</v>
      </c>
      <c r="E11" t="s">
        <v>61</v>
      </c>
    </row>
    <row r="12" spans="1:11" x14ac:dyDescent="0.3">
      <c r="A12" t="s">
        <v>23</v>
      </c>
      <c r="B12">
        <v>1</v>
      </c>
      <c r="C12">
        <v>178</v>
      </c>
      <c r="E12" t="s">
        <v>61</v>
      </c>
    </row>
    <row r="13" spans="1:11" x14ac:dyDescent="0.3">
      <c r="A13" t="s">
        <v>23</v>
      </c>
      <c r="B13">
        <v>1</v>
      </c>
      <c r="C13">
        <v>174</v>
      </c>
      <c r="E13" t="s">
        <v>61</v>
      </c>
    </row>
    <row r="14" spans="1:11" x14ac:dyDescent="0.3">
      <c r="A14" t="s">
        <v>23</v>
      </c>
      <c r="B14">
        <v>1</v>
      </c>
      <c r="C14">
        <v>170</v>
      </c>
      <c r="E14" t="s">
        <v>61</v>
      </c>
    </row>
    <row r="15" spans="1:11" x14ac:dyDescent="0.3">
      <c r="A15" t="s">
        <v>45</v>
      </c>
      <c r="B15">
        <v>77</v>
      </c>
      <c r="C15">
        <v>6500</v>
      </c>
      <c r="E15" t="s">
        <v>58</v>
      </c>
    </row>
    <row r="16" spans="1:11" x14ac:dyDescent="0.3">
      <c r="A16" t="s">
        <v>11</v>
      </c>
      <c r="B16">
        <v>51</v>
      </c>
      <c r="C16">
        <v>7400</v>
      </c>
      <c r="E16" t="s">
        <v>62</v>
      </c>
    </row>
    <row r="17" spans="1:5" x14ac:dyDescent="0.3">
      <c r="A17" t="s">
        <v>46</v>
      </c>
      <c r="B17">
        <v>120</v>
      </c>
      <c r="C17">
        <v>10000</v>
      </c>
      <c r="E17" t="s">
        <v>58</v>
      </c>
    </row>
    <row r="18" spans="1:5" x14ac:dyDescent="0.3">
      <c r="A18" t="s">
        <v>38</v>
      </c>
      <c r="B18">
        <v>151</v>
      </c>
      <c r="C18">
        <v>21673</v>
      </c>
      <c r="E18" t="s">
        <v>60</v>
      </c>
    </row>
    <row r="19" spans="1:5" x14ac:dyDescent="0.3">
      <c r="A19" t="s">
        <v>18</v>
      </c>
      <c r="B19">
        <v>28</v>
      </c>
      <c r="C19">
        <v>4000</v>
      </c>
      <c r="E19" t="s">
        <v>63</v>
      </c>
    </row>
    <row r="20" spans="1:5" x14ac:dyDescent="0.3">
      <c r="A20" t="s">
        <v>47</v>
      </c>
      <c r="B20">
        <v>65</v>
      </c>
      <c r="C20">
        <v>9400</v>
      </c>
      <c r="E20" t="s">
        <v>62</v>
      </c>
    </row>
    <row r="21" spans="1:5" x14ac:dyDescent="0.3">
      <c r="A21" t="s">
        <v>11</v>
      </c>
      <c r="B21">
        <v>18</v>
      </c>
      <c r="C21">
        <v>2700</v>
      </c>
      <c r="E21" t="s">
        <v>62</v>
      </c>
    </row>
    <row r="22" spans="1:5" x14ac:dyDescent="0.3">
      <c r="A22" t="s">
        <v>11</v>
      </c>
      <c r="B22">
        <v>10</v>
      </c>
      <c r="C22">
        <v>1500</v>
      </c>
      <c r="E22" t="s">
        <v>62</v>
      </c>
    </row>
    <row r="23" spans="1:5" x14ac:dyDescent="0.3">
      <c r="A23" t="s">
        <v>48</v>
      </c>
      <c r="B23">
        <v>21</v>
      </c>
      <c r="C23">
        <v>3000</v>
      </c>
      <c r="E23" t="s">
        <v>61</v>
      </c>
    </row>
    <row r="24" spans="1:5" x14ac:dyDescent="0.3">
      <c r="A24" t="s">
        <v>10</v>
      </c>
      <c r="B24">
        <v>106</v>
      </c>
      <c r="C24">
        <v>8900</v>
      </c>
      <c r="E24" t="s">
        <v>58</v>
      </c>
    </row>
    <row r="25" spans="1:5" x14ac:dyDescent="0.3">
      <c r="A25" t="s">
        <v>18</v>
      </c>
      <c r="B25">
        <v>7</v>
      </c>
      <c r="C25">
        <v>1000</v>
      </c>
      <c r="E25" t="s">
        <v>63</v>
      </c>
    </row>
    <row r="26" spans="1:5" x14ac:dyDescent="0.3">
      <c r="A26" t="s">
        <v>11</v>
      </c>
      <c r="B26">
        <v>88</v>
      </c>
      <c r="C26">
        <v>7400</v>
      </c>
      <c r="E26" t="s">
        <v>62</v>
      </c>
    </row>
    <row r="27" spans="1:5" x14ac:dyDescent="0.3">
      <c r="A27" t="s">
        <v>25</v>
      </c>
      <c r="B27">
        <v>53</v>
      </c>
      <c r="C27">
        <v>4500</v>
      </c>
      <c r="E27" t="s">
        <v>63</v>
      </c>
    </row>
    <row r="28" spans="1:5" x14ac:dyDescent="0.3">
      <c r="A28" t="s">
        <v>16</v>
      </c>
      <c r="B28">
        <v>64</v>
      </c>
      <c r="C28">
        <v>9200</v>
      </c>
      <c r="E28" t="s">
        <v>62</v>
      </c>
    </row>
    <row r="29" spans="1:5" x14ac:dyDescent="0.3">
      <c r="A29" t="s">
        <v>49</v>
      </c>
      <c r="B29">
        <v>15</v>
      </c>
      <c r="C29">
        <v>2200</v>
      </c>
      <c r="E29" t="s">
        <v>49</v>
      </c>
    </row>
    <row r="30" spans="1:5" x14ac:dyDescent="0.3">
      <c r="A30" t="s">
        <v>11</v>
      </c>
      <c r="B30">
        <v>37</v>
      </c>
      <c r="C30">
        <v>5400</v>
      </c>
      <c r="E30" t="s">
        <v>62</v>
      </c>
    </row>
    <row r="31" spans="1:5" x14ac:dyDescent="0.3">
      <c r="A31" t="s">
        <v>11</v>
      </c>
      <c r="B31">
        <v>10</v>
      </c>
      <c r="C31">
        <v>1500</v>
      </c>
      <c r="E31" t="s">
        <v>62</v>
      </c>
    </row>
    <row r="32" spans="1:5" x14ac:dyDescent="0.3">
      <c r="A32" t="s">
        <v>50</v>
      </c>
      <c r="B32">
        <v>53</v>
      </c>
      <c r="C32">
        <v>4500</v>
      </c>
      <c r="E32" t="s">
        <v>58</v>
      </c>
    </row>
    <row r="33" spans="1:5" x14ac:dyDescent="0.3">
      <c r="A33" t="s">
        <v>38</v>
      </c>
      <c r="B33">
        <v>146</v>
      </c>
      <c r="C33">
        <v>20892</v>
      </c>
      <c r="E33" t="s">
        <v>60</v>
      </c>
    </row>
    <row r="34" spans="1:5" x14ac:dyDescent="0.3">
      <c r="A34" t="s">
        <v>23</v>
      </c>
      <c r="B34">
        <v>61</v>
      </c>
      <c r="C34">
        <v>8811</v>
      </c>
      <c r="E34" t="s">
        <v>61</v>
      </c>
    </row>
    <row r="35" spans="1:5" x14ac:dyDescent="0.3">
      <c r="A35" t="s">
        <v>23</v>
      </c>
      <c r="B35">
        <v>1</v>
      </c>
      <c r="C35">
        <v>200</v>
      </c>
      <c r="E35" t="s">
        <v>61</v>
      </c>
    </row>
    <row r="36" spans="1:5" x14ac:dyDescent="0.3">
      <c r="A36" t="s">
        <v>51</v>
      </c>
      <c r="B36">
        <v>66</v>
      </c>
      <c r="C36">
        <v>9450</v>
      </c>
      <c r="E36" t="s">
        <v>61</v>
      </c>
    </row>
    <row r="37" spans="1:5" x14ac:dyDescent="0.3">
      <c r="A37" t="s">
        <v>10</v>
      </c>
      <c r="B37">
        <v>106</v>
      </c>
      <c r="C37">
        <v>8900</v>
      </c>
      <c r="E37" t="s">
        <v>58</v>
      </c>
    </row>
    <row r="38" spans="1:5" x14ac:dyDescent="0.3">
      <c r="A38" t="s">
        <v>11</v>
      </c>
      <c r="B38">
        <v>40</v>
      </c>
      <c r="C38">
        <v>5800</v>
      </c>
      <c r="E38" t="s">
        <v>62</v>
      </c>
    </row>
    <row r="39" spans="1:5" x14ac:dyDescent="0.3">
      <c r="A39" t="s">
        <v>24</v>
      </c>
      <c r="B39">
        <v>10</v>
      </c>
      <c r="C39">
        <v>1500</v>
      </c>
      <c r="E39" t="s">
        <v>49</v>
      </c>
    </row>
    <row r="40" spans="1:5" x14ac:dyDescent="0.3">
      <c r="A40" t="s">
        <v>24</v>
      </c>
      <c r="B40">
        <v>14</v>
      </c>
      <c r="C40">
        <v>2000</v>
      </c>
      <c r="E40" t="s">
        <v>49</v>
      </c>
    </row>
    <row r="41" spans="1:5" x14ac:dyDescent="0.3">
      <c r="A41" t="s">
        <v>10</v>
      </c>
      <c r="B41">
        <v>106</v>
      </c>
      <c r="C41">
        <v>8900</v>
      </c>
      <c r="E41" t="s">
        <v>58</v>
      </c>
    </row>
    <row r="42" spans="1:5" x14ac:dyDescent="0.3">
      <c r="A42" t="s">
        <v>19</v>
      </c>
      <c r="B42">
        <v>55</v>
      </c>
      <c r="C42">
        <v>7900</v>
      </c>
      <c r="E42" t="s">
        <v>62</v>
      </c>
    </row>
    <row r="43" spans="1:5" x14ac:dyDescent="0.3">
      <c r="A43" t="s">
        <v>42</v>
      </c>
      <c r="B43">
        <v>2957</v>
      </c>
      <c r="C43">
        <v>246550</v>
      </c>
      <c r="E43" t="s">
        <v>64</v>
      </c>
    </row>
    <row r="44" spans="1:5" x14ac:dyDescent="0.3">
      <c r="A44" t="s">
        <v>21</v>
      </c>
      <c r="B44">
        <v>70</v>
      </c>
      <c r="C44">
        <v>5900</v>
      </c>
      <c r="E44" t="s">
        <v>61</v>
      </c>
    </row>
    <row r="45" spans="1:5" x14ac:dyDescent="0.3">
      <c r="A45" t="s">
        <v>16</v>
      </c>
      <c r="B45">
        <v>55</v>
      </c>
      <c r="C45">
        <v>7900</v>
      </c>
      <c r="E45" t="s">
        <v>62</v>
      </c>
    </row>
    <row r="46" spans="1:5" x14ac:dyDescent="0.3">
      <c r="A46" t="s">
        <v>18</v>
      </c>
      <c r="B46">
        <v>28</v>
      </c>
      <c r="C46">
        <v>4000</v>
      </c>
      <c r="E46" t="s">
        <v>63</v>
      </c>
    </row>
    <row r="47" spans="1:5" x14ac:dyDescent="0.3">
      <c r="A47" t="s">
        <v>10</v>
      </c>
      <c r="B47">
        <v>88</v>
      </c>
      <c r="C47">
        <v>7400</v>
      </c>
      <c r="E47" t="s">
        <v>58</v>
      </c>
    </row>
    <row r="48" spans="1:5" x14ac:dyDescent="0.3">
      <c r="A48" t="s">
        <v>19</v>
      </c>
      <c r="B48">
        <v>61</v>
      </c>
      <c r="C48">
        <v>8800</v>
      </c>
      <c r="E48" t="s">
        <v>62</v>
      </c>
    </row>
    <row r="49" spans="1:5" x14ac:dyDescent="0.3">
      <c r="A49" t="s">
        <v>51</v>
      </c>
      <c r="B49">
        <v>186</v>
      </c>
      <c r="C49">
        <v>26650</v>
      </c>
      <c r="E49" t="s">
        <v>61</v>
      </c>
    </row>
    <row r="50" spans="1:5" x14ac:dyDescent="0.3">
      <c r="A50" t="s">
        <v>51</v>
      </c>
      <c r="B50">
        <v>99</v>
      </c>
      <c r="C50">
        <v>14170</v>
      </c>
      <c r="E50" t="s">
        <v>61</v>
      </c>
    </row>
    <row r="51" spans="1:5" x14ac:dyDescent="0.3">
      <c r="A51" t="s">
        <v>16</v>
      </c>
      <c r="B51">
        <v>58</v>
      </c>
      <c r="C51">
        <v>8400</v>
      </c>
      <c r="E51" t="s">
        <v>62</v>
      </c>
    </row>
    <row r="52" spans="1:5" x14ac:dyDescent="0.3">
      <c r="A52" t="s">
        <v>11</v>
      </c>
      <c r="B52">
        <v>30</v>
      </c>
      <c r="C52">
        <v>4400</v>
      </c>
      <c r="E52" t="s">
        <v>62</v>
      </c>
    </row>
    <row r="53" spans="1:5" x14ac:dyDescent="0.3">
      <c r="A53" t="s">
        <v>52</v>
      </c>
      <c r="B53">
        <v>84</v>
      </c>
      <c r="C53">
        <v>7000</v>
      </c>
      <c r="E53" t="s">
        <v>58</v>
      </c>
    </row>
    <row r="54" spans="1:5" x14ac:dyDescent="0.3">
      <c r="A54" t="s">
        <v>49</v>
      </c>
      <c r="B54">
        <v>7</v>
      </c>
      <c r="C54">
        <v>1000</v>
      </c>
      <c r="E54" t="s">
        <v>49</v>
      </c>
    </row>
    <row r="55" spans="1:5" x14ac:dyDescent="0.3">
      <c r="A55" t="s">
        <v>11</v>
      </c>
      <c r="B55">
        <v>19</v>
      </c>
      <c r="C55">
        <v>2800</v>
      </c>
      <c r="E55" t="s">
        <v>62</v>
      </c>
    </row>
    <row r="56" spans="1:5" x14ac:dyDescent="0.3">
      <c r="A56" t="s">
        <v>11</v>
      </c>
      <c r="B56">
        <v>7</v>
      </c>
      <c r="C56">
        <v>1000</v>
      </c>
      <c r="E56" t="s">
        <v>62</v>
      </c>
    </row>
    <row r="57" spans="1:5" x14ac:dyDescent="0.3">
      <c r="A57" t="s">
        <v>10</v>
      </c>
      <c r="B57">
        <v>100</v>
      </c>
      <c r="C57">
        <v>8400</v>
      </c>
      <c r="E57" t="s">
        <v>58</v>
      </c>
    </row>
    <row r="58" spans="1:5" x14ac:dyDescent="0.3">
      <c r="A58" t="s">
        <v>11</v>
      </c>
      <c r="B58">
        <v>51</v>
      </c>
      <c r="C58">
        <v>7400</v>
      </c>
      <c r="E58" t="s">
        <v>62</v>
      </c>
    </row>
    <row r="59" spans="1:5" x14ac:dyDescent="0.3">
      <c r="A59" t="s">
        <v>53</v>
      </c>
      <c r="B59">
        <v>106</v>
      </c>
      <c r="C59">
        <v>15150</v>
      </c>
      <c r="E59" t="s">
        <v>62</v>
      </c>
    </row>
    <row r="60" spans="1:5" x14ac:dyDescent="0.3">
      <c r="A60" t="s">
        <v>21</v>
      </c>
      <c r="B60">
        <v>833</v>
      </c>
      <c r="C60">
        <v>119000</v>
      </c>
      <c r="E60" t="s">
        <v>61</v>
      </c>
    </row>
    <row r="61" spans="1:5" x14ac:dyDescent="0.3">
      <c r="A61" t="s">
        <v>16</v>
      </c>
      <c r="B61">
        <v>58</v>
      </c>
      <c r="C61">
        <v>8300</v>
      </c>
      <c r="E61" t="s">
        <v>62</v>
      </c>
    </row>
    <row r="62" spans="1:5" x14ac:dyDescent="0.3">
      <c r="A62" t="s">
        <v>23</v>
      </c>
      <c r="B62">
        <v>11</v>
      </c>
      <c r="C62">
        <v>1600</v>
      </c>
      <c r="E62" t="s">
        <v>61</v>
      </c>
    </row>
    <row r="63" spans="1:5" x14ac:dyDescent="0.3">
      <c r="A63" t="s">
        <v>24</v>
      </c>
      <c r="B63">
        <v>30</v>
      </c>
      <c r="C63">
        <v>4400</v>
      </c>
      <c r="E63" t="s">
        <v>49</v>
      </c>
    </row>
    <row r="64" spans="1:5" x14ac:dyDescent="0.3">
      <c r="A64" t="s">
        <v>10</v>
      </c>
      <c r="B64">
        <v>88</v>
      </c>
      <c r="C64">
        <v>7400</v>
      </c>
      <c r="E64" t="s">
        <v>58</v>
      </c>
    </row>
    <row r="65" spans="1:5" x14ac:dyDescent="0.3">
      <c r="A65" t="s">
        <v>17</v>
      </c>
      <c r="B65">
        <v>109</v>
      </c>
      <c r="C65">
        <v>15590</v>
      </c>
      <c r="E65" t="s">
        <v>25</v>
      </c>
    </row>
    <row r="66" spans="1:5" x14ac:dyDescent="0.3">
      <c r="A66" t="s">
        <v>37</v>
      </c>
      <c r="B66">
        <v>108</v>
      </c>
      <c r="C66">
        <v>9000</v>
      </c>
      <c r="E66" t="s">
        <v>58</v>
      </c>
    </row>
    <row r="67" spans="1:5" x14ac:dyDescent="0.3">
      <c r="A67" t="s">
        <v>17</v>
      </c>
      <c r="B67">
        <v>95</v>
      </c>
      <c r="C67">
        <v>13590</v>
      </c>
      <c r="E67" t="s">
        <v>25</v>
      </c>
    </row>
    <row r="68" spans="1:5" x14ac:dyDescent="0.3">
      <c r="A68" t="s">
        <v>16</v>
      </c>
      <c r="B68">
        <v>36</v>
      </c>
      <c r="C68">
        <v>5200</v>
      </c>
      <c r="E68" t="s">
        <v>62</v>
      </c>
    </row>
    <row r="69" spans="1:5" x14ac:dyDescent="0.3">
      <c r="A69" t="s">
        <v>19</v>
      </c>
      <c r="B69">
        <v>55</v>
      </c>
      <c r="C69">
        <v>7900</v>
      </c>
      <c r="E69" t="s">
        <v>62</v>
      </c>
    </row>
    <row r="70" spans="1:5" x14ac:dyDescent="0.3">
      <c r="A70" t="s">
        <v>35</v>
      </c>
      <c r="B70">
        <v>96</v>
      </c>
      <c r="C70">
        <v>8000</v>
      </c>
      <c r="E70" t="s">
        <v>58</v>
      </c>
    </row>
    <row r="71" spans="1:5" x14ac:dyDescent="0.3">
      <c r="A71" t="s">
        <v>54</v>
      </c>
      <c r="B71">
        <v>75</v>
      </c>
      <c r="C71">
        <v>6300</v>
      </c>
      <c r="E71" t="s">
        <v>65</v>
      </c>
    </row>
    <row r="72" spans="1:5" x14ac:dyDescent="0.3">
      <c r="A72" t="s">
        <v>15</v>
      </c>
      <c r="B72">
        <v>52</v>
      </c>
      <c r="C72">
        <v>4400</v>
      </c>
      <c r="E72" t="s">
        <v>65</v>
      </c>
    </row>
    <row r="73" spans="1:5" x14ac:dyDescent="0.3">
      <c r="A73" t="s">
        <v>17</v>
      </c>
      <c r="B73">
        <v>90</v>
      </c>
      <c r="C73">
        <v>7590</v>
      </c>
      <c r="E73" t="s">
        <v>25</v>
      </c>
    </row>
    <row r="74" spans="1:5" x14ac:dyDescent="0.3">
      <c r="A74" t="s">
        <v>18</v>
      </c>
      <c r="B74">
        <v>132</v>
      </c>
      <c r="C74">
        <v>11000</v>
      </c>
      <c r="E74" t="s">
        <v>63</v>
      </c>
    </row>
    <row r="75" spans="1:5" x14ac:dyDescent="0.3">
      <c r="A75" t="s">
        <v>49</v>
      </c>
      <c r="B75">
        <v>12</v>
      </c>
      <c r="C75">
        <v>1000</v>
      </c>
      <c r="E75" t="s">
        <v>49</v>
      </c>
    </row>
    <row r="76" spans="1:5" x14ac:dyDescent="0.3">
      <c r="A76" t="s">
        <v>55</v>
      </c>
      <c r="B76">
        <v>125</v>
      </c>
      <c r="C76">
        <v>10450</v>
      </c>
      <c r="E76" t="s">
        <v>66</v>
      </c>
    </row>
    <row r="77" spans="1:5" x14ac:dyDescent="0.3">
      <c r="A77" t="s">
        <v>30</v>
      </c>
      <c r="B77">
        <v>301</v>
      </c>
      <c r="C77">
        <v>25150</v>
      </c>
      <c r="E77" t="s">
        <v>66</v>
      </c>
    </row>
    <row r="78" spans="1:5" x14ac:dyDescent="0.3">
      <c r="A78" t="s">
        <v>56</v>
      </c>
      <c r="B78">
        <v>125</v>
      </c>
      <c r="C78">
        <v>10550</v>
      </c>
      <c r="E78" t="s">
        <v>66</v>
      </c>
    </row>
    <row r="79" spans="1:5" x14ac:dyDescent="0.3">
      <c r="A79" t="s">
        <v>57</v>
      </c>
      <c r="B79">
        <v>313</v>
      </c>
      <c r="C79">
        <v>26150</v>
      </c>
      <c r="E79" t="s">
        <v>66</v>
      </c>
    </row>
    <row r="81" spans="6:9" x14ac:dyDescent="0.3">
      <c r="F81" t="s">
        <v>66</v>
      </c>
      <c r="G81">
        <f>SUM(C76:C79)</f>
        <v>72300</v>
      </c>
      <c r="H81">
        <f>G81*0.07</f>
        <v>5061.0000000000009</v>
      </c>
      <c r="I81">
        <v>4000</v>
      </c>
    </row>
    <row r="82" spans="6:9" x14ac:dyDescent="0.3">
      <c r="F82" t="s">
        <v>60</v>
      </c>
      <c r="G82">
        <f>SUM(C6,C18,C33)</f>
        <v>68465</v>
      </c>
      <c r="H82">
        <f>G82*0.1</f>
        <v>6846.5</v>
      </c>
      <c r="I82">
        <v>8000</v>
      </c>
    </row>
    <row r="83" spans="6:9" x14ac:dyDescent="0.3">
      <c r="F83" t="s">
        <v>64</v>
      </c>
      <c r="G83">
        <f>SUM(C43)</f>
        <v>246550</v>
      </c>
      <c r="H83">
        <f>G83*0.05</f>
        <v>12327.5</v>
      </c>
      <c r="I83">
        <v>8000</v>
      </c>
    </row>
    <row r="84" spans="6:9" x14ac:dyDescent="0.3">
      <c r="F84" t="s">
        <v>62</v>
      </c>
      <c r="G84">
        <f>SUM(C16,C20,C21,C22,C26,C28,C30,C31,C38,C42,C45,C48,C51,C52,C56,C55,C58,C59,C61,C68,C69)</f>
        <v>135450</v>
      </c>
      <c r="H84">
        <f>G84*0.1</f>
        <v>13545</v>
      </c>
      <c r="I84">
        <v>8000</v>
      </c>
    </row>
    <row r="85" spans="6:9" x14ac:dyDescent="0.3">
      <c r="F85" t="s">
        <v>49</v>
      </c>
      <c r="G85">
        <f>SUM(C29,C39,C40,C54,C63,C75)</f>
        <v>12100</v>
      </c>
      <c r="H85">
        <f>G85*0.07</f>
        <v>847.00000000000011</v>
      </c>
    </row>
    <row r="86" spans="6:9" x14ac:dyDescent="0.3">
      <c r="F86" t="s">
        <v>59</v>
      </c>
      <c r="G86">
        <f>D5*K2</f>
        <v>5182.571100000001</v>
      </c>
      <c r="H86">
        <f>G86*0.03</f>
        <v>155.47713300000004</v>
      </c>
    </row>
    <row r="87" spans="6:9" x14ac:dyDescent="0.3">
      <c r="F87" t="s">
        <v>67</v>
      </c>
      <c r="G87">
        <v>50000</v>
      </c>
      <c r="H87">
        <f>G87*0.05</f>
        <v>2500</v>
      </c>
      <c r="I87">
        <v>2000</v>
      </c>
    </row>
  </sheetData>
  <autoFilter ref="A1:E79" xr:uid="{E9A8B4A9-C383-4382-A6D1-7AFC4A5537CB}">
    <filterColumn colId="2" showButton="0"/>
  </autoFilter>
  <mergeCells count="6">
    <mergeCell ref="A1:A3"/>
    <mergeCell ref="B1:B3"/>
    <mergeCell ref="C1:D2"/>
    <mergeCell ref="E1:E3"/>
    <mergeCell ref="H1:J1"/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77A4-A8F9-44E4-85F0-988C4BE7E1DC}">
  <dimension ref="A1:K78"/>
  <sheetViews>
    <sheetView tabSelected="1" topLeftCell="D1" zoomScale="115" zoomScaleNormal="115" workbookViewId="0">
      <pane ySplit="3" topLeftCell="A70" activePane="bottomLeft" state="frozen"/>
      <selection pane="bottomLeft" activeCell="I79" sqref="I79"/>
    </sheetView>
  </sheetViews>
  <sheetFormatPr defaultRowHeight="16.5" x14ac:dyDescent="0.3"/>
  <cols>
    <col min="5" max="5" width="5.5" bestFit="1" customWidth="1"/>
    <col min="6" max="10" width="15.625" customWidth="1"/>
    <col min="11" max="11" width="20.5" bestFit="1" customWidth="1"/>
  </cols>
  <sheetData>
    <row r="1" spans="1:11" s="4" customFormat="1" x14ac:dyDescent="0.3">
      <c r="A1" s="7" t="s">
        <v>9</v>
      </c>
      <c r="B1" s="7" t="s">
        <v>1</v>
      </c>
      <c r="C1" s="5" t="s">
        <v>2</v>
      </c>
      <c r="D1" s="6"/>
      <c r="E1" s="5" t="s">
        <v>0</v>
      </c>
      <c r="F1" s="2" t="s">
        <v>5</v>
      </c>
      <c r="G1" s="18"/>
      <c r="H1" s="7" t="s">
        <v>6</v>
      </c>
      <c r="I1" s="7"/>
      <c r="J1" s="6"/>
      <c r="K1" s="4" t="s">
        <v>33</v>
      </c>
    </row>
    <row r="2" spans="1:11" s="4" customFormat="1" x14ac:dyDescent="0.3">
      <c r="A2" s="14"/>
      <c r="B2" s="14"/>
      <c r="C2" s="15"/>
      <c r="D2" s="16"/>
      <c r="E2" s="17"/>
      <c r="F2" s="4" t="s">
        <v>3</v>
      </c>
      <c r="G2" s="8" t="s">
        <v>4</v>
      </c>
      <c r="H2" s="8" t="s">
        <v>3</v>
      </c>
      <c r="I2" s="3" t="s">
        <v>4</v>
      </c>
      <c r="J2" s="9" t="s">
        <v>32</v>
      </c>
      <c r="K2" s="1">
        <v>1314.9</v>
      </c>
    </row>
    <row r="3" spans="1:11" s="10" customFormat="1" x14ac:dyDescent="0.3">
      <c r="A3" s="14"/>
      <c r="B3" s="14"/>
      <c r="C3" s="4" t="s">
        <v>3</v>
      </c>
      <c r="D3" s="4" t="s">
        <v>4</v>
      </c>
      <c r="E3" s="17"/>
      <c r="F3" s="12">
        <f>SUM(B:B)</f>
        <v>8089</v>
      </c>
      <c r="G3" s="12">
        <f>I3*0.017</f>
        <v>2251.8714420000006</v>
      </c>
      <c r="H3" s="13">
        <f>SUM(C:C)</f>
        <v>744246</v>
      </c>
      <c r="I3" s="13">
        <f xml:space="preserve"> SUM(D:D)*K2</f>
        <v>132463.02600000001</v>
      </c>
      <c r="J3" s="13">
        <f>SUM(I3,H3)</f>
        <v>876709.02600000007</v>
      </c>
      <c r="K3" s="11"/>
    </row>
    <row r="4" spans="1:11" x14ac:dyDescent="0.3">
      <c r="A4" t="s">
        <v>14</v>
      </c>
      <c r="B4">
        <v>25</v>
      </c>
      <c r="C4">
        <v>3600</v>
      </c>
      <c r="E4" t="s">
        <v>65</v>
      </c>
    </row>
    <row r="5" spans="1:11" x14ac:dyDescent="0.3">
      <c r="A5" t="s">
        <v>15</v>
      </c>
      <c r="B5">
        <v>23</v>
      </c>
      <c r="C5">
        <v>3400</v>
      </c>
      <c r="E5" t="s">
        <v>65</v>
      </c>
    </row>
    <row r="6" spans="1:11" x14ac:dyDescent="0.3">
      <c r="A6" t="s">
        <v>16</v>
      </c>
      <c r="B6">
        <v>63</v>
      </c>
      <c r="C6">
        <v>9000</v>
      </c>
      <c r="E6" t="s">
        <v>62</v>
      </c>
    </row>
    <row r="7" spans="1:11" x14ac:dyDescent="0.3">
      <c r="A7" t="s">
        <v>18</v>
      </c>
      <c r="B7">
        <v>35</v>
      </c>
      <c r="C7">
        <v>5000</v>
      </c>
      <c r="E7" t="s">
        <v>63</v>
      </c>
    </row>
    <row r="8" spans="1:11" x14ac:dyDescent="0.3">
      <c r="A8" t="s">
        <v>11</v>
      </c>
      <c r="B8">
        <v>32</v>
      </c>
      <c r="C8">
        <v>4600</v>
      </c>
      <c r="E8" t="s">
        <v>62</v>
      </c>
    </row>
    <row r="9" spans="1:11" x14ac:dyDescent="0.3">
      <c r="A9" t="s">
        <v>34</v>
      </c>
      <c r="B9">
        <v>112</v>
      </c>
      <c r="C9">
        <v>9400</v>
      </c>
      <c r="E9" t="s">
        <v>58</v>
      </c>
    </row>
    <row r="10" spans="1:11" x14ac:dyDescent="0.3">
      <c r="A10" t="s">
        <v>17</v>
      </c>
      <c r="B10">
        <v>109</v>
      </c>
      <c r="C10">
        <v>15590</v>
      </c>
      <c r="E10" t="s">
        <v>25</v>
      </c>
    </row>
    <row r="11" spans="1:11" x14ac:dyDescent="0.3">
      <c r="A11" t="s">
        <v>16</v>
      </c>
      <c r="B11">
        <v>53</v>
      </c>
      <c r="C11">
        <v>7600</v>
      </c>
      <c r="E11" t="s">
        <v>62</v>
      </c>
    </row>
    <row r="12" spans="1:11" x14ac:dyDescent="0.3">
      <c r="A12" t="s">
        <v>11</v>
      </c>
      <c r="B12">
        <v>19</v>
      </c>
      <c r="C12">
        <v>2800</v>
      </c>
      <c r="E12" t="s">
        <v>62</v>
      </c>
    </row>
    <row r="13" spans="1:11" x14ac:dyDescent="0.3">
      <c r="A13" t="s">
        <v>11</v>
      </c>
      <c r="B13">
        <v>9</v>
      </c>
      <c r="C13">
        <v>1300</v>
      </c>
      <c r="E13" t="s">
        <v>62</v>
      </c>
    </row>
    <row r="14" spans="1:11" x14ac:dyDescent="0.3">
      <c r="A14" t="s">
        <v>23</v>
      </c>
      <c r="B14">
        <v>21</v>
      </c>
      <c r="C14">
        <v>3000</v>
      </c>
      <c r="E14" t="s">
        <v>61</v>
      </c>
    </row>
    <row r="15" spans="1:11" x14ac:dyDescent="0.3">
      <c r="A15" t="s">
        <v>11</v>
      </c>
      <c r="B15">
        <v>55</v>
      </c>
      <c r="C15">
        <v>7900</v>
      </c>
      <c r="E15" t="s">
        <v>62</v>
      </c>
    </row>
    <row r="16" spans="1:11" x14ac:dyDescent="0.3">
      <c r="A16" t="s">
        <v>28</v>
      </c>
      <c r="B16">
        <v>96</v>
      </c>
      <c r="C16">
        <v>8000</v>
      </c>
      <c r="E16" t="s">
        <v>58</v>
      </c>
    </row>
    <row r="17" spans="1:5" x14ac:dyDescent="0.3">
      <c r="A17" t="s">
        <v>18</v>
      </c>
      <c r="B17">
        <v>48</v>
      </c>
      <c r="C17">
        <v>4050</v>
      </c>
      <c r="E17" t="s">
        <v>63</v>
      </c>
    </row>
    <row r="18" spans="1:5" x14ac:dyDescent="0.3">
      <c r="A18" t="s">
        <v>11</v>
      </c>
      <c r="B18">
        <v>64</v>
      </c>
      <c r="C18">
        <v>5400</v>
      </c>
      <c r="E18" t="s">
        <v>62</v>
      </c>
    </row>
    <row r="19" spans="1:5" x14ac:dyDescent="0.3">
      <c r="A19" t="s">
        <v>13</v>
      </c>
      <c r="D19">
        <v>4.1100000000000003</v>
      </c>
      <c r="E19" t="s">
        <v>59</v>
      </c>
    </row>
    <row r="20" spans="1:5" x14ac:dyDescent="0.3">
      <c r="A20" t="s">
        <v>11</v>
      </c>
      <c r="B20">
        <v>88</v>
      </c>
      <c r="C20">
        <v>7400</v>
      </c>
      <c r="E20" t="s">
        <v>62</v>
      </c>
    </row>
    <row r="21" spans="1:5" x14ac:dyDescent="0.3">
      <c r="A21" t="s">
        <v>19</v>
      </c>
      <c r="B21">
        <v>55</v>
      </c>
      <c r="C21">
        <v>7900</v>
      </c>
      <c r="E21" t="s">
        <v>62</v>
      </c>
    </row>
    <row r="22" spans="1:5" x14ac:dyDescent="0.3">
      <c r="A22" t="s">
        <v>10</v>
      </c>
      <c r="B22">
        <v>88</v>
      </c>
      <c r="C22">
        <v>7400</v>
      </c>
      <c r="E22" t="s">
        <v>58</v>
      </c>
    </row>
    <row r="23" spans="1:5" x14ac:dyDescent="0.3">
      <c r="A23" t="s">
        <v>11</v>
      </c>
      <c r="B23">
        <v>37</v>
      </c>
      <c r="C23">
        <v>5400</v>
      </c>
      <c r="E23" t="s">
        <v>62</v>
      </c>
    </row>
    <row r="24" spans="1:5" x14ac:dyDescent="0.3">
      <c r="A24" t="s">
        <v>11</v>
      </c>
      <c r="B24">
        <v>7</v>
      </c>
      <c r="C24">
        <v>1000</v>
      </c>
      <c r="E24" t="s">
        <v>62</v>
      </c>
    </row>
    <row r="25" spans="1:5" x14ac:dyDescent="0.3">
      <c r="A25" t="s">
        <v>35</v>
      </c>
      <c r="B25">
        <v>108</v>
      </c>
      <c r="C25">
        <v>9000</v>
      </c>
      <c r="E25" t="s">
        <v>58</v>
      </c>
    </row>
    <row r="26" spans="1:5" x14ac:dyDescent="0.3">
      <c r="A26" t="s">
        <v>36</v>
      </c>
      <c r="B26">
        <v>17</v>
      </c>
      <c r="C26">
        <v>1500</v>
      </c>
      <c r="E26" t="s">
        <v>36</v>
      </c>
    </row>
    <row r="27" spans="1:5" x14ac:dyDescent="0.3">
      <c r="A27" t="s">
        <v>19</v>
      </c>
      <c r="B27">
        <v>55</v>
      </c>
      <c r="C27">
        <v>7900</v>
      </c>
      <c r="E27" t="s">
        <v>62</v>
      </c>
    </row>
    <row r="28" spans="1:5" x14ac:dyDescent="0.3">
      <c r="A28" t="s">
        <v>37</v>
      </c>
      <c r="B28">
        <v>108</v>
      </c>
      <c r="C28">
        <v>9000</v>
      </c>
      <c r="E28" t="s">
        <v>58</v>
      </c>
    </row>
    <row r="29" spans="1:5" x14ac:dyDescent="0.3">
      <c r="A29" t="s">
        <v>38</v>
      </c>
      <c r="B29">
        <v>170</v>
      </c>
      <c r="C29">
        <v>24396</v>
      </c>
      <c r="E29" t="s">
        <v>60</v>
      </c>
    </row>
    <row r="30" spans="1:5" x14ac:dyDescent="0.3">
      <c r="A30" t="s">
        <v>10</v>
      </c>
      <c r="B30">
        <v>100</v>
      </c>
      <c r="C30">
        <v>8400</v>
      </c>
      <c r="E30" t="s">
        <v>58</v>
      </c>
    </row>
    <row r="31" spans="1:5" x14ac:dyDescent="0.3">
      <c r="A31" t="s">
        <v>24</v>
      </c>
      <c r="B31">
        <v>21</v>
      </c>
      <c r="C31">
        <v>3000</v>
      </c>
      <c r="E31" t="s">
        <v>49</v>
      </c>
    </row>
    <row r="32" spans="1:5" x14ac:dyDescent="0.3">
      <c r="A32" t="s">
        <v>39</v>
      </c>
      <c r="B32">
        <v>1118</v>
      </c>
      <c r="C32">
        <v>9990</v>
      </c>
      <c r="E32" t="s">
        <v>61</v>
      </c>
    </row>
    <row r="33" spans="1:5" x14ac:dyDescent="0.3">
      <c r="A33" t="s">
        <v>40</v>
      </c>
      <c r="B33">
        <v>1190</v>
      </c>
      <c r="C33">
        <v>99200</v>
      </c>
      <c r="E33" t="s">
        <v>61</v>
      </c>
    </row>
    <row r="34" spans="1:5" x14ac:dyDescent="0.3">
      <c r="A34" t="s">
        <v>18</v>
      </c>
      <c r="B34">
        <v>41</v>
      </c>
      <c r="C34">
        <v>3500</v>
      </c>
      <c r="E34" t="s">
        <v>63</v>
      </c>
    </row>
    <row r="35" spans="1:5" x14ac:dyDescent="0.3">
      <c r="A35" t="s">
        <v>11</v>
      </c>
      <c r="B35">
        <v>77</v>
      </c>
      <c r="C35">
        <v>6500</v>
      </c>
      <c r="E35" t="s">
        <v>62</v>
      </c>
    </row>
    <row r="36" spans="1:5" x14ac:dyDescent="0.3">
      <c r="A36" t="s">
        <v>17</v>
      </c>
      <c r="B36">
        <v>55</v>
      </c>
      <c r="C36">
        <v>4600</v>
      </c>
      <c r="E36" t="s">
        <v>25</v>
      </c>
    </row>
    <row r="37" spans="1:5" x14ac:dyDescent="0.3">
      <c r="A37" t="s">
        <v>38</v>
      </c>
      <c r="B37">
        <v>264</v>
      </c>
      <c r="C37">
        <v>22000</v>
      </c>
      <c r="E37" t="s">
        <v>60</v>
      </c>
    </row>
    <row r="38" spans="1:5" x14ac:dyDescent="0.3">
      <c r="A38" t="s">
        <v>16</v>
      </c>
      <c r="B38">
        <v>49</v>
      </c>
      <c r="C38">
        <v>7100</v>
      </c>
      <c r="E38" t="s">
        <v>62</v>
      </c>
    </row>
    <row r="39" spans="1:5" x14ac:dyDescent="0.3">
      <c r="A39" t="s">
        <v>19</v>
      </c>
      <c r="B39">
        <v>61</v>
      </c>
      <c r="C39">
        <v>8800</v>
      </c>
      <c r="E39" t="s">
        <v>62</v>
      </c>
    </row>
    <row r="40" spans="1:5" x14ac:dyDescent="0.3">
      <c r="A40" t="s">
        <v>16</v>
      </c>
      <c r="B40">
        <v>58</v>
      </c>
      <c r="C40">
        <v>8300</v>
      </c>
      <c r="E40" t="s">
        <v>62</v>
      </c>
    </row>
    <row r="41" spans="1:5" x14ac:dyDescent="0.3">
      <c r="A41" t="s">
        <v>11</v>
      </c>
      <c r="B41">
        <v>65</v>
      </c>
      <c r="C41">
        <v>9400</v>
      </c>
      <c r="E41" t="s">
        <v>62</v>
      </c>
    </row>
    <row r="42" spans="1:5" x14ac:dyDescent="0.3">
      <c r="A42" t="s">
        <v>10</v>
      </c>
      <c r="B42">
        <v>88</v>
      </c>
      <c r="C42">
        <v>7400</v>
      </c>
      <c r="E42" t="s">
        <v>58</v>
      </c>
    </row>
    <row r="43" spans="1:5" x14ac:dyDescent="0.3">
      <c r="A43" t="s">
        <v>24</v>
      </c>
      <c r="B43">
        <v>14</v>
      </c>
      <c r="C43">
        <v>2100</v>
      </c>
      <c r="E43" t="s">
        <v>49</v>
      </c>
    </row>
    <row r="44" spans="1:5" x14ac:dyDescent="0.3">
      <c r="A44" t="s">
        <v>38</v>
      </c>
      <c r="B44">
        <v>154</v>
      </c>
      <c r="C44">
        <v>22000</v>
      </c>
      <c r="E44" t="s">
        <v>60</v>
      </c>
    </row>
    <row r="45" spans="1:5" x14ac:dyDescent="0.3">
      <c r="A45" t="s">
        <v>23</v>
      </c>
      <c r="B45">
        <v>62</v>
      </c>
      <c r="C45">
        <v>8910</v>
      </c>
      <c r="E45" t="s">
        <v>61</v>
      </c>
    </row>
    <row r="46" spans="1:5" x14ac:dyDescent="0.3">
      <c r="A46" t="s">
        <v>23</v>
      </c>
      <c r="B46">
        <v>13</v>
      </c>
      <c r="C46">
        <v>1900</v>
      </c>
      <c r="E46" t="s">
        <v>61</v>
      </c>
    </row>
    <row r="47" spans="1:5" x14ac:dyDescent="0.3">
      <c r="A47" t="s">
        <v>35</v>
      </c>
      <c r="B47">
        <v>108</v>
      </c>
      <c r="C47">
        <v>9000</v>
      </c>
      <c r="E47" t="s">
        <v>58</v>
      </c>
    </row>
    <row r="48" spans="1:5" x14ac:dyDescent="0.3">
      <c r="A48" t="s">
        <v>19</v>
      </c>
      <c r="B48">
        <v>55</v>
      </c>
      <c r="C48">
        <v>7900</v>
      </c>
      <c r="E48" t="s">
        <v>62</v>
      </c>
    </row>
    <row r="49" spans="1:5" x14ac:dyDescent="0.3">
      <c r="A49" t="s">
        <v>11</v>
      </c>
      <c r="B49">
        <v>110</v>
      </c>
      <c r="C49">
        <v>9200</v>
      </c>
      <c r="E49" t="s">
        <v>62</v>
      </c>
    </row>
    <row r="50" spans="1:5" x14ac:dyDescent="0.3">
      <c r="A50" t="s">
        <v>19</v>
      </c>
      <c r="B50">
        <v>94</v>
      </c>
      <c r="C50">
        <v>7900</v>
      </c>
      <c r="E50" t="s">
        <v>62</v>
      </c>
    </row>
    <row r="51" spans="1:5" x14ac:dyDescent="0.3">
      <c r="A51" t="s">
        <v>16</v>
      </c>
      <c r="B51">
        <v>54</v>
      </c>
      <c r="C51">
        <v>7800</v>
      </c>
      <c r="E51" t="s">
        <v>62</v>
      </c>
    </row>
    <row r="52" spans="1:5" x14ac:dyDescent="0.3">
      <c r="A52" t="s">
        <v>41</v>
      </c>
      <c r="D52">
        <v>96.63</v>
      </c>
      <c r="E52" t="s">
        <v>59</v>
      </c>
    </row>
    <row r="53" spans="1:5" x14ac:dyDescent="0.3">
      <c r="A53" t="s">
        <v>10</v>
      </c>
      <c r="B53">
        <v>100</v>
      </c>
      <c r="C53">
        <v>8400</v>
      </c>
      <c r="E53" t="s">
        <v>58</v>
      </c>
    </row>
    <row r="54" spans="1:5" x14ac:dyDescent="0.3">
      <c r="A54" t="s">
        <v>11</v>
      </c>
      <c r="B54">
        <v>52</v>
      </c>
      <c r="C54">
        <v>7500</v>
      </c>
      <c r="E54" t="s">
        <v>62</v>
      </c>
    </row>
    <row r="55" spans="1:5" x14ac:dyDescent="0.3">
      <c r="A55" t="s">
        <v>40</v>
      </c>
      <c r="B55">
        <v>134</v>
      </c>
      <c r="C55">
        <v>19180</v>
      </c>
      <c r="E55" t="s">
        <v>61</v>
      </c>
    </row>
    <row r="56" spans="1:5" x14ac:dyDescent="0.3">
      <c r="A56" t="s">
        <v>38</v>
      </c>
      <c r="B56">
        <v>178</v>
      </c>
      <c r="C56">
        <v>25500</v>
      </c>
      <c r="E56" t="s">
        <v>60</v>
      </c>
    </row>
    <row r="57" spans="1:5" x14ac:dyDescent="0.3">
      <c r="A57" t="s">
        <v>16</v>
      </c>
      <c r="B57">
        <v>63</v>
      </c>
      <c r="C57">
        <v>9000</v>
      </c>
      <c r="E57" t="s">
        <v>62</v>
      </c>
    </row>
    <row r="58" spans="1:5" x14ac:dyDescent="0.3">
      <c r="A58" t="s">
        <v>19</v>
      </c>
      <c r="B58">
        <v>56</v>
      </c>
      <c r="C58">
        <v>8000</v>
      </c>
      <c r="E58" t="s">
        <v>62</v>
      </c>
    </row>
    <row r="59" spans="1:5" x14ac:dyDescent="0.3">
      <c r="A59" t="s">
        <v>10</v>
      </c>
      <c r="B59">
        <v>106</v>
      </c>
      <c r="C59">
        <v>8900</v>
      </c>
      <c r="E59" t="s">
        <v>58</v>
      </c>
    </row>
    <row r="60" spans="1:5" x14ac:dyDescent="0.3">
      <c r="A60" t="s">
        <v>19</v>
      </c>
      <c r="B60">
        <v>61</v>
      </c>
      <c r="C60">
        <v>8800</v>
      </c>
      <c r="E60" t="s">
        <v>62</v>
      </c>
    </row>
    <row r="61" spans="1:5" x14ac:dyDescent="0.3">
      <c r="A61" t="s">
        <v>38</v>
      </c>
      <c r="B61">
        <v>300</v>
      </c>
      <c r="C61">
        <v>25000</v>
      </c>
      <c r="E61" t="s">
        <v>60</v>
      </c>
    </row>
    <row r="62" spans="1:5" x14ac:dyDescent="0.3">
      <c r="A62" t="s">
        <v>11</v>
      </c>
      <c r="B62">
        <v>69</v>
      </c>
      <c r="C62">
        <v>5800</v>
      </c>
      <c r="E62" t="s">
        <v>62</v>
      </c>
    </row>
    <row r="63" spans="1:5" x14ac:dyDescent="0.3">
      <c r="A63" t="s">
        <v>11</v>
      </c>
      <c r="B63">
        <v>22</v>
      </c>
      <c r="C63">
        <v>1900</v>
      </c>
      <c r="E63" t="s">
        <v>62</v>
      </c>
    </row>
    <row r="64" spans="1:5" x14ac:dyDescent="0.3">
      <c r="A64" t="s">
        <v>10</v>
      </c>
      <c r="B64">
        <v>100</v>
      </c>
      <c r="C64">
        <v>8400</v>
      </c>
      <c r="E64" t="s">
        <v>58</v>
      </c>
    </row>
    <row r="65" spans="1:9" x14ac:dyDescent="0.3">
      <c r="A65" t="s">
        <v>16</v>
      </c>
      <c r="B65">
        <v>49</v>
      </c>
      <c r="C65">
        <v>7100</v>
      </c>
      <c r="E65" t="s">
        <v>62</v>
      </c>
    </row>
    <row r="66" spans="1:9" x14ac:dyDescent="0.3">
      <c r="A66" t="s">
        <v>38</v>
      </c>
      <c r="B66">
        <v>143</v>
      </c>
      <c r="C66">
        <v>20500</v>
      </c>
      <c r="E66" t="s">
        <v>60</v>
      </c>
    </row>
    <row r="67" spans="1:9" x14ac:dyDescent="0.3">
      <c r="A67" t="s">
        <v>42</v>
      </c>
      <c r="B67">
        <v>360</v>
      </c>
      <c r="C67">
        <v>51430</v>
      </c>
      <c r="E67" t="s">
        <v>64</v>
      </c>
    </row>
    <row r="68" spans="1:9" x14ac:dyDescent="0.3">
      <c r="A68" t="s">
        <v>35</v>
      </c>
      <c r="B68">
        <v>108</v>
      </c>
      <c r="C68">
        <v>9000</v>
      </c>
      <c r="E68" t="s">
        <v>58</v>
      </c>
    </row>
    <row r="69" spans="1:9" x14ac:dyDescent="0.3">
      <c r="A69" t="s">
        <v>19</v>
      </c>
      <c r="B69">
        <v>55</v>
      </c>
      <c r="C69">
        <v>7900</v>
      </c>
      <c r="E69" t="s">
        <v>62</v>
      </c>
    </row>
    <row r="70" spans="1:9" x14ac:dyDescent="0.3">
      <c r="A70" t="s">
        <v>43</v>
      </c>
      <c r="B70">
        <v>365</v>
      </c>
      <c r="C70">
        <v>30450</v>
      </c>
      <c r="E70" t="s">
        <v>66</v>
      </c>
    </row>
    <row r="71" spans="1:9" x14ac:dyDescent="0.3">
      <c r="A71" t="s">
        <v>44</v>
      </c>
      <c r="B71">
        <v>420</v>
      </c>
      <c r="C71">
        <v>35050</v>
      </c>
      <c r="E71" t="s">
        <v>66</v>
      </c>
    </row>
    <row r="74" spans="1:9" x14ac:dyDescent="0.3">
      <c r="F74" t="s">
        <v>66</v>
      </c>
      <c r="G74">
        <f>SUM(C70,C71)</f>
        <v>65500</v>
      </c>
      <c r="H74">
        <f>G74*0.07</f>
        <v>4585</v>
      </c>
      <c r="I74">
        <v>4000</v>
      </c>
    </row>
    <row r="75" spans="1:9" x14ac:dyDescent="0.3">
      <c r="F75" t="s">
        <v>60</v>
      </c>
      <c r="G75">
        <f>SUM(C29,C37,C44,C56,C61,C66)</f>
        <v>139396</v>
      </c>
      <c r="H75">
        <f>G75*0.1</f>
        <v>13939.6</v>
      </c>
      <c r="I75">
        <v>8000</v>
      </c>
    </row>
    <row r="76" spans="1:9" x14ac:dyDescent="0.3">
      <c r="F76" t="s">
        <v>64</v>
      </c>
      <c r="G76">
        <f>SUM(C67)</f>
        <v>51430</v>
      </c>
      <c r="H76">
        <f>G76*0.07</f>
        <v>3600.1000000000004</v>
      </c>
    </row>
    <row r="77" spans="1:9" x14ac:dyDescent="0.3">
      <c r="F77" t="s">
        <v>62</v>
      </c>
      <c r="G77">
        <f>SUM(C6,C8,C11,C12,C13,C15,C18,C20,C21,C23,C24,C27,C35,C38,C39,C40,C41,C48,C49,C50,C51,C54,C57,C58,C60,C62,C63,C65,C69)</f>
        <v>197100</v>
      </c>
      <c r="H77">
        <f>G77*0.1</f>
        <v>19710</v>
      </c>
      <c r="I77">
        <v>16000</v>
      </c>
    </row>
    <row r="78" spans="1:9" x14ac:dyDescent="0.3">
      <c r="F78" t="s">
        <v>59</v>
      </c>
      <c r="G78">
        <f>SUM(D19,D52)*K2</f>
        <v>132463.02600000001</v>
      </c>
      <c r="H78">
        <f>G78*0.03</f>
        <v>3973.8907800000002</v>
      </c>
      <c r="I78">
        <v>3973</v>
      </c>
    </row>
  </sheetData>
  <autoFilter ref="A1:E71" xr:uid="{F77977A4-A8F9-44E4-85F0-988C4BE7E1DC}">
    <filterColumn colId="2" showButton="0"/>
  </autoFilter>
  <mergeCells count="6">
    <mergeCell ref="A1:A3"/>
    <mergeCell ref="B1:B3"/>
    <mergeCell ref="C1:D2"/>
    <mergeCell ref="E1:E3"/>
    <mergeCell ref="H1:J1"/>
    <mergeCell ref="F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opLeftCell="B1" zoomScale="115" zoomScaleNormal="115" workbookViewId="0">
      <pane ySplit="3" topLeftCell="A61" activePane="bottomLeft" state="frozen"/>
      <selection pane="bottomLeft" activeCell="H65" sqref="H65"/>
    </sheetView>
  </sheetViews>
  <sheetFormatPr defaultRowHeight="16.5" x14ac:dyDescent="0.3"/>
  <cols>
    <col min="5" max="5" width="5.5" bestFit="1" customWidth="1"/>
    <col min="6" max="10" width="15.625" customWidth="1"/>
    <col min="11" max="11" width="20.5" bestFit="1" customWidth="1"/>
  </cols>
  <sheetData>
    <row r="1" spans="1:11" s="4" customFormat="1" x14ac:dyDescent="0.3">
      <c r="A1" s="7" t="s">
        <v>9</v>
      </c>
      <c r="B1" s="7" t="s">
        <v>1</v>
      </c>
      <c r="C1" s="5" t="s">
        <v>2</v>
      </c>
      <c r="D1" s="6"/>
      <c r="E1" s="5" t="s">
        <v>0</v>
      </c>
      <c r="F1" s="2" t="s">
        <v>5</v>
      </c>
      <c r="G1" s="18"/>
      <c r="H1" s="7" t="s">
        <v>6</v>
      </c>
      <c r="I1" s="7"/>
      <c r="J1" s="6"/>
      <c r="K1" s="4" t="s">
        <v>8</v>
      </c>
    </row>
    <row r="2" spans="1:11" s="4" customFormat="1" x14ac:dyDescent="0.3">
      <c r="A2" s="14"/>
      <c r="B2" s="14"/>
      <c r="C2" s="15"/>
      <c r="D2" s="16"/>
      <c r="E2" s="17"/>
      <c r="F2" s="4" t="s">
        <v>3</v>
      </c>
      <c r="G2" s="8" t="s">
        <v>4</v>
      </c>
      <c r="H2" s="8" t="s">
        <v>3</v>
      </c>
      <c r="I2" s="3" t="s">
        <v>4</v>
      </c>
      <c r="J2" s="9" t="s">
        <v>32</v>
      </c>
      <c r="K2" s="1">
        <v>1404.66</v>
      </c>
    </row>
    <row r="3" spans="1:11" s="10" customFormat="1" x14ac:dyDescent="0.3">
      <c r="A3" s="14"/>
      <c r="B3" s="14"/>
      <c r="C3" s="4" t="s">
        <v>3</v>
      </c>
      <c r="D3" s="4" t="s">
        <v>4</v>
      </c>
      <c r="E3" s="17"/>
      <c r="F3" s="12">
        <f>SUM(B:B)</f>
        <v>3858</v>
      </c>
      <c r="G3" s="12">
        <f>I3*0.017</f>
        <v>9236.0047116000005</v>
      </c>
      <c r="H3" s="13">
        <f>SUM(C:C)</f>
        <v>400590</v>
      </c>
      <c r="I3" s="13">
        <f xml:space="preserve"> SUM(D:D)*K2</f>
        <v>543294.39480000001</v>
      </c>
      <c r="J3" s="13">
        <f>SUM(I3,H3)</f>
        <v>943884.39480000001</v>
      </c>
      <c r="K3" s="11"/>
    </row>
    <row r="4" spans="1:11" x14ac:dyDescent="0.3">
      <c r="A4" t="s">
        <v>10</v>
      </c>
      <c r="B4">
        <v>106</v>
      </c>
      <c r="C4">
        <v>8900</v>
      </c>
      <c r="E4" t="s">
        <v>58</v>
      </c>
    </row>
    <row r="5" spans="1:11" x14ac:dyDescent="0.3">
      <c r="A5" t="s">
        <v>11</v>
      </c>
      <c r="B5">
        <v>39</v>
      </c>
      <c r="C5">
        <v>5600</v>
      </c>
      <c r="E5" t="s">
        <v>62</v>
      </c>
    </row>
    <row r="6" spans="1:11" x14ac:dyDescent="0.3">
      <c r="A6" t="s">
        <v>10</v>
      </c>
      <c r="B6">
        <v>100</v>
      </c>
      <c r="C6">
        <v>8400</v>
      </c>
      <c r="E6" t="s">
        <v>58</v>
      </c>
    </row>
    <row r="7" spans="1:11" x14ac:dyDescent="0.3">
      <c r="A7" t="s">
        <v>12</v>
      </c>
      <c r="B7">
        <v>72</v>
      </c>
      <c r="C7">
        <v>6000</v>
      </c>
      <c r="E7" t="s">
        <v>58</v>
      </c>
    </row>
    <row r="8" spans="1:11" x14ac:dyDescent="0.3">
      <c r="A8" t="s">
        <v>13</v>
      </c>
      <c r="D8">
        <v>3.94</v>
      </c>
      <c r="E8" t="s">
        <v>59</v>
      </c>
    </row>
    <row r="9" spans="1:11" x14ac:dyDescent="0.3">
      <c r="A9" t="s">
        <v>14</v>
      </c>
      <c r="B9">
        <v>235</v>
      </c>
      <c r="C9">
        <v>19600</v>
      </c>
      <c r="E9" t="s">
        <v>65</v>
      </c>
    </row>
    <row r="10" spans="1:11" x14ac:dyDescent="0.3">
      <c r="A10" t="s">
        <v>15</v>
      </c>
      <c r="B10">
        <v>124</v>
      </c>
      <c r="C10">
        <v>10400</v>
      </c>
      <c r="E10" t="s">
        <v>65</v>
      </c>
    </row>
    <row r="11" spans="1:11" x14ac:dyDescent="0.3">
      <c r="A11" t="s">
        <v>11</v>
      </c>
      <c r="B11">
        <v>62</v>
      </c>
      <c r="C11">
        <v>5200</v>
      </c>
      <c r="E11" t="s">
        <v>62</v>
      </c>
    </row>
    <row r="12" spans="1:11" x14ac:dyDescent="0.3">
      <c r="A12" t="s">
        <v>16</v>
      </c>
      <c r="B12">
        <v>53</v>
      </c>
      <c r="C12">
        <v>7700</v>
      </c>
      <c r="E12" t="s">
        <v>62</v>
      </c>
    </row>
    <row r="13" spans="1:11" x14ac:dyDescent="0.3">
      <c r="A13" t="s">
        <v>11</v>
      </c>
      <c r="B13">
        <v>20</v>
      </c>
      <c r="C13">
        <v>2900</v>
      </c>
      <c r="E13" t="s">
        <v>62</v>
      </c>
    </row>
    <row r="14" spans="1:11" x14ac:dyDescent="0.3">
      <c r="A14" t="s">
        <v>11</v>
      </c>
      <c r="B14">
        <v>9</v>
      </c>
      <c r="C14">
        <v>1400</v>
      </c>
      <c r="E14" t="s">
        <v>62</v>
      </c>
    </row>
    <row r="15" spans="1:11" x14ac:dyDescent="0.3">
      <c r="A15" t="s">
        <v>16</v>
      </c>
      <c r="B15">
        <v>47</v>
      </c>
      <c r="C15">
        <v>6800</v>
      </c>
      <c r="E15" t="s">
        <v>62</v>
      </c>
    </row>
    <row r="16" spans="1:11" x14ac:dyDescent="0.3">
      <c r="A16" t="s">
        <v>17</v>
      </c>
      <c r="B16">
        <v>106</v>
      </c>
      <c r="C16">
        <v>15230</v>
      </c>
      <c r="E16" t="s">
        <v>25</v>
      </c>
    </row>
    <row r="17" spans="1:5" x14ac:dyDescent="0.3">
      <c r="A17" t="s">
        <v>18</v>
      </c>
      <c r="B17">
        <v>28</v>
      </c>
      <c r="C17">
        <v>4000</v>
      </c>
      <c r="E17" t="s">
        <v>63</v>
      </c>
    </row>
    <row r="18" spans="1:5" x14ac:dyDescent="0.3">
      <c r="A18" t="s">
        <v>16</v>
      </c>
      <c r="B18">
        <v>51</v>
      </c>
      <c r="C18">
        <v>7400</v>
      </c>
      <c r="E18" t="s">
        <v>62</v>
      </c>
    </row>
    <row r="19" spans="1:5" x14ac:dyDescent="0.3">
      <c r="A19" t="s">
        <v>19</v>
      </c>
      <c r="B19">
        <v>53</v>
      </c>
      <c r="C19">
        <v>7600</v>
      </c>
      <c r="E19" t="s">
        <v>62</v>
      </c>
    </row>
    <row r="20" spans="1:5" x14ac:dyDescent="0.3">
      <c r="A20" t="s">
        <v>20</v>
      </c>
      <c r="D20">
        <v>14.16</v>
      </c>
      <c r="E20" t="s">
        <v>59</v>
      </c>
    </row>
    <row r="21" spans="1:5" x14ac:dyDescent="0.3">
      <c r="A21" t="s">
        <v>20</v>
      </c>
      <c r="D21">
        <v>70.8</v>
      </c>
      <c r="E21" t="s">
        <v>59</v>
      </c>
    </row>
    <row r="22" spans="1:5" x14ac:dyDescent="0.3">
      <c r="A22" t="s">
        <v>21</v>
      </c>
      <c r="B22">
        <v>228</v>
      </c>
      <c r="C22">
        <v>19000</v>
      </c>
      <c r="E22" t="s">
        <v>61</v>
      </c>
    </row>
    <row r="23" spans="1:5" x14ac:dyDescent="0.3">
      <c r="A23" t="s">
        <v>22</v>
      </c>
      <c r="D23">
        <v>19.09</v>
      </c>
      <c r="E23" t="s">
        <v>59</v>
      </c>
    </row>
    <row r="24" spans="1:5" x14ac:dyDescent="0.3">
      <c r="A24" t="s">
        <v>23</v>
      </c>
      <c r="B24">
        <v>62</v>
      </c>
      <c r="C24">
        <v>8910</v>
      </c>
      <c r="E24" t="s">
        <v>61</v>
      </c>
    </row>
    <row r="25" spans="1:5" x14ac:dyDescent="0.3">
      <c r="A25" t="s">
        <v>23</v>
      </c>
      <c r="B25">
        <v>1</v>
      </c>
      <c r="C25">
        <v>200</v>
      </c>
      <c r="E25" t="s">
        <v>61</v>
      </c>
    </row>
    <row r="26" spans="1:5" x14ac:dyDescent="0.3">
      <c r="A26" t="s">
        <v>16</v>
      </c>
      <c r="B26">
        <v>67</v>
      </c>
      <c r="C26">
        <v>9700</v>
      </c>
      <c r="E26" t="s">
        <v>62</v>
      </c>
    </row>
    <row r="27" spans="1:5" x14ac:dyDescent="0.3">
      <c r="A27" t="s">
        <v>19</v>
      </c>
      <c r="B27">
        <v>56</v>
      </c>
      <c r="C27">
        <v>8000</v>
      </c>
      <c r="E27" t="s">
        <v>62</v>
      </c>
    </row>
    <row r="28" spans="1:5" x14ac:dyDescent="0.3">
      <c r="A28" t="s">
        <v>10</v>
      </c>
      <c r="B28">
        <v>88</v>
      </c>
      <c r="C28">
        <v>7400</v>
      </c>
      <c r="E28" t="s">
        <v>58</v>
      </c>
    </row>
    <row r="29" spans="1:5" x14ac:dyDescent="0.3">
      <c r="A29" t="s">
        <v>16</v>
      </c>
      <c r="B29">
        <v>53</v>
      </c>
      <c r="C29">
        <v>7600</v>
      </c>
      <c r="E29" t="s">
        <v>62</v>
      </c>
    </row>
    <row r="30" spans="1:5" x14ac:dyDescent="0.3">
      <c r="A30" t="s">
        <v>12</v>
      </c>
      <c r="B30">
        <v>77</v>
      </c>
      <c r="C30">
        <v>6500</v>
      </c>
      <c r="E30" t="s">
        <v>58</v>
      </c>
    </row>
    <row r="31" spans="1:5" x14ac:dyDescent="0.3">
      <c r="A31" t="s">
        <v>24</v>
      </c>
      <c r="B31">
        <v>21</v>
      </c>
      <c r="C31">
        <v>3000</v>
      </c>
      <c r="E31" t="s">
        <v>49</v>
      </c>
    </row>
    <row r="32" spans="1:5" x14ac:dyDescent="0.3">
      <c r="A32" t="s">
        <v>16</v>
      </c>
      <c r="B32">
        <v>41</v>
      </c>
      <c r="C32">
        <v>5900</v>
      </c>
      <c r="E32" t="s">
        <v>62</v>
      </c>
    </row>
    <row r="33" spans="1:5" x14ac:dyDescent="0.3">
      <c r="A33" t="s">
        <v>19</v>
      </c>
      <c r="B33">
        <v>56</v>
      </c>
      <c r="C33">
        <v>8000</v>
      </c>
      <c r="E33" t="s">
        <v>62</v>
      </c>
    </row>
    <row r="34" spans="1:5" x14ac:dyDescent="0.3">
      <c r="A34" t="s">
        <v>21</v>
      </c>
      <c r="B34">
        <v>41</v>
      </c>
      <c r="C34">
        <v>5900</v>
      </c>
      <c r="E34" t="s">
        <v>61</v>
      </c>
    </row>
    <row r="35" spans="1:5" x14ac:dyDescent="0.3">
      <c r="A35" t="s">
        <v>20</v>
      </c>
      <c r="D35">
        <v>22.65</v>
      </c>
      <c r="E35" t="s">
        <v>59</v>
      </c>
    </row>
    <row r="36" spans="1:5" x14ac:dyDescent="0.3">
      <c r="A36" t="s">
        <v>22</v>
      </c>
      <c r="D36">
        <v>39.78</v>
      </c>
      <c r="E36" t="s">
        <v>59</v>
      </c>
    </row>
    <row r="37" spans="1:5" x14ac:dyDescent="0.3">
      <c r="A37" t="s">
        <v>25</v>
      </c>
      <c r="B37">
        <v>115</v>
      </c>
      <c r="C37">
        <v>9700</v>
      </c>
      <c r="E37" t="s">
        <v>63</v>
      </c>
    </row>
    <row r="38" spans="1:5" x14ac:dyDescent="0.3">
      <c r="A38" t="s">
        <v>16</v>
      </c>
      <c r="B38">
        <v>37</v>
      </c>
      <c r="C38">
        <v>5300</v>
      </c>
      <c r="E38" t="s">
        <v>62</v>
      </c>
    </row>
    <row r="39" spans="1:5" x14ac:dyDescent="0.3">
      <c r="A39" t="s">
        <v>19</v>
      </c>
      <c r="B39">
        <v>56</v>
      </c>
      <c r="C39">
        <v>8000</v>
      </c>
      <c r="E39" t="s">
        <v>62</v>
      </c>
    </row>
    <row r="40" spans="1:5" x14ac:dyDescent="0.3">
      <c r="A40" t="s">
        <v>10</v>
      </c>
      <c r="B40">
        <v>124</v>
      </c>
      <c r="C40">
        <v>10400</v>
      </c>
      <c r="E40" t="s">
        <v>58</v>
      </c>
    </row>
    <row r="41" spans="1:5" x14ac:dyDescent="0.3">
      <c r="A41" t="s">
        <v>16</v>
      </c>
      <c r="B41">
        <v>60</v>
      </c>
      <c r="C41">
        <v>8700</v>
      </c>
      <c r="E41" t="s">
        <v>62</v>
      </c>
    </row>
    <row r="42" spans="1:5" x14ac:dyDescent="0.3">
      <c r="A42" t="s">
        <v>20</v>
      </c>
      <c r="D42">
        <v>26.79</v>
      </c>
      <c r="E42" t="s">
        <v>59</v>
      </c>
    </row>
    <row r="43" spans="1:5" x14ac:dyDescent="0.3">
      <c r="A43" t="s">
        <v>16</v>
      </c>
      <c r="B43">
        <v>37</v>
      </c>
      <c r="C43">
        <v>5300</v>
      </c>
      <c r="E43" t="s">
        <v>62</v>
      </c>
    </row>
    <row r="44" spans="1:5" x14ac:dyDescent="0.3">
      <c r="A44" t="s">
        <v>23</v>
      </c>
      <c r="B44">
        <v>11</v>
      </c>
      <c r="C44">
        <v>1600</v>
      </c>
      <c r="E44" t="s">
        <v>61</v>
      </c>
    </row>
    <row r="45" spans="1:5" x14ac:dyDescent="0.3">
      <c r="A45" t="s">
        <v>20</v>
      </c>
      <c r="D45">
        <v>27.06</v>
      </c>
      <c r="E45" t="s">
        <v>59</v>
      </c>
    </row>
    <row r="46" spans="1:5" x14ac:dyDescent="0.3">
      <c r="A46" t="s">
        <v>11</v>
      </c>
      <c r="B46">
        <v>58</v>
      </c>
      <c r="C46">
        <v>4900</v>
      </c>
      <c r="E46" t="s">
        <v>62</v>
      </c>
    </row>
    <row r="47" spans="1:5" x14ac:dyDescent="0.3">
      <c r="A47" t="s">
        <v>11</v>
      </c>
      <c r="B47">
        <v>19</v>
      </c>
      <c r="C47">
        <v>1600</v>
      </c>
      <c r="E47" t="s">
        <v>62</v>
      </c>
    </row>
    <row r="48" spans="1:5" x14ac:dyDescent="0.3">
      <c r="A48" t="s">
        <v>20</v>
      </c>
      <c r="D48">
        <v>162.51</v>
      </c>
      <c r="E48" t="s">
        <v>59</v>
      </c>
    </row>
    <row r="49" spans="1:5" x14ac:dyDescent="0.3">
      <c r="A49" t="s">
        <v>16</v>
      </c>
      <c r="B49">
        <v>59</v>
      </c>
      <c r="C49">
        <v>8500</v>
      </c>
      <c r="E49" t="s">
        <v>62</v>
      </c>
    </row>
    <row r="50" spans="1:5" x14ac:dyDescent="0.3">
      <c r="A50" t="s">
        <v>26</v>
      </c>
      <c r="B50">
        <v>24</v>
      </c>
      <c r="C50">
        <v>3500</v>
      </c>
      <c r="E50" t="s">
        <v>58</v>
      </c>
    </row>
    <row r="51" spans="1:5" x14ac:dyDescent="0.3">
      <c r="A51" t="s">
        <v>10</v>
      </c>
      <c r="B51">
        <v>88</v>
      </c>
      <c r="C51">
        <v>7400</v>
      </c>
      <c r="E51" t="s">
        <v>58</v>
      </c>
    </row>
    <row r="52" spans="1:5" x14ac:dyDescent="0.3">
      <c r="A52" t="s">
        <v>27</v>
      </c>
      <c r="B52">
        <v>56</v>
      </c>
      <c r="C52">
        <v>8000</v>
      </c>
      <c r="E52" t="s">
        <v>63</v>
      </c>
    </row>
    <row r="53" spans="1:5" x14ac:dyDescent="0.3">
      <c r="A53" t="s">
        <v>11</v>
      </c>
      <c r="B53">
        <v>48</v>
      </c>
      <c r="C53">
        <v>6900</v>
      </c>
      <c r="E53" t="s">
        <v>62</v>
      </c>
    </row>
    <row r="54" spans="1:5" x14ac:dyDescent="0.3">
      <c r="A54" t="s">
        <v>24</v>
      </c>
      <c r="B54">
        <v>21</v>
      </c>
      <c r="C54">
        <v>3000</v>
      </c>
      <c r="E54" t="s">
        <v>49</v>
      </c>
    </row>
    <row r="55" spans="1:5" x14ac:dyDescent="0.3">
      <c r="A55" t="s">
        <v>28</v>
      </c>
      <c r="B55">
        <v>108</v>
      </c>
      <c r="C55">
        <v>9000</v>
      </c>
      <c r="E55" t="s">
        <v>58</v>
      </c>
    </row>
    <row r="56" spans="1:5" x14ac:dyDescent="0.3">
      <c r="A56" t="s">
        <v>16</v>
      </c>
      <c r="B56">
        <v>58</v>
      </c>
      <c r="C56">
        <v>8300</v>
      </c>
      <c r="E56" t="s">
        <v>62</v>
      </c>
    </row>
    <row r="57" spans="1:5" x14ac:dyDescent="0.3">
      <c r="A57" t="s">
        <v>19</v>
      </c>
      <c r="B57">
        <v>61</v>
      </c>
      <c r="C57">
        <v>8800</v>
      </c>
      <c r="E57" t="s">
        <v>62</v>
      </c>
    </row>
    <row r="58" spans="1:5" x14ac:dyDescent="0.3">
      <c r="A58" t="s">
        <v>29</v>
      </c>
      <c r="B58">
        <v>154</v>
      </c>
      <c r="C58">
        <v>7000</v>
      </c>
      <c r="E58" t="s">
        <v>58</v>
      </c>
    </row>
    <row r="59" spans="1:5" x14ac:dyDescent="0.3">
      <c r="A59" t="s">
        <v>24</v>
      </c>
      <c r="B59">
        <v>15</v>
      </c>
      <c r="C59">
        <v>2200</v>
      </c>
      <c r="E59" t="s">
        <v>49</v>
      </c>
    </row>
    <row r="60" spans="1:5" x14ac:dyDescent="0.3">
      <c r="A60" t="s">
        <v>11</v>
      </c>
      <c r="B60">
        <v>21</v>
      </c>
      <c r="C60">
        <v>3000</v>
      </c>
      <c r="E60" t="s">
        <v>62</v>
      </c>
    </row>
    <row r="61" spans="1:5" x14ac:dyDescent="0.3">
      <c r="A61" t="s">
        <v>11</v>
      </c>
      <c r="B61">
        <v>16</v>
      </c>
      <c r="C61">
        <v>2400</v>
      </c>
      <c r="E61" t="s">
        <v>62</v>
      </c>
    </row>
    <row r="62" spans="1:5" x14ac:dyDescent="0.3">
      <c r="A62" t="s">
        <v>30</v>
      </c>
      <c r="B62">
        <v>315</v>
      </c>
      <c r="C62">
        <v>26300</v>
      </c>
      <c r="E62" t="s">
        <v>66</v>
      </c>
    </row>
    <row r="63" spans="1:5" x14ac:dyDescent="0.3">
      <c r="A63" t="s">
        <v>31</v>
      </c>
      <c r="B63">
        <v>401</v>
      </c>
      <c r="C63">
        <v>33550</v>
      </c>
      <c r="E63" t="s">
        <v>66</v>
      </c>
    </row>
    <row r="65" spans="6:9" x14ac:dyDescent="0.3">
      <c r="F65" t="s">
        <v>66</v>
      </c>
      <c r="G65">
        <f>SUM(C62,C63)</f>
        <v>59850</v>
      </c>
      <c r="H65">
        <f>G65*0.07</f>
        <v>4189.5</v>
      </c>
    </row>
    <row r="66" spans="6:9" x14ac:dyDescent="0.3">
      <c r="F66" t="s">
        <v>62</v>
      </c>
      <c r="G66">
        <f>SUM(C5,C11,C12,C13,C14,C15,C18,C19,C26,C27,C29,C32,C33,C38,C39,C41,C43,C46,C47,C49,C53,C56,C57,C60,C61)</f>
        <v>155500</v>
      </c>
      <c r="H66">
        <f>G66*0.1</f>
        <v>15550</v>
      </c>
      <c r="I66">
        <v>16000</v>
      </c>
    </row>
    <row r="67" spans="6:9" x14ac:dyDescent="0.3">
      <c r="F67" t="s">
        <v>59</v>
      </c>
      <c r="G67">
        <f>SUM(D8,D20,D21,D23,D35,D36,D42,D45,D48)*K2</f>
        <v>543294.39480000001</v>
      </c>
      <c r="H67">
        <f>G67*0.03</f>
        <v>16298.831844</v>
      </c>
      <c r="I67">
        <v>16000</v>
      </c>
    </row>
  </sheetData>
  <autoFilter ref="A1:E63" xr:uid="{00000000-0001-0000-0000-000000000000}">
    <filterColumn colId="2" showButton="0"/>
  </autoFilter>
  <mergeCells count="6">
    <mergeCell ref="C1:D2"/>
    <mergeCell ref="E1:E3"/>
    <mergeCell ref="F1:G1"/>
    <mergeCell ref="H1:J1"/>
    <mergeCell ref="A1:A3"/>
    <mergeCell ref="B1:B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A95A-0358-4AC5-9D9B-0DE28CF6145A}">
  <sheetPr filterMode="1"/>
  <dimension ref="A1:K95"/>
  <sheetViews>
    <sheetView topLeftCell="D1" zoomScale="115" zoomScaleNormal="115" workbookViewId="0">
      <pane ySplit="3" topLeftCell="A21" activePane="bottomLeft" state="frozen"/>
      <selection pane="bottomLeft" activeCell="F96" sqref="F96"/>
    </sheetView>
  </sheetViews>
  <sheetFormatPr defaultRowHeight="16.5" x14ac:dyDescent="0.3"/>
  <cols>
    <col min="5" max="5" width="5.5" bestFit="1" customWidth="1"/>
    <col min="6" max="10" width="15.625" customWidth="1"/>
    <col min="11" max="11" width="20.5" bestFit="1" customWidth="1"/>
  </cols>
  <sheetData>
    <row r="1" spans="1:11" s="4" customFormat="1" x14ac:dyDescent="0.3">
      <c r="A1" s="7" t="s">
        <v>9</v>
      </c>
      <c r="B1" s="7" t="s">
        <v>1</v>
      </c>
      <c r="C1" s="5" t="s">
        <v>2</v>
      </c>
      <c r="D1" s="6"/>
      <c r="E1" s="5" t="s">
        <v>0</v>
      </c>
      <c r="F1" s="2" t="s">
        <v>5</v>
      </c>
      <c r="G1" s="18"/>
      <c r="H1" s="7" t="s">
        <v>6</v>
      </c>
      <c r="I1" s="7"/>
      <c r="J1" s="6"/>
      <c r="K1" s="4" t="s">
        <v>7</v>
      </c>
    </row>
    <row r="2" spans="1:11" s="4" customFormat="1" hidden="1" x14ac:dyDescent="0.3">
      <c r="A2" s="14"/>
      <c r="B2" s="14"/>
      <c r="C2" s="15"/>
      <c r="D2" s="16"/>
      <c r="E2" s="17"/>
      <c r="F2" s="4" t="s">
        <v>3</v>
      </c>
      <c r="G2" s="8" t="s">
        <v>4</v>
      </c>
      <c r="H2" s="8" t="s">
        <v>3</v>
      </c>
      <c r="I2" s="3" t="s">
        <v>4</v>
      </c>
      <c r="J2" s="9" t="s">
        <v>32</v>
      </c>
      <c r="K2" s="1">
        <v>1424.04</v>
      </c>
    </row>
    <row r="3" spans="1:11" s="10" customFormat="1" hidden="1" x14ac:dyDescent="0.3">
      <c r="A3" s="14"/>
      <c r="B3" s="14"/>
      <c r="C3" s="4" t="s">
        <v>3</v>
      </c>
      <c r="D3" s="4" t="s">
        <v>4</v>
      </c>
      <c r="E3" s="17"/>
      <c r="F3" s="12">
        <f>SUM(B:B)</f>
        <v>3494</v>
      </c>
      <c r="G3" s="12">
        <f>I3*0.017</f>
        <v>13837.439401200003</v>
      </c>
      <c r="H3" s="13">
        <f>SUM(C:C)</f>
        <v>439560</v>
      </c>
      <c r="I3" s="13">
        <f xml:space="preserve"> SUM(D:D)*K2</f>
        <v>813967.02360000007</v>
      </c>
      <c r="J3" s="13">
        <f>SUM(I3,H3)</f>
        <v>1253527.0236</v>
      </c>
      <c r="K3" s="11"/>
    </row>
    <row r="4" spans="1:11" hidden="1" x14ac:dyDescent="0.3">
      <c r="A4" t="s">
        <v>13</v>
      </c>
      <c r="D4">
        <v>3.79</v>
      </c>
      <c r="E4" t="s">
        <v>59</v>
      </c>
    </row>
    <row r="5" spans="1:11" hidden="1" x14ac:dyDescent="0.3">
      <c r="A5" t="s">
        <v>68</v>
      </c>
      <c r="B5">
        <v>26</v>
      </c>
      <c r="C5">
        <v>2200</v>
      </c>
      <c r="E5" t="s">
        <v>63</v>
      </c>
    </row>
    <row r="6" spans="1:11" hidden="1" x14ac:dyDescent="0.3">
      <c r="A6" t="s">
        <v>69</v>
      </c>
      <c r="D6">
        <v>15.62</v>
      </c>
      <c r="E6" t="s">
        <v>59</v>
      </c>
    </row>
    <row r="7" spans="1:11" hidden="1" x14ac:dyDescent="0.3">
      <c r="A7" t="s">
        <v>20</v>
      </c>
      <c r="D7">
        <v>29.43</v>
      </c>
      <c r="E7" t="s">
        <v>59</v>
      </c>
    </row>
    <row r="8" spans="1:11" hidden="1" x14ac:dyDescent="0.3">
      <c r="A8" t="s">
        <v>24</v>
      </c>
      <c r="B8">
        <v>21</v>
      </c>
      <c r="C8">
        <v>3000</v>
      </c>
      <c r="E8" t="s">
        <v>49</v>
      </c>
    </row>
    <row r="9" spans="1:11" hidden="1" x14ac:dyDescent="0.3">
      <c r="A9" t="s">
        <v>28</v>
      </c>
      <c r="B9">
        <v>96</v>
      </c>
      <c r="C9">
        <v>8000</v>
      </c>
      <c r="E9" t="s">
        <v>58</v>
      </c>
    </row>
    <row r="10" spans="1:11" hidden="1" x14ac:dyDescent="0.3">
      <c r="A10" t="s">
        <v>19</v>
      </c>
      <c r="B10">
        <v>56</v>
      </c>
      <c r="C10">
        <v>8000</v>
      </c>
      <c r="E10" t="s">
        <v>62</v>
      </c>
    </row>
    <row r="11" spans="1:11" hidden="1" x14ac:dyDescent="0.3">
      <c r="A11" t="s">
        <v>35</v>
      </c>
      <c r="B11">
        <v>108</v>
      </c>
      <c r="C11">
        <v>9000</v>
      </c>
      <c r="E11" t="s">
        <v>58</v>
      </c>
    </row>
    <row r="12" spans="1:11" hidden="1" x14ac:dyDescent="0.3">
      <c r="A12" t="s">
        <v>70</v>
      </c>
      <c r="B12">
        <v>16</v>
      </c>
      <c r="C12">
        <v>2300</v>
      </c>
      <c r="E12" t="s">
        <v>49</v>
      </c>
    </row>
    <row r="13" spans="1:11" hidden="1" x14ac:dyDescent="0.3">
      <c r="A13" t="s">
        <v>16</v>
      </c>
      <c r="B13">
        <v>65</v>
      </c>
      <c r="C13">
        <v>9300</v>
      </c>
      <c r="E13" t="s">
        <v>62</v>
      </c>
    </row>
    <row r="14" spans="1:11" hidden="1" x14ac:dyDescent="0.3">
      <c r="A14" t="s">
        <v>71</v>
      </c>
      <c r="B14">
        <v>24</v>
      </c>
      <c r="C14">
        <v>3500</v>
      </c>
      <c r="E14" t="s">
        <v>58</v>
      </c>
    </row>
    <row r="15" spans="1:11" hidden="1" x14ac:dyDescent="0.3">
      <c r="A15" t="s">
        <v>72</v>
      </c>
      <c r="B15">
        <v>108</v>
      </c>
      <c r="C15">
        <v>9000</v>
      </c>
      <c r="E15" t="s">
        <v>58</v>
      </c>
    </row>
    <row r="16" spans="1:11" hidden="1" x14ac:dyDescent="0.3">
      <c r="A16" t="s">
        <v>19</v>
      </c>
      <c r="B16">
        <v>55</v>
      </c>
      <c r="C16">
        <v>7900</v>
      </c>
      <c r="E16" t="s">
        <v>62</v>
      </c>
    </row>
    <row r="17" spans="1:5" hidden="1" x14ac:dyDescent="0.3">
      <c r="A17" t="s">
        <v>11</v>
      </c>
      <c r="B17">
        <v>72</v>
      </c>
      <c r="C17">
        <v>6100</v>
      </c>
      <c r="E17" t="s">
        <v>62</v>
      </c>
    </row>
    <row r="18" spans="1:5" hidden="1" x14ac:dyDescent="0.3">
      <c r="A18" t="s">
        <v>73</v>
      </c>
      <c r="D18">
        <v>46.67</v>
      </c>
      <c r="E18" t="s">
        <v>59</v>
      </c>
    </row>
    <row r="19" spans="1:5" hidden="1" x14ac:dyDescent="0.3">
      <c r="A19" t="s">
        <v>74</v>
      </c>
      <c r="B19">
        <v>113</v>
      </c>
      <c r="C19">
        <v>9500</v>
      </c>
      <c r="E19" t="s">
        <v>58</v>
      </c>
    </row>
    <row r="20" spans="1:5" hidden="1" x14ac:dyDescent="0.3">
      <c r="A20" t="s">
        <v>19</v>
      </c>
      <c r="B20">
        <v>56</v>
      </c>
      <c r="C20">
        <v>8000</v>
      </c>
      <c r="E20" t="s">
        <v>62</v>
      </c>
    </row>
    <row r="21" spans="1:5" x14ac:dyDescent="0.3">
      <c r="A21" t="s">
        <v>23</v>
      </c>
      <c r="B21">
        <v>58</v>
      </c>
      <c r="C21">
        <v>8300</v>
      </c>
      <c r="E21" t="s">
        <v>61</v>
      </c>
    </row>
    <row r="22" spans="1:5" hidden="1" x14ac:dyDescent="0.3">
      <c r="A22" t="s">
        <v>20</v>
      </c>
      <c r="D22">
        <v>72.349999999999994</v>
      </c>
      <c r="E22" t="s">
        <v>59</v>
      </c>
    </row>
    <row r="23" spans="1:5" hidden="1" x14ac:dyDescent="0.3">
      <c r="A23" t="s">
        <v>20</v>
      </c>
      <c r="D23">
        <v>139.13</v>
      </c>
      <c r="E23" t="s">
        <v>59</v>
      </c>
    </row>
    <row r="24" spans="1:5" hidden="1" x14ac:dyDescent="0.3">
      <c r="A24" t="s">
        <v>75</v>
      </c>
      <c r="B24">
        <v>176</v>
      </c>
      <c r="C24">
        <v>8000</v>
      </c>
      <c r="E24" t="s">
        <v>58</v>
      </c>
    </row>
    <row r="25" spans="1:5" hidden="1" x14ac:dyDescent="0.3">
      <c r="A25" t="s">
        <v>24</v>
      </c>
      <c r="B25">
        <v>14</v>
      </c>
      <c r="C25">
        <v>2100</v>
      </c>
      <c r="E25" t="s">
        <v>49</v>
      </c>
    </row>
    <row r="26" spans="1:5" hidden="1" x14ac:dyDescent="0.3">
      <c r="A26" t="s">
        <v>11</v>
      </c>
      <c r="B26">
        <v>42</v>
      </c>
      <c r="C26">
        <v>6100</v>
      </c>
      <c r="E26" t="s">
        <v>62</v>
      </c>
    </row>
    <row r="27" spans="1:5" hidden="1" x14ac:dyDescent="0.3">
      <c r="A27" t="s">
        <v>19</v>
      </c>
      <c r="B27">
        <v>68</v>
      </c>
      <c r="C27">
        <v>9800</v>
      </c>
      <c r="E27" t="s">
        <v>62</v>
      </c>
    </row>
    <row r="28" spans="1:5" hidden="1" x14ac:dyDescent="0.3">
      <c r="A28" t="s">
        <v>18</v>
      </c>
      <c r="B28">
        <v>28</v>
      </c>
      <c r="C28">
        <v>4000</v>
      </c>
      <c r="E28" t="s">
        <v>63</v>
      </c>
    </row>
    <row r="29" spans="1:5" hidden="1" x14ac:dyDescent="0.3">
      <c r="A29" t="s">
        <v>46</v>
      </c>
      <c r="B29">
        <v>113</v>
      </c>
      <c r="C29">
        <v>9500</v>
      </c>
      <c r="E29" t="s">
        <v>58</v>
      </c>
    </row>
    <row r="30" spans="1:5" hidden="1" x14ac:dyDescent="0.3">
      <c r="A30" t="s">
        <v>71</v>
      </c>
      <c r="B30">
        <v>45</v>
      </c>
      <c r="C30">
        <v>6500</v>
      </c>
      <c r="E30" t="s">
        <v>58</v>
      </c>
    </row>
    <row r="31" spans="1:5" hidden="1" x14ac:dyDescent="0.3">
      <c r="A31" t="s">
        <v>11</v>
      </c>
      <c r="B31">
        <v>84</v>
      </c>
      <c r="C31">
        <v>7000</v>
      </c>
      <c r="E31" t="s">
        <v>62</v>
      </c>
    </row>
    <row r="32" spans="1:5" hidden="1" x14ac:dyDescent="0.3">
      <c r="A32" t="s">
        <v>16</v>
      </c>
      <c r="B32">
        <v>53</v>
      </c>
      <c r="C32">
        <v>7700</v>
      </c>
      <c r="E32" t="s">
        <v>62</v>
      </c>
    </row>
    <row r="33" spans="1:5" hidden="1" x14ac:dyDescent="0.3">
      <c r="A33" t="s">
        <v>19</v>
      </c>
      <c r="B33">
        <v>54</v>
      </c>
      <c r="C33">
        <v>7800</v>
      </c>
      <c r="E33" t="s">
        <v>62</v>
      </c>
    </row>
    <row r="34" spans="1:5" x14ac:dyDescent="0.3">
      <c r="A34" t="s">
        <v>42</v>
      </c>
      <c r="B34">
        <v>875</v>
      </c>
      <c r="C34">
        <v>125000</v>
      </c>
      <c r="E34" t="s">
        <v>64</v>
      </c>
    </row>
    <row r="35" spans="1:5" hidden="1" x14ac:dyDescent="0.3">
      <c r="A35" t="s">
        <v>69</v>
      </c>
      <c r="D35">
        <v>22.7</v>
      </c>
      <c r="E35" t="s">
        <v>59</v>
      </c>
    </row>
    <row r="36" spans="1:5" hidden="1" x14ac:dyDescent="0.3">
      <c r="A36" t="s">
        <v>16</v>
      </c>
      <c r="B36">
        <v>59</v>
      </c>
      <c r="C36">
        <v>8500</v>
      </c>
      <c r="E36" t="s">
        <v>62</v>
      </c>
    </row>
    <row r="37" spans="1:5" x14ac:dyDescent="0.3">
      <c r="A37" t="s">
        <v>21</v>
      </c>
      <c r="B37">
        <v>133</v>
      </c>
      <c r="C37">
        <v>19000</v>
      </c>
      <c r="E37" t="s">
        <v>61</v>
      </c>
    </row>
    <row r="38" spans="1:5" hidden="1" x14ac:dyDescent="0.3">
      <c r="A38" t="s">
        <v>24</v>
      </c>
      <c r="B38">
        <v>21</v>
      </c>
      <c r="C38">
        <v>3000</v>
      </c>
      <c r="E38" t="s">
        <v>49</v>
      </c>
    </row>
    <row r="39" spans="1:5" hidden="1" x14ac:dyDescent="0.3">
      <c r="A39" t="s">
        <v>11</v>
      </c>
      <c r="B39">
        <v>52</v>
      </c>
      <c r="C39">
        <v>7500</v>
      </c>
      <c r="E39" t="s">
        <v>62</v>
      </c>
    </row>
    <row r="40" spans="1:5" hidden="1" x14ac:dyDescent="0.3">
      <c r="A40" t="s">
        <v>11</v>
      </c>
      <c r="B40">
        <v>11</v>
      </c>
      <c r="C40">
        <v>1600</v>
      </c>
      <c r="E40" t="s">
        <v>62</v>
      </c>
    </row>
    <row r="41" spans="1:5" hidden="1" x14ac:dyDescent="0.3">
      <c r="A41" t="s">
        <v>76</v>
      </c>
      <c r="B41">
        <v>84</v>
      </c>
      <c r="C41">
        <v>7000</v>
      </c>
      <c r="E41" t="s">
        <v>58</v>
      </c>
    </row>
    <row r="42" spans="1:5" hidden="1" x14ac:dyDescent="0.3">
      <c r="A42" t="s">
        <v>19</v>
      </c>
      <c r="B42">
        <v>55</v>
      </c>
      <c r="C42">
        <v>7900</v>
      </c>
      <c r="E42" t="s">
        <v>62</v>
      </c>
    </row>
    <row r="43" spans="1:5" hidden="1" x14ac:dyDescent="0.3">
      <c r="A43" t="s">
        <v>71</v>
      </c>
      <c r="B43">
        <v>24</v>
      </c>
      <c r="C43">
        <v>3500</v>
      </c>
      <c r="E43" t="s">
        <v>58</v>
      </c>
    </row>
    <row r="44" spans="1:5" x14ac:dyDescent="0.3">
      <c r="A44" t="s">
        <v>21</v>
      </c>
      <c r="B44">
        <v>42</v>
      </c>
      <c r="C44">
        <v>6000</v>
      </c>
      <c r="E44" t="s">
        <v>61</v>
      </c>
    </row>
    <row r="45" spans="1:5" hidden="1" x14ac:dyDescent="0.3">
      <c r="A45" t="s">
        <v>28</v>
      </c>
      <c r="B45">
        <v>96</v>
      </c>
      <c r="C45">
        <v>8000</v>
      </c>
      <c r="E45" t="s">
        <v>58</v>
      </c>
    </row>
    <row r="46" spans="1:5" hidden="1" x14ac:dyDescent="0.3">
      <c r="A46" t="s">
        <v>20</v>
      </c>
      <c r="D46">
        <v>139.19</v>
      </c>
      <c r="E46" t="s">
        <v>59</v>
      </c>
    </row>
    <row r="47" spans="1:5" hidden="1" x14ac:dyDescent="0.3">
      <c r="A47" t="s">
        <v>20</v>
      </c>
      <c r="D47">
        <v>102.71</v>
      </c>
      <c r="E47" t="s">
        <v>59</v>
      </c>
    </row>
    <row r="48" spans="1:5" x14ac:dyDescent="0.3">
      <c r="A48" t="s">
        <v>23</v>
      </c>
      <c r="B48">
        <v>46</v>
      </c>
      <c r="C48">
        <v>3960</v>
      </c>
      <c r="E48" t="s">
        <v>61</v>
      </c>
    </row>
    <row r="49" spans="1:5" hidden="1" x14ac:dyDescent="0.3">
      <c r="A49" t="s">
        <v>19</v>
      </c>
      <c r="B49">
        <v>96</v>
      </c>
      <c r="C49">
        <v>8000</v>
      </c>
      <c r="E49" t="s">
        <v>62</v>
      </c>
    </row>
    <row r="50" spans="1:5" hidden="1" x14ac:dyDescent="0.3">
      <c r="A50" t="s">
        <v>16</v>
      </c>
      <c r="B50">
        <v>49</v>
      </c>
      <c r="C50">
        <v>7100</v>
      </c>
      <c r="E50" t="s">
        <v>62</v>
      </c>
    </row>
    <row r="51" spans="1:5" hidden="1" x14ac:dyDescent="0.3">
      <c r="A51" t="s">
        <v>45</v>
      </c>
      <c r="B51">
        <v>84</v>
      </c>
      <c r="C51">
        <v>7000</v>
      </c>
      <c r="E51" t="s">
        <v>58</v>
      </c>
    </row>
    <row r="52" spans="1:5" hidden="1" x14ac:dyDescent="0.3">
      <c r="A52" t="s">
        <v>77</v>
      </c>
      <c r="B52">
        <v>144</v>
      </c>
      <c r="C52">
        <v>12000</v>
      </c>
      <c r="E52" t="s">
        <v>58</v>
      </c>
    </row>
    <row r="53" spans="1:5" hidden="1" x14ac:dyDescent="0.3">
      <c r="A53" t="s">
        <v>19</v>
      </c>
      <c r="B53">
        <v>69</v>
      </c>
      <c r="C53">
        <v>9900</v>
      </c>
      <c r="E53" t="s">
        <v>62</v>
      </c>
    </row>
    <row r="54" spans="1:5" x14ac:dyDescent="0.3">
      <c r="A54" t="s">
        <v>23</v>
      </c>
      <c r="B54">
        <v>3</v>
      </c>
      <c r="C54">
        <v>500</v>
      </c>
      <c r="E54" t="s">
        <v>61</v>
      </c>
    </row>
    <row r="55" spans="1:5" hidden="1" x14ac:dyDescent="0.3">
      <c r="A55" t="s">
        <v>74</v>
      </c>
      <c r="C55">
        <v>8500</v>
      </c>
      <c r="E55" t="s">
        <v>58</v>
      </c>
    </row>
    <row r="56" spans="1:5" hidden="1" x14ac:dyDescent="0.3">
      <c r="A56" t="s">
        <v>24</v>
      </c>
      <c r="C56">
        <v>2200</v>
      </c>
      <c r="E56" t="s">
        <v>49</v>
      </c>
    </row>
    <row r="57" spans="1:5" hidden="1" x14ac:dyDescent="0.3">
      <c r="A57" t="s">
        <v>19</v>
      </c>
      <c r="C57">
        <v>8800</v>
      </c>
      <c r="E57" t="s">
        <v>62</v>
      </c>
    </row>
    <row r="58" spans="1:5" hidden="1" x14ac:dyDescent="0.3">
      <c r="A58" t="s">
        <v>24</v>
      </c>
      <c r="C58">
        <v>3000</v>
      </c>
      <c r="E58" t="s">
        <v>49</v>
      </c>
    </row>
    <row r="59" spans="1:5" hidden="1" x14ac:dyDescent="0.3">
      <c r="A59" t="s">
        <v>28</v>
      </c>
      <c r="C59">
        <v>9000</v>
      </c>
      <c r="E59" t="s">
        <v>58</v>
      </c>
    </row>
    <row r="60" spans="1:5" hidden="1" x14ac:dyDescent="0.3"/>
    <row r="61" spans="1:5" hidden="1" x14ac:dyDescent="0.3"/>
    <row r="62" spans="1:5" hidden="1" x14ac:dyDescent="0.3"/>
    <row r="63" spans="1:5" hidden="1" x14ac:dyDescent="0.3"/>
    <row r="65" spans="6:10" x14ac:dyDescent="0.3">
      <c r="F65" t="s">
        <v>66</v>
      </c>
      <c r="G65">
        <v>50000</v>
      </c>
      <c r="H65">
        <f>G65*0.07</f>
        <v>3500.0000000000005</v>
      </c>
      <c r="I65">
        <v>3500</v>
      </c>
    </row>
    <row r="66" spans="6:10" x14ac:dyDescent="0.3">
      <c r="F66" t="s">
        <v>64</v>
      </c>
      <c r="G66">
        <f>C34</f>
        <v>125000</v>
      </c>
      <c r="H66">
        <f>G66*0.07</f>
        <v>8750</v>
      </c>
      <c r="I66">
        <v>8000</v>
      </c>
    </row>
    <row r="67" spans="6:10" x14ac:dyDescent="0.3">
      <c r="F67" t="s">
        <v>62</v>
      </c>
      <c r="G67">
        <f>SUM(C10,C13,C16,C17,C20,C26,C27,C31,C33,C32,C36,C39,C40,C42,C49,C50,C53,C57)</f>
        <v>137000</v>
      </c>
      <c r="H67">
        <f>G67*0.1</f>
        <v>13700</v>
      </c>
      <c r="I67">
        <v>8000</v>
      </c>
    </row>
    <row r="68" spans="6:10" x14ac:dyDescent="0.3">
      <c r="F68" t="s">
        <v>59</v>
      </c>
      <c r="G68">
        <f>SUM(D4,D6,D7,D18,D22,D23,D35,D46,D47)*K2</f>
        <v>813967.02360000007</v>
      </c>
      <c r="H68">
        <f>G68*0.03</f>
        <v>24419.010708000002</v>
      </c>
      <c r="I68">
        <v>16000</v>
      </c>
    </row>
    <row r="69" spans="6:10" x14ac:dyDescent="0.3">
      <c r="G69">
        <v>0.03</v>
      </c>
      <c r="H69">
        <v>0.05</v>
      </c>
      <c r="I69">
        <v>7.0000000000000007E-2</v>
      </c>
      <c r="J69">
        <v>0.1</v>
      </c>
    </row>
    <row r="70" spans="6:10" x14ac:dyDescent="0.3">
      <c r="F70">
        <v>4000</v>
      </c>
      <c r="G70">
        <f>$F70/G$69</f>
        <v>133333.33333333334</v>
      </c>
      <c r="H70">
        <f>$F70/H$69</f>
        <v>80000</v>
      </c>
      <c r="I70">
        <f t="shared" ref="I70:J70" si="0">$F70/I$69</f>
        <v>57142.857142857138</v>
      </c>
      <c r="J70">
        <f t="shared" si="0"/>
        <v>40000</v>
      </c>
    </row>
    <row r="71" spans="6:10" x14ac:dyDescent="0.3">
      <c r="F71">
        <v>8000</v>
      </c>
      <c r="G71">
        <f t="shared" ref="G71:J72" si="1">$F71/G$69</f>
        <v>266666.66666666669</v>
      </c>
      <c r="H71">
        <f t="shared" si="1"/>
        <v>160000</v>
      </c>
      <c r="I71">
        <f t="shared" si="1"/>
        <v>114285.71428571428</v>
      </c>
      <c r="J71">
        <f t="shared" si="1"/>
        <v>80000</v>
      </c>
    </row>
    <row r="72" spans="6:10" x14ac:dyDescent="0.3">
      <c r="F72">
        <v>16000</v>
      </c>
      <c r="G72">
        <f t="shared" si="1"/>
        <v>533333.33333333337</v>
      </c>
      <c r="H72">
        <f t="shared" si="1"/>
        <v>320000</v>
      </c>
      <c r="I72">
        <f t="shared" si="1"/>
        <v>228571.42857142855</v>
      </c>
      <c r="J72">
        <f t="shared" si="1"/>
        <v>160000</v>
      </c>
    </row>
    <row r="80" spans="6:10" x14ac:dyDescent="0.3">
      <c r="F80" t="s">
        <v>79</v>
      </c>
    </row>
    <row r="81" spans="6:9" x14ac:dyDescent="0.3">
      <c r="F81" t="s">
        <v>78</v>
      </c>
      <c r="G81">
        <f>SUM(C5,C8,C10,C12,C13,C16,C17,C20,C21,C25,C26,C27,C28,C31,C32,C33,C34,C36,C37,C38,C39,C40,C42,C44,C48,C49,C50,C53,C54,C56,C57,C58)</f>
        <v>321560</v>
      </c>
      <c r="H81">
        <f>G81*0.007</f>
        <v>2250.92</v>
      </c>
      <c r="I81">
        <f>SUM(H81:H85)</f>
        <v>18704.359401200003</v>
      </c>
    </row>
    <row r="82" spans="6:9" x14ac:dyDescent="0.3">
      <c r="F82" t="s">
        <v>58</v>
      </c>
      <c r="G82">
        <f>SUM(C9,C11,C14,C15,C19,C24,C29,C30,C41,C43,C45,C51,C52,C55,C59)</f>
        <v>118000</v>
      </c>
      <c r="H82">
        <f>G82*0.012</f>
        <v>1416</v>
      </c>
    </row>
    <row r="83" spans="6:9" x14ac:dyDescent="0.3">
      <c r="F83" t="s">
        <v>66</v>
      </c>
      <c r="G83">
        <v>50000</v>
      </c>
      <c r="H83">
        <f>G83*0.012</f>
        <v>600</v>
      </c>
    </row>
    <row r="84" spans="6:9" x14ac:dyDescent="0.3">
      <c r="F84" t="s">
        <v>67</v>
      </c>
      <c r="G84">
        <v>50000</v>
      </c>
      <c r="H84">
        <f>G84*0.012</f>
        <v>600</v>
      </c>
    </row>
    <row r="85" spans="6:9" x14ac:dyDescent="0.3">
      <c r="F85" t="s">
        <v>59</v>
      </c>
      <c r="H85">
        <f>G68*0.017</f>
        <v>13837.439401200003</v>
      </c>
    </row>
    <row r="87" spans="6:9" x14ac:dyDescent="0.3">
      <c r="F87" t="s">
        <v>80</v>
      </c>
    </row>
    <row r="88" spans="6:9" x14ac:dyDescent="0.3">
      <c r="F88" t="s">
        <v>81</v>
      </c>
      <c r="G88">
        <f>SUM(C5,C8,C9,C10,C11,C12,C13,C14,C15,C16,C17,C19,C20,C24,C25,C26,C27,C28,C29,C30,C31,C32,C33,C36,C38,C39,C40,C41,C42,C43,C45,C49,C50,C51,C52,C53,C55,C56,C57,C58,C59)</f>
        <v>276800</v>
      </c>
      <c r="H88">
        <f>G88*0.003</f>
        <v>830.4</v>
      </c>
    </row>
    <row r="89" spans="6:9" x14ac:dyDescent="0.3">
      <c r="F89" t="s">
        <v>59</v>
      </c>
      <c r="G89">
        <f>G68</f>
        <v>813967.02360000007</v>
      </c>
      <c r="H89">
        <v>10000</v>
      </c>
    </row>
    <row r="90" spans="6:9" x14ac:dyDescent="0.3">
      <c r="F90" t="s">
        <v>82</v>
      </c>
      <c r="G90">
        <f>SUM(C21,C34,C37,C44,C48,C54)</f>
        <v>162760</v>
      </c>
      <c r="H90">
        <f>G90*0.009</f>
        <v>1464.84</v>
      </c>
    </row>
    <row r="92" spans="6:9" x14ac:dyDescent="0.3">
      <c r="F92" t="s">
        <v>83</v>
      </c>
    </row>
    <row r="93" spans="6:9" x14ac:dyDescent="0.3">
      <c r="H93">
        <v>2250.92</v>
      </c>
    </row>
    <row r="94" spans="6:9" x14ac:dyDescent="0.3">
      <c r="F94" t="s">
        <v>84</v>
      </c>
      <c r="G94">
        <v>50000</v>
      </c>
      <c r="H94">
        <f>G94*0.03</f>
        <v>1500</v>
      </c>
    </row>
    <row r="95" spans="6:9" x14ac:dyDescent="0.3">
      <c r="F95" t="s">
        <v>59</v>
      </c>
      <c r="G95">
        <v>500000</v>
      </c>
      <c r="H95">
        <f>G95*0.03</f>
        <v>15000</v>
      </c>
    </row>
  </sheetData>
  <autoFilter ref="A1:E63" xr:uid="{00000000-0001-0000-0000-000000000000}">
    <filterColumn colId="2" showButton="0"/>
    <filterColumn colId="4">
      <filters>
        <filter val="쇼핑"/>
        <filter val="온라인"/>
      </filters>
    </filterColumn>
  </autoFilter>
  <mergeCells count="6">
    <mergeCell ref="A1:A3"/>
    <mergeCell ref="B1:B3"/>
    <mergeCell ref="C1:D2"/>
    <mergeCell ref="E1:E3"/>
    <mergeCell ref="F1:G1"/>
    <mergeCell ref="H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22-07</vt:lpstr>
      <vt:lpstr>22-08</vt:lpstr>
      <vt:lpstr>22-09</vt:lpstr>
      <vt:lpstr>22-10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Jlogos</dc:creator>
  <cp:lastModifiedBy>제이로고스</cp:lastModifiedBy>
  <dcterms:created xsi:type="dcterms:W3CDTF">2015-06-05T18:19:34Z</dcterms:created>
  <dcterms:modified xsi:type="dcterms:W3CDTF">2022-10-28T08:30:35Z</dcterms:modified>
</cp:coreProperties>
</file>