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13_ncr:1_{AA4F93F1-5AD1-4B9D-B701-CB9EEDB2341B}" xr6:coauthVersionLast="41" xr6:coauthVersionMax="41" xr10:uidLastSave="{00000000-0000-0000-0000-000000000000}"/>
  <bookViews>
    <workbookView xWindow="-120" yWindow="-120" windowWidth="29040" windowHeight="15840" activeTab="1" xr2:uid="{DA086400-0885-443B-9577-169FAEC3ED4A}"/>
  </bookViews>
  <sheets>
    <sheet name="unformatted" sheetId="1" r:id="rId1"/>
    <sheet name="formatted" sheetId="2" r:id="rId2"/>
    <sheet name="fo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I21" i="2"/>
  <c r="I15" i="2"/>
  <c r="H17" i="2"/>
  <c r="H16" i="2"/>
  <c r="H15" i="2"/>
  <c r="B5" i="2" l="1"/>
  <c r="C5" i="2"/>
  <c r="D5" i="2"/>
  <c r="E5" i="2"/>
  <c r="F5" i="2"/>
  <c r="G5" i="2"/>
  <c r="I5" i="2"/>
  <c r="J5" i="2"/>
  <c r="K5" i="2"/>
  <c r="L5" i="2"/>
  <c r="M5" i="2"/>
  <c r="B6" i="2"/>
  <c r="C6" i="2"/>
  <c r="D6" i="2"/>
  <c r="E6" i="2"/>
  <c r="F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I8" i="2"/>
  <c r="J8" i="2"/>
  <c r="K8" i="2"/>
  <c r="L8" i="2"/>
  <c r="M8" i="2"/>
  <c r="B9" i="2"/>
  <c r="C9" i="2"/>
  <c r="D9" i="2"/>
  <c r="E9" i="2"/>
  <c r="F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I11" i="2"/>
  <c r="J11" i="2"/>
  <c r="K11" i="2"/>
  <c r="L11" i="2"/>
  <c r="M11" i="2"/>
  <c r="B12" i="2"/>
  <c r="C12" i="2"/>
  <c r="D12" i="2"/>
  <c r="E12" i="2"/>
  <c r="F12" i="2"/>
  <c r="G12" i="2"/>
  <c r="I12" i="2"/>
  <c r="J12" i="2"/>
  <c r="K12" i="2"/>
  <c r="L12" i="2"/>
  <c r="M12" i="2"/>
  <c r="C4" i="2"/>
  <c r="D4" i="2"/>
  <c r="E4" i="2"/>
  <c r="F4" i="2"/>
  <c r="G4" i="2"/>
  <c r="H4" i="2"/>
  <c r="I4" i="2"/>
  <c r="J4" i="2"/>
  <c r="K4" i="2"/>
  <c r="L4" i="2"/>
  <c r="M4" i="2"/>
  <c r="A5" i="2"/>
  <c r="A6" i="2"/>
  <c r="A7" i="2"/>
  <c r="A8" i="2"/>
  <c r="A9" i="2"/>
  <c r="A10" i="2"/>
  <c r="A11" i="2"/>
  <c r="A12" i="2"/>
  <c r="B4" i="2"/>
  <c r="A4" i="2"/>
  <c r="M5" i="1"/>
  <c r="M6" i="1"/>
  <c r="M7" i="1"/>
  <c r="M8" i="1"/>
  <c r="M9" i="1"/>
  <c r="M10" i="1"/>
  <c r="M11" i="1"/>
  <c r="M12" i="1"/>
  <c r="M4" i="1"/>
  <c r="A34" i="1"/>
  <c r="H7" i="1"/>
  <c r="G5" i="1"/>
  <c r="G6" i="1"/>
  <c r="G6" i="2" s="1"/>
  <c r="G7" i="1"/>
  <c r="G8" i="1"/>
  <c r="G8" i="2" s="1"/>
  <c r="G9" i="1"/>
  <c r="G9" i="2" s="1"/>
  <c r="G10" i="1"/>
  <c r="G11" i="1"/>
  <c r="H11" i="1" s="1"/>
  <c r="H11" i="2" s="1"/>
  <c r="I22" i="2" s="1"/>
  <c r="G12" i="1"/>
  <c r="D12" i="1"/>
  <c r="D9" i="1"/>
  <c r="B28" i="1"/>
  <c r="D6" i="1" s="1"/>
  <c r="C11" i="1"/>
  <c r="D11" i="1" s="1"/>
  <c r="L5" i="1"/>
  <c r="L6" i="1"/>
  <c r="L7" i="1"/>
  <c r="L8" i="1"/>
  <c r="L9" i="1"/>
  <c r="L10" i="1"/>
  <c r="C10" i="1" s="1"/>
  <c r="E10" i="1" s="1"/>
  <c r="L11" i="1"/>
  <c r="L12" i="1"/>
  <c r="L4" i="1"/>
  <c r="H4" i="1" s="1"/>
  <c r="G4" i="1"/>
  <c r="G11" i="2" l="1"/>
  <c r="H9" i="1"/>
  <c r="H9" i="2" s="1"/>
  <c r="I20" i="2" s="1"/>
  <c r="H12" i="1"/>
  <c r="H12" i="2" s="1"/>
  <c r="I23" i="2" s="1"/>
  <c r="H8" i="1"/>
  <c r="H8" i="2" s="1"/>
  <c r="I19" i="2" s="1"/>
  <c r="C7" i="1"/>
  <c r="C5" i="1"/>
  <c r="H6" i="1"/>
  <c r="H6" i="2" s="1"/>
  <c r="I17" i="2" s="1"/>
  <c r="C8" i="1"/>
  <c r="H5" i="1"/>
  <c r="H5" i="2" s="1"/>
  <c r="I16" i="2" s="1"/>
  <c r="E11" i="1"/>
  <c r="H10" i="1"/>
  <c r="D10" i="1"/>
  <c r="C4" i="1"/>
  <c r="D7" i="1"/>
  <c r="E4" i="1" l="1"/>
  <c r="E8" i="1"/>
  <c r="D8" i="1"/>
  <c r="E5" i="1"/>
  <c r="E7" i="1"/>
  <c r="D5" i="1"/>
  <c r="D4" i="1"/>
</calcChain>
</file>

<file path=xl/sharedStrings.xml><?xml version="1.0" encoding="utf-8"?>
<sst xmlns="http://schemas.openxmlformats.org/spreadsheetml/2006/main" count="98" uniqueCount="55">
  <si>
    <t>Type of shipping</t>
  </si>
  <si>
    <t>Type of fuel</t>
  </si>
  <si>
    <t>Fuel input (kg/bton-km-y)</t>
  </si>
  <si>
    <t>Captial cost</t>
  </si>
  <si>
    <t>Overnight cost ($M)</t>
  </si>
  <si>
    <t>Assumptions</t>
  </si>
  <si>
    <t>Liquid</t>
  </si>
  <si>
    <t>Electricity</t>
  </si>
  <si>
    <t>LNG</t>
  </si>
  <si>
    <t>Diesel</t>
  </si>
  <si>
    <t>Solid</t>
  </si>
  <si>
    <t>Source</t>
  </si>
  <si>
    <t>Sources</t>
  </si>
  <si>
    <t>DWT (ton)</t>
  </si>
  <si>
    <t>Annual distance (10^9km/y)</t>
  </si>
  <si>
    <t>Number of ships</t>
  </si>
  <si>
    <t>Average payload per ship (bton-km/y)</t>
  </si>
  <si>
    <t>Cell</t>
  </si>
  <si>
    <t>F4</t>
  </si>
  <si>
    <t>Johanssen et al. (2017)</t>
  </si>
  <si>
    <t>J4</t>
  </si>
  <si>
    <t>K4</t>
  </si>
  <si>
    <t>G4</t>
  </si>
  <si>
    <t>IEA (2011)- ETSAP report</t>
  </si>
  <si>
    <t>Annualized ($M/bton-km-y)</t>
  </si>
  <si>
    <t>Annualized, 10%DR ($M/y)</t>
  </si>
  <si>
    <t>D4, D10</t>
  </si>
  <si>
    <t>IMO CO2 calculator (2017); Johanssen et al. (2017)</t>
  </si>
  <si>
    <t>Fuel input (GWa/bton-km-y)</t>
  </si>
  <si>
    <t>D values (LNG)</t>
  </si>
  <si>
    <t>Le Fevre (2018)</t>
  </si>
  <si>
    <t>Unit conversion</t>
  </si>
  <si>
    <t>MJ to Gwa</t>
  </si>
  <si>
    <t>Heating values</t>
  </si>
  <si>
    <t>MJ/kg</t>
  </si>
  <si>
    <t>NA</t>
  </si>
  <si>
    <t>Electricity fuel input</t>
  </si>
  <si>
    <t>https://www.iea.org/publications/freepublications/publication/TrackingCleanEnergyProgress2017.pdf</t>
  </si>
  <si>
    <t>LNG-powered tanker costs</t>
  </si>
  <si>
    <t>file:///C:/Users/shepard/Downloads/LNG_report_2015-01_web_tcm8-13833.pdf</t>
  </si>
  <si>
    <t>Emissions factor (Mt/bton-km-y)</t>
  </si>
  <si>
    <t>Average distance traveled (km/y)</t>
  </si>
  <si>
    <t>Fuel input 
(kg/bton-km-y)</t>
  </si>
  <si>
    <t>Emissions factor 
(Mt/bton-km-y)</t>
  </si>
  <si>
    <t>By weight
(kg/bton-km-y)</t>
  </si>
  <si>
    <t>By energy
(GWa/bton-km-y)</t>
  </si>
  <si>
    <t>Overnight cost 
($M)</t>
  </si>
  <si>
    <t>Annualized, 10%DR 
($M/y)</t>
  </si>
  <si>
    <t>Annualized 
($M/bton-km-y)</t>
  </si>
  <si>
    <t>Average payload per ship 
(bton-km/y)</t>
  </si>
  <si>
    <t>Annual distance 
(10^9km/y)</t>
  </si>
  <si>
    <t>DWT
(ton)</t>
  </si>
  <si>
    <t>Average distance traveled 
(km/y)</t>
  </si>
  <si>
    <t>Annualized 
($M/GWa)</t>
  </si>
  <si>
    <t>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</si>
</sst>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1"/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9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4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2" xfId="0" applyFont="1" applyFill="1" applyBorder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shepard\Downloads\LNG_report_2015-01_web_tcm8-13833.pdf" TargetMode="External"/><Relationship Id="rId1" Type="http://schemas.openxmlformats.org/officeDocument/2006/relationships/hyperlink" Target="https://www.iea.org/publications/freepublications/publication/TrackingCleanEnergyProgress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1860-BB6E-4F63-A8C2-9665E0A1B8DD}">
  <dimension ref="A2:M34"/>
  <sheetViews>
    <sheetView workbookViewId="0">
      <selection activeCell="F13" sqref="F13"/>
    </sheetView>
  </sheetViews>
  <sheetFormatPr defaultRowHeight="15" x14ac:dyDescent="0.25"/>
  <cols>
    <col min="1" max="1" width="15.7109375" bestFit="1" customWidth="1"/>
    <col min="2" max="2" width="12" bestFit="1" customWidth="1"/>
    <col min="3" max="3" width="22.42578125" bestFit="1" customWidth="1"/>
    <col min="4" max="4" width="24.42578125" bestFit="1" customWidth="1"/>
    <col min="5" max="5" width="26.7109375" bestFit="1" customWidth="1"/>
    <col min="6" max="6" width="30" bestFit="1" customWidth="1"/>
    <col min="7" max="7" width="18.7109375" bestFit="1" customWidth="1"/>
    <col min="8" max="8" width="24.42578125" bestFit="1" customWidth="1"/>
    <col min="9" max="9" width="26.28515625" bestFit="1" customWidth="1"/>
    <col min="10" max="10" width="13.85546875" bestFit="1" customWidth="1"/>
    <col min="11" max="11" width="30.5703125" bestFit="1" customWidth="1"/>
    <col min="12" max="12" width="15.7109375" bestFit="1" customWidth="1"/>
    <col min="13" max="13" width="35.42578125" bestFit="1" customWidth="1"/>
    <col min="14" max="14" width="31.140625" bestFit="1" customWidth="1"/>
  </cols>
  <sheetData>
    <row r="2" spans="1:13" x14ac:dyDescent="0.25">
      <c r="G2" s="35" t="s">
        <v>3</v>
      </c>
      <c r="H2" s="35"/>
      <c r="I2" s="35"/>
      <c r="J2" s="35" t="s">
        <v>5</v>
      </c>
      <c r="K2" s="35"/>
      <c r="L2" s="35"/>
      <c r="M2" s="35"/>
    </row>
    <row r="3" spans="1:13" x14ac:dyDescent="0.25">
      <c r="A3" t="s">
        <v>0</v>
      </c>
      <c r="B3" t="s">
        <v>1</v>
      </c>
      <c r="C3" t="s">
        <v>2</v>
      </c>
      <c r="D3" t="s">
        <v>28</v>
      </c>
      <c r="E3" t="s">
        <v>40</v>
      </c>
      <c r="F3" t="s">
        <v>4</v>
      </c>
      <c r="G3" t="s">
        <v>25</v>
      </c>
      <c r="H3" t="s">
        <v>24</v>
      </c>
      <c r="I3" t="s">
        <v>13</v>
      </c>
      <c r="J3" t="s">
        <v>14</v>
      </c>
      <c r="K3" t="s">
        <v>15</v>
      </c>
      <c r="L3" t="s">
        <v>16</v>
      </c>
      <c r="M3" t="s">
        <v>41</v>
      </c>
    </row>
    <row r="4" spans="1:13" x14ac:dyDescent="0.25">
      <c r="A4" t="s">
        <v>6</v>
      </c>
      <c r="B4" t="s">
        <v>9</v>
      </c>
      <c r="C4">
        <f>9255*1000/L4</f>
        <v>6894865.0396039598</v>
      </c>
      <c r="D4">
        <f>C4*B31*B28</f>
        <v>9.8464339777905845E-3</v>
      </c>
      <c r="E4">
        <f>C4*3.11*(10^-6)*(10^-3)</f>
        <v>2.1443030273168316E-2</v>
      </c>
      <c r="F4">
        <v>76</v>
      </c>
      <c r="G4">
        <f>F4*(0.1/(1-((1+0.1)^-25)))</f>
        <v>8.3727734864415826</v>
      </c>
      <c r="H4">
        <f>G4/L4</f>
        <v>6.23761676890211</v>
      </c>
      <c r="I4" s="1">
        <v>100000</v>
      </c>
      <c r="J4">
        <v>5.05</v>
      </c>
      <c r="K4">
        <v>376219</v>
      </c>
      <c r="L4">
        <f t="shared" ref="L4:L12" si="0">$I$4*$J$4/$K$4</f>
        <v>1.342303286117926</v>
      </c>
      <c r="M4">
        <f t="shared" ref="M4:M12" si="1">$J$4*10^9/$K$4</f>
        <v>13423.032861179259</v>
      </c>
    </row>
    <row r="5" spans="1:13" x14ac:dyDescent="0.25">
      <c r="A5" t="s">
        <v>6</v>
      </c>
      <c r="B5" t="s">
        <v>8</v>
      </c>
      <c r="C5">
        <f>4938*1000/L5</f>
        <v>3678751.3306930694</v>
      </c>
      <c r="D5">
        <f>C5*B32*B28</f>
        <v>4.9033219791292555E-3</v>
      </c>
      <c r="E5">
        <f>2.575*C5*(10^-6)*(10^-3)</f>
        <v>9.4727846765346544E-3</v>
      </c>
      <c r="F5">
        <v>96</v>
      </c>
      <c r="G5">
        <f t="shared" ref="G5:G12" si="2">F5*(0.1/(1-((1+0.1)^-25)))</f>
        <v>10.576134930241999</v>
      </c>
      <c r="H5">
        <f t="shared" ref="H5:H12" si="3">G5/L5</f>
        <v>7.8790948659816129</v>
      </c>
      <c r="I5" s="1">
        <v>100000</v>
      </c>
      <c r="J5">
        <v>5.05</v>
      </c>
      <c r="K5">
        <v>376219</v>
      </c>
      <c r="L5">
        <f t="shared" si="0"/>
        <v>1.342303286117926</v>
      </c>
      <c r="M5">
        <f t="shared" si="1"/>
        <v>13423.032861179259</v>
      </c>
    </row>
    <row r="6" spans="1:13" x14ac:dyDescent="0.25">
      <c r="A6" t="s">
        <v>6</v>
      </c>
      <c r="B6" t="s">
        <v>7</v>
      </c>
      <c r="C6" t="s">
        <v>35</v>
      </c>
      <c r="D6">
        <f>0.1*10^9*B28</f>
        <v>3.1735159817351598E-3</v>
      </c>
      <c r="E6">
        <v>0</v>
      </c>
      <c r="F6">
        <v>192</v>
      </c>
      <c r="G6">
        <f t="shared" si="2"/>
        <v>21.152269860483997</v>
      </c>
      <c r="H6">
        <f t="shared" si="3"/>
        <v>15.758189731963226</v>
      </c>
      <c r="I6" s="1">
        <v>100000</v>
      </c>
      <c r="J6">
        <v>5.05</v>
      </c>
      <c r="K6">
        <v>376219</v>
      </c>
      <c r="L6">
        <f t="shared" si="0"/>
        <v>1.342303286117926</v>
      </c>
      <c r="M6">
        <f t="shared" si="1"/>
        <v>13423.032861179259</v>
      </c>
    </row>
    <row r="7" spans="1:13" x14ac:dyDescent="0.25">
      <c r="A7" t="s">
        <v>10</v>
      </c>
      <c r="B7" t="s">
        <v>9</v>
      </c>
      <c r="C7">
        <f>9777*1000/L7</f>
        <v>7283748.837623762</v>
      </c>
      <c r="D7">
        <f>C7*B31*B28</f>
        <v>1.0401792004414755E-2</v>
      </c>
      <c r="E7">
        <f>C7*3.11*(10^-6)*(10^-3)</f>
        <v>2.2652458885009899E-2</v>
      </c>
      <c r="F7">
        <v>51.6</v>
      </c>
      <c r="G7">
        <f t="shared" si="2"/>
        <v>5.6846725250050749</v>
      </c>
      <c r="H7">
        <f t="shared" si="3"/>
        <v>4.2350134904651169</v>
      </c>
      <c r="I7" s="1">
        <v>100000</v>
      </c>
      <c r="J7">
        <v>5.05</v>
      </c>
      <c r="K7">
        <v>376219</v>
      </c>
      <c r="L7">
        <f t="shared" si="0"/>
        <v>1.342303286117926</v>
      </c>
      <c r="M7">
        <f t="shared" si="1"/>
        <v>13423.032861179259</v>
      </c>
    </row>
    <row r="8" spans="1:13" x14ac:dyDescent="0.25">
      <c r="A8" t="s">
        <v>10</v>
      </c>
      <c r="B8" t="s">
        <v>8</v>
      </c>
      <c r="C8">
        <f>4097*1000/L8</f>
        <v>3052216.3227722771</v>
      </c>
      <c r="D8">
        <f>C8*B32*B28</f>
        <v>4.0682280576129111E-3</v>
      </c>
      <c r="E8">
        <f>2.575*C8*(10^-6)*(10^-3)</f>
        <v>7.8594570311386128E-3</v>
      </c>
      <c r="F8">
        <v>71.599999999999994</v>
      </c>
      <c r="G8">
        <f t="shared" si="2"/>
        <v>7.8880339688054901</v>
      </c>
      <c r="H8">
        <f t="shared" si="3"/>
        <v>5.8764915875446189</v>
      </c>
      <c r="I8" s="1">
        <v>100000</v>
      </c>
      <c r="J8">
        <v>5.05</v>
      </c>
      <c r="K8">
        <v>376219</v>
      </c>
      <c r="L8">
        <f t="shared" si="0"/>
        <v>1.342303286117926</v>
      </c>
      <c r="M8">
        <f t="shared" si="1"/>
        <v>13423.032861179259</v>
      </c>
    </row>
    <row r="9" spans="1:13" x14ac:dyDescent="0.25">
      <c r="A9" t="s">
        <v>10</v>
      </c>
      <c r="B9" t="s">
        <v>7</v>
      </c>
      <c r="C9" t="s">
        <v>35</v>
      </c>
      <c r="D9">
        <f>0.1*10^9*B28</f>
        <v>3.1735159817351598E-3</v>
      </c>
      <c r="E9">
        <v>0</v>
      </c>
      <c r="F9">
        <v>143.19999999999999</v>
      </c>
      <c r="G9">
        <f t="shared" si="2"/>
        <v>15.77606793761098</v>
      </c>
      <c r="H9">
        <f t="shared" si="3"/>
        <v>11.752983175089238</v>
      </c>
      <c r="I9" s="1">
        <v>100000</v>
      </c>
      <c r="J9">
        <v>5.05</v>
      </c>
      <c r="K9">
        <v>376219</v>
      </c>
      <c r="L9">
        <f t="shared" si="0"/>
        <v>1.342303286117926</v>
      </c>
      <c r="M9">
        <f t="shared" si="1"/>
        <v>13423.032861179259</v>
      </c>
    </row>
    <row r="10" spans="1:13" x14ac:dyDescent="0.25">
      <c r="A10" t="s">
        <v>8</v>
      </c>
      <c r="B10" t="s">
        <v>9</v>
      </c>
      <c r="C10">
        <f>22565*1000/L10</f>
        <v>16810656.900990099</v>
      </c>
      <c r="D10">
        <f>C10*B31*B28</f>
        <v>2.4006999752441339E-2</v>
      </c>
      <c r="E10">
        <f>C10*3.11*(10^-6)*(10^-3)</f>
        <v>5.2281142962079204E-2</v>
      </c>
      <c r="F10">
        <v>180</v>
      </c>
      <c r="G10">
        <f t="shared" si="2"/>
        <v>19.830252994203747</v>
      </c>
      <c r="H10">
        <f t="shared" si="3"/>
        <v>14.773302873715522</v>
      </c>
      <c r="I10" s="1">
        <v>100000</v>
      </c>
      <c r="J10">
        <v>5.05</v>
      </c>
      <c r="K10">
        <v>376219</v>
      </c>
      <c r="L10">
        <f t="shared" si="0"/>
        <v>1.342303286117926</v>
      </c>
      <c r="M10">
        <f t="shared" si="1"/>
        <v>13423.032861179259</v>
      </c>
    </row>
    <row r="11" spans="1:13" x14ac:dyDescent="0.25">
      <c r="A11" t="s">
        <v>8</v>
      </c>
      <c r="B11" t="s">
        <v>8</v>
      </c>
      <c r="C11">
        <f>7509*1000/L11</f>
        <v>5594115.7841584161</v>
      </c>
      <c r="D11">
        <f>C11*B32*B28</f>
        <v>7.456266654775532E-3</v>
      </c>
      <c r="E11">
        <f>2.575*C11*(10^-6)*(10^-3)</f>
        <v>1.4404848144207921E-2</v>
      </c>
      <c r="F11">
        <v>200</v>
      </c>
      <c r="G11">
        <f t="shared" si="2"/>
        <v>22.033614438004165</v>
      </c>
      <c r="H11">
        <f t="shared" si="3"/>
        <v>16.414780970795025</v>
      </c>
      <c r="I11" s="1">
        <v>100000</v>
      </c>
      <c r="J11">
        <v>5.05</v>
      </c>
      <c r="K11">
        <v>376219</v>
      </c>
      <c r="L11">
        <f t="shared" si="0"/>
        <v>1.342303286117926</v>
      </c>
      <c r="M11">
        <f t="shared" si="1"/>
        <v>13423.032861179259</v>
      </c>
    </row>
    <row r="12" spans="1:13" x14ac:dyDescent="0.25">
      <c r="A12" t="s">
        <v>8</v>
      </c>
      <c r="B12" t="s">
        <v>7</v>
      </c>
      <c r="C12" t="s">
        <v>35</v>
      </c>
      <c r="D12">
        <f>0.1*10^9*B28</f>
        <v>3.1735159817351598E-3</v>
      </c>
      <c r="E12">
        <v>0</v>
      </c>
      <c r="F12">
        <v>400</v>
      </c>
      <c r="G12">
        <f t="shared" si="2"/>
        <v>44.067228876008329</v>
      </c>
      <c r="H12">
        <f t="shared" si="3"/>
        <v>32.82956194159005</v>
      </c>
      <c r="I12" s="1">
        <v>100000</v>
      </c>
      <c r="J12">
        <v>5.05</v>
      </c>
      <c r="K12">
        <v>376219</v>
      </c>
      <c r="L12">
        <f t="shared" si="0"/>
        <v>1.342303286117926</v>
      </c>
      <c r="M12">
        <f t="shared" si="1"/>
        <v>13423.032861179259</v>
      </c>
    </row>
    <row r="16" spans="1:13" x14ac:dyDescent="0.25">
      <c r="A16" s="35" t="s">
        <v>12</v>
      </c>
      <c r="B16" s="35"/>
    </row>
    <row r="17" spans="1:3" x14ac:dyDescent="0.25">
      <c r="A17" t="s">
        <v>17</v>
      </c>
      <c r="B17" t="s">
        <v>11</v>
      </c>
    </row>
    <row r="18" spans="1:3" x14ac:dyDescent="0.25">
      <c r="A18" t="s">
        <v>26</v>
      </c>
      <c r="B18" t="s">
        <v>27</v>
      </c>
    </row>
    <row r="19" spans="1:3" x14ac:dyDescent="0.25">
      <c r="A19" t="s">
        <v>18</v>
      </c>
      <c r="B19" t="s">
        <v>19</v>
      </c>
    </row>
    <row r="20" spans="1:3" x14ac:dyDescent="0.25">
      <c r="A20" t="s">
        <v>22</v>
      </c>
      <c r="B20" t="s">
        <v>23</v>
      </c>
    </row>
    <row r="21" spans="1:3" x14ac:dyDescent="0.25">
      <c r="A21" t="s">
        <v>20</v>
      </c>
      <c r="B21" t="s">
        <v>19</v>
      </c>
    </row>
    <row r="22" spans="1:3" x14ac:dyDescent="0.25">
      <c r="A22" t="s">
        <v>21</v>
      </c>
      <c r="B22" t="s">
        <v>19</v>
      </c>
    </row>
    <row r="23" spans="1:3" x14ac:dyDescent="0.25">
      <c r="A23" t="s">
        <v>29</v>
      </c>
      <c r="B23" t="s">
        <v>30</v>
      </c>
    </row>
    <row r="24" spans="1:3" x14ac:dyDescent="0.25">
      <c r="A24" t="s">
        <v>36</v>
      </c>
      <c r="B24" s="2" t="s">
        <v>37</v>
      </c>
    </row>
    <row r="25" spans="1:3" x14ac:dyDescent="0.25">
      <c r="A25" t="s">
        <v>38</v>
      </c>
      <c r="B25" s="2" t="s">
        <v>39</v>
      </c>
    </row>
    <row r="27" spans="1:3" x14ac:dyDescent="0.25">
      <c r="A27" t="s">
        <v>31</v>
      </c>
    </row>
    <row r="28" spans="1:3" x14ac:dyDescent="0.25">
      <c r="A28" t="s">
        <v>32</v>
      </c>
      <c r="B28">
        <f>0.000000278/8760</f>
        <v>3.1735159817351596E-11</v>
      </c>
    </row>
    <row r="30" spans="1:3" x14ac:dyDescent="0.25">
      <c r="A30" t="s">
        <v>33</v>
      </c>
    </row>
    <row r="31" spans="1:3" x14ac:dyDescent="0.25">
      <c r="A31" t="s">
        <v>9</v>
      </c>
      <c r="B31">
        <v>45</v>
      </c>
      <c r="C31" t="s">
        <v>34</v>
      </c>
    </row>
    <row r="32" spans="1:3" x14ac:dyDescent="0.25">
      <c r="A32" t="s">
        <v>8</v>
      </c>
      <c r="B32">
        <v>42</v>
      </c>
      <c r="C32" t="s">
        <v>34</v>
      </c>
    </row>
    <row r="34" spans="1:1" x14ac:dyDescent="0.25">
      <c r="A34">
        <f>3.1*(10^-6) * 300000000000</f>
        <v>930000</v>
      </c>
    </row>
  </sheetData>
  <mergeCells count="3">
    <mergeCell ref="J2:M2"/>
    <mergeCell ref="A16:B16"/>
    <mergeCell ref="G2:I2"/>
  </mergeCells>
  <hyperlinks>
    <hyperlink ref="B24" r:id="rId1" xr:uid="{B35DED55-B0CA-4F63-AE9F-5E05297D437A}"/>
    <hyperlink ref="B25" r:id="rId2" display="C:\Users\shepard\Downloads\LNG_report_2015-01_web_tcm8-13833.pdf" xr:uid="{97F9267E-13DD-4333-928D-E79DDBE07A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003-AC57-41E6-ABE0-D9706ADF5E6A}">
  <dimension ref="A2:M23"/>
  <sheetViews>
    <sheetView tabSelected="1" topLeftCell="C1" workbookViewId="0">
      <selection activeCell="J14" sqref="J14"/>
    </sheetView>
  </sheetViews>
  <sheetFormatPr defaultRowHeight="15" x14ac:dyDescent="0.25"/>
  <cols>
    <col min="1" max="1" width="15.140625" style="3" bestFit="1" customWidth="1"/>
    <col min="2" max="2" width="10.85546875" style="3" bestFit="1" customWidth="1"/>
    <col min="3" max="3" width="14.28515625" style="3" bestFit="1" customWidth="1"/>
    <col min="4" max="4" width="16.42578125" style="3" bestFit="1" customWidth="1"/>
    <col min="5" max="5" width="15" style="3" bestFit="1" customWidth="1"/>
    <col min="6" max="6" width="13.7109375" style="3" bestFit="1" customWidth="1"/>
    <col min="7" max="7" width="18" style="3" bestFit="1" customWidth="1"/>
    <col min="8" max="8" width="15.28515625" style="3" bestFit="1" customWidth="1"/>
    <col min="9" max="9" width="13.42578125" style="3" customWidth="1"/>
    <col min="10" max="10" width="14.7109375" style="3" bestFit="1" customWidth="1"/>
    <col min="11" max="11" width="15.28515625" style="3" bestFit="1" customWidth="1"/>
    <col min="12" max="12" width="22.85546875" style="3" bestFit="1" customWidth="1"/>
    <col min="13" max="13" width="23.28515625" style="3" customWidth="1"/>
    <col min="14" max="16384" width="9.140625" style="3"/>
  </cols>
  <sheetData>
    <row r="2" spans="1:13" x14ac:dyDescent="0.25">
      <c r="A2" s="40" t="s">
        <v>0</v>
      </c>
      <c r="B2" s="6"/>
      <c r="C2" s="39" t="s">
        <v>42</v>
      </c>
      <c r="D2" s="37"/>
      <c r="E2" s="7"/>
      <c r="F2" s="36" t="s">
        <v>3</v>
      </c>
      <c r="G2" s="37"/>
      <c r="H2" s="38"/>
      <c r="I2" s="36" t="s">
        <v>5</v>
      </c>
      <c r="J2" s="37"/>
      <c r="K2" s="37"/>
      <c r="L2" s="37"/>
      <c r="M2" s="38"/>
    </row>
    <row r="3" spans="1:13" ht="30" x14ac:dyDescent="0.25">
      <c r="A3" s="41"/>
      <c r="B3" s="12" t="s">
        <v>1</v>
      </c>
      <c r="C3" s="4" t="s">
        <v>44</v>
      </c>
      <c r="D3" s="13" t="s">
        <v>45</v>
      </c>
      <c r="E3" s="5" t="s">
        <v>43</v>
      </c>
      <c r="F3" s="14" t="s">
        <v>46</v>
      </c>
      <c r="G3" s="4" t="s">
        <v>47</v>
      </c>
      <c r="H3" s="15" t="s">
        <v>48</v>
      </c>
      <c r="I3" s="8" t="s">
        <v>51</v>
      </c>
      <c r="J3" s="13" t="s">
        <v>50</v>
      </c>
      <c r="K3" s="9" t="s">
        <v>15</v>
      </c>
      <c r="L3" s="13" t="s">
        <v>49</v>
      </c>
      <c r="M3" s="5" t="s">
        <v>52</v>
      </c>
    </row>
    <row r="4" spans="1:13" x14ac:dyDescent="0.25">
      <c r="A4" s="10" t="str">
        <f>unformatted!A4</f>
        <v>Liquid</v>
      </c>
      <c r="B4" s="22" t="str">
        <f>unformatted!B4</f>
        <v>Diesel</v>
      </c>
      <c r="C4" s="26">
        <f>unformatted!C4</f>
        <v>6894865.0396039598</v>
      </c>
      <c r="D4" s="23">
        <f>unformatted!D4</f>
        <v>9.8464339777905845E-3</v>
      </c>
      <c r="E4" s="26">
        <f>unformatted!E4</f>
        <v>2.1443030273168316E-2</v>
      </c>
      <c r="F4" s="23">
        <f>unformatted!F4</f>
        <v>76</v>
      </c>
      <c r="G4" s="26">
        <f>unformatted!G4</f>
        <v>8.3727734864415826</v>
      </c>
      <c r="H4" s="23">
        <f>unformatted!H4</f>
        <v>6.23761676890211</v>
      </c>
      <c r="I4" s="26">
        <f>unformatted!I4</f>
        <v>100000</v>
      </c>
      <c r="J4" s="23">
        <f>unformatted!J4</f>
        <v>5.05</v>
      </c>
      <c r="K4" s="26">
        <f>unformatted!K4</f>
        <v>376219</v>
      </c>
      <c r="L4" s="23">
        <f>unformatted!L4</f>
        <v>1.342303286117926</v>
      </c>
      <c r="M4" s="27">
        <f>unformatted!M4</f>
        <v>13423.032861179259</v>
      </c>
    </row>
    <row r="5" spans="1:13" x14ac:dyDescent="0.25">
      <c r="A5" s="10" t="str">
        <f>unformatted!A5</f>
        <v>Liquid</v>
      </c>
      <c r="B5" s="24" t="str">
        <f>unformatted!B5</f>
        <v>LNG</v>
      </c>
      <c r="C5" s="17">
        <f>unformatted!C5</f>
        <v>3678751.3306930694</v>
      </c>
      <c r="D5" s="16">
        <f>unformatted!D5</f>
        <v>4.9033219791292555E-3</v>
      </c>
      <c r="E5" s="17">
        <f>unformatted!E5</f>
        <v>9.4727846765346544E-3</v>
      </c>
      <c r="F5" s="16">
        <f>unformatted!F5</f>
        <v>96</v>
      </c>
      <c r="G5" s="17">
        <f>unformatted!G5</f>
        <v>10.576134930241999</v>
      </c>
      <c r="H5" s="16">
        <f>unformatted!H5</f>
        <v>7.8790948659816129</v>
      </c>
      <c r="I5" s="17">
        <f>unformatted!I5</f>
        <v>100000</v>
      </c>
      <c r="J5" s="16">
        <f>unformatted!J5</f>
        <v>5.05</v>
      </c>
      <c r="K5" s="17">
        <f>unformatted!K5</f>
        <v>376219</v>
      </c>
      <c r="L5" s="16">
        <f>unformatted!L5</f>
        <v>1.342303286117926</v>
      </c>
      <c r="M5" s="18">
        <f>unformatted!M5</f>
        <v>13423.032861179259</v>
      </c>
    </row>
    <row r="6" spans="1:13" x14ac:dyDescent="0.25">
      <c r="A6" s="10" t="str">
        <f>unformatted!A6</f>
        <v>Liquid</v>
      </c>
      <c r="B6" s="24" t="str">
        <f>unformatted!B6</f>
        <v>Electricity</v>
      </c>
      <c r="C6" s="17" t="str">
        <f>unformatted!C6</f>
        <v>NA</v>
      </c>
      <c r="D6" s="16">
        <f>unformatted!D6</f>
        <v>3.1735159817351598E-3</v>
      </c>
      <c r="E6" s="17">
        <f>unformatted!E6</f>
        <v>0</v>
      </c>
      <c r="F6" s="16">
        <f>unformatted!F6</f>
        <v>192</v>
      </c>
      <c r="G6" s="17">
        <f>unformatted!G6</f>
        <v>21.152269860483997</v>
      </c>
      <c r="H6" s="16">
        <f>unformatted!H6</f>
        <v>15.758189731963226</v>
      </c>
      <c r="I6" s="17">
        <f>unformatted!I6</f>
        <v>100000</v>
      </c>
      <c r="J6" s="16">
        <f>unformatted!J6</f>
        <v>5.05</v>
      </c>
      <c r="K6" s="17">
        <f>unformatted!K6</f>
        <v>376219</v>
      </c>
      <c r="L6" s="16">
        <f>unformatted!L6</f>
        <v>1.342303286117926</v>
      </c>
      <c r="M6" s="18">
        <f>unformatted!M6</f>
        <v>13423.032861179259</v>
      </c>
    </row>
    <row r="7" spans="1:13" x14ac:dyDescent="0.25">
      <c r="A7" s="10" t="str">
        <f>unformatted!A7</f>
        <v>Solid</v>
      </c>
      <c r="B7" s="24" t="str">
        <f>unformatted!B7</f>
        <v>Diesel</v>
      </c>
      <c r="C7" s="17">
        <f>unformatted!C7</f>
        <v>7283748.837623762</v>
      </c>
      <c r="D7" s="16">
        <f>unformatted!D7</f>
        <v>1.0401792004414755E-2</v>
      </c>
      <c r="E7" s="17">
        <f>unformatted!E7</f>
        <v>2.2652458885009899E-2</v>
      </c>
      <c r="F7" s="16">
        <f>unformatted!F7</f>
        <v>51.6</v>
      </c>
      <c r="G7" s="17">
        <f>unformatted!G7</f>
        <v>5.6846725250050749</v>
      </c>
      <c r="H7" s="16">
        <f>unformatted!H7</f>
        <v>4.2350134904651169</v>
      </c>
      <c r="I7" s="17">
        <f>unformatted!I7</f>
        <v>100000</v>
      </c>
      <c r="J7" s="16">
        <f>unformatted!J7</f>
        <v>5.05</v>
      </c>
      <c r="K7" s="17">
        <f>unformatted!K7</f>
        <v>376219</v>
      </c>
      <c r="L7" s="16">
        <f>unformatted!L7</f>
        <v>1.342303286117926</v>
      </c>
      <c r="M7" s="18">
        <f>unformatted!M7</f>
        <v>13423.032861179259</v>
      </c>
    </row>
    <row r="8" spans="1:13" x14ac:dyDescent="0.25">
      <c r="A8" s="10" t="str">
        <f>unformatted!A8</f>
        <v>Solid</v>
      </c>
      <c r="B8" s="24" t="str">
        <f>unformatted!B8</f>
        <v>LNG</v>
      </c>
      <c r="C8" s="17">
        <f>unformatted!C8</f>
        <v>3052216.3227722771</v>
      </c>
      <c r="D8" s="16">
        <f>unformatted!D8</f>
        <v>4.0682280576129111E-3</v>
      </c>
      <c r="E8" s="17">
        <f>unformatted!E8</f>
        <v>7.8594570311386128E-3</v>
      </c>
      <c r="F8" s="16">
        <f>unformatted!F8</f>
        <v>71.599999999999994</v>
      </c>
      <c r="G8" s="17">
        <f>unformatted!G8</f>
        <v>7.8880339688054901</v>
      </c>
      <c r="H8" s="16">
        <f>unformatted!H8</f>
        <v>5.8764915875446189</v>
      </c>
      <c r="I8" s="17">
        <f>unformatted!I8</f>
        <v>100000</v>
      </c>
      <c r="J8" s="16">
        <f>unformatted!J8</f>
        <v>5.05</v>
      </c>
      <c r="K8" s="17">
        <f>unformatted!K8</f>
        <v>376219</v>
      </c>
      <c r="L8" s="16">
        <f>unformatted!L8</f>
        <v>1.342303286117926</v>
      </c>
      <c r="M8" s="18">
        <f>unformatted!M8</f>
        <v>13423.032861179259</v>
      </c>
    </row>
    <row r="9" spans="1:13" x14ac:dyDescent="0.25">
      <c r="A9" s="10" t="str">
        <f>unformatted!A9</f>
        <v>Solid</v>
      </c>
      <c r="B9" s="24" t="str">
        <f>unformatted!B9</f>
        <v>Electricity</v>
      </c>
      <c r="C9" s="17" t="str">
        <f>unformatted!C9</f>
        <v>NA</v>
      </c>
      <c r="D9" s="16">
        <f>unformatted!D9</f>
        <v>3.1735159817351598E-3</v>
      </c>
      <c r="E9" s="17">
        <f>unformatted!E9</f>
        <v>0</v>
      </c>
      <c r="F9" s="16">
        <f>unformatted!F9</f>
        <v>143.19999999999999</v>
      </c>
      <c r="G9" s="17">
        <f>unformatted!G9</f>
        <v>15.77606793761098</v>
      </c>
      <c r="H9" s="16">
        <f>unformatted!H9</f>
        <v>11.752983175089238</v>
      </c>
      <c r="I9" s="17">
        <f>unformatted!I9</f>
        <v>100000</v>
      </c>
      <c r="J9" s="16">
        <f>unformatted!J9</f>
        <v>5.05</v>
      </c>
      <c r="K9" s="17">
        <f>unformatted!K9</f>
        <v>376219</v>
      </c>
      <c r="L9" s="16">
        <f>unformatted!L9</f>
        <v>1.342303286117926</v>
      </c>
      <c r="M9" s="18">
        <f>unformatted!M9</f>
        <v>13423.032861179259</v>
      </c>
    </row>
    <row r="10" spans="1:13" x14ac:dyDescent="0.25">
      <c r="A10" s="10" t="str">
        <f>unformatted!A10</f>
        <v>LNG</v>
      </c>
      <c r="B10" s="24" t="str">
        <f>unformatted!B10</f>
        <v>Diesel</v>
      </c>
      <c r="C10" s="17">
        <f>unformatted!C10</f>
        <v>16810656.900990099</v>
      </c>
      <c r="D10" s="16">
        <f>unformatted!D10</f>
        <v>2.4006999752441339E-2</v>
      </c>
      <c r="E10" s="17">
        <f>unformatted!E10</f>
        <v>5.2281142962079204E-2</v>
      </c>
      <c r="F10" s="16">
        <f>unformatted!F10</f>
        <v>180</v>
      </c>
      <c r="G10" s="17">
        <f>unformatted!G10</f>
        <v>19.830252994203747</v>
      </c>
      <c r="H10" s="16">
        <f>unformatted!H10</f>
        <v>14.773302873715522</v>
      </c>
      <c r="I10" s="17">
        <f>unformatted!I10</f>
        <v>100000</v>
      </c>
      <c r="J10" s="16">
        <f>unformatted!J10</f>
        <v>5.05</v>
      </c>
      <c r="K10" s="17">
        <f>unformatted!K10</f>
        <v>376219</v>
      </c>
      <c r="L10" s="16">
        <f>unformatted!L10</f>
        <v>1.342303286117926</v>
      </c>
      <c r="M10" s="18">
        <f>unformatted!M10</f>
        <v>13423.032861179259</v>
      </c>
    </row>
    <row r="11" spans="1:13" x14ac:dyDescent="0.25">
      <c r="A11" s="10" t="str">
        <f>unformatted!A11</f>
        <v>LNG</v>
      </c>
      <c r="B11" s="24" t="str">
        <f>unformatted!B11</f>
        <v>LNG</v>
      </c>
      <c r="C11" s="17">
        <f>unformatted!C11</f>
        <v>5594115.7841584161</v>
      </c>
      <c r="D11" s="16">
        <f>unformatted!D11</f>
        <v>7.456266654775532E-3</v>
      </c>
      <c r="E11" s="17">
        <f>unformatted!E11</f>
        <v>1.4404848144207921E-2</v>
      </c>
      <c r="F11" s="16">
        <f>unformatted!F11</f>
        <v>200</v>
      </c>
      <c r="G11" s="17">
        <f>unformatted!G11</f>
        <v>22.033614438004165</v>
      </c>
      <c r="H11" s="16">
        <f>unformatted!H11</f>
        <v>16.414780970795025</v>
      </c>
      <c r="I11" s="17">
        <f>unformatted!I11</f>
        <v>100000</v>
      </c>
      <c r="J11" s="16">
        <f>unformatted!J11</f>
        <v>5.05</v>
      </c>
      <c r="K11" s="17">
        <f>unformatted!K11</f>
        <v>376219</v>
      </c>
      <c r="L11" s="16">
        <f>unformatted!L11</f>
        <v>1.342303286117926</v>
      </c>
      <c r="M11" s="18">
        <f>unformatted!M11</f>
        <v>13423.032861179259</v>
      </c>
    </row>
    <row r="12" spans="1:13" x14ac:dyDescent="0.25">
      <c r="A12" s="11" t="str">
        <f>unformatted!A12</f>
        <v>LNG</v>
      </c>
      <c r="B12" s="25" t="str">
        <f>unformatted!B12</f>
        <v>Electricity</v>
      </c>
      <c r="C12" s="20" t="str">
        <f>unformatted!C12</f>
        <v>NA</v>
      </c>
      <c r="D12" s="19">
        <f>unformatted!D12</f>
        <v>3.1735159817351598E-3</v>
      </c>
      <c r="E12" s="20">
        <f>unformatted!E12</f>
        <v>0</v>
      </c>
      <c r="F12" s="19">
        <f>unformatted!F12</f>
        <v>400</v>
      </c>
      <c r="G12" s="20">
        <f>unformatted!G12</f>
        <v>44.067228876008329</v>
      </c>
      <c r="H12" s="19">
        <f>unformatted!H12</f>
        <v>32.82956194159005</v>
      </c>
      <c r="I12" s="20">
        <f>unformatted!I12</f>
        <v>100000</v>
      </c>
      <c r="J12" s="19">
        <f>unformatted!J12</f>
        <v>5.05</v>
      </c>
      <c r="K12" s="20">
        <f>unformatted!K12</f>
        <v>376219</v>
      </c>
      <c r="L12" s="19">
        <f>unformatted!L12</f>
        <v>1.342303286117926</v>
      </c>
      <c r="M12" s="21">
        <f>unformatted!M12</f>
        <v>13423.032861179259</v>
      </c>
    </row>
    <row r="14" spans="1:13" ht="30" x14ac:dyDescent="0.25">
      <c r="F14" s="30"/>
      <c r="G14" s="31"/>
      <c r="H14" s="32" t="s">
        <v>54</v>
      </c>
      <c r="I14" s="32" t="s">
        <v>53</v>
      </c>
    </row>
    <row r="15" spans="1:13" x14ac:dyDescent="0.25">
      <c r="F15" s="10" t="s">
        <v>6</v>
      </c>
      <c r="G15" s="28" t="s">
        <v>9</v>
      </c>
      <c r="H15" s="33">
        <f>0.0007</f>
        <v>6.9999999999999999E-4</v>
      </c>
      <c r="I15" s="33">
        <f>(H4*M4*H15)/10^9</f>
        <v>5.860941440509107E-8</v>
      </c>
    </row>
    <row r="16" spans="1:13" x14ac:dyDescent="0.25">
      <c r="F16" s="10" t="s">
        <v>6</v>
      </c>
      <c r="G16" s="28" t="s">
        <v>8</v>
      </c>
      <c r="H16" s="33">
        <f t="shared" ref="H16:H17" si="0">0.0007</f>
        <v>6.9999999999999999E-4</v>
      </c>
      <c r="I16" s="33">
        <f t="shared" ref="I16:I23" si="1">(H5*M5*H16)/10^9</f>
        <v>7.4032944511693987E-8</v>
      </c>
    </row>
    <row r="17" spans="6:9" x14ac:dyDescent="0.25">
      <c r="F17" s="10" t="s">
        <v>6</v>
      </c>
      <c r="G17" s="28" t="s">
        <v>7</v>
      </c>
      <c r="H17" s="33">
        <f t="shared" si="0"/>
        <v>6.9999999999999999E-4</v>
      </c>
      <c r="I17" s="33">
        <f t="shared" si="1"/>
        <v>1.4806588902338797E-7</v>
      </c>
    </row>
    <row r="18" spans="6:9" x14ac:dyDescent="0.25">
      <c r="F18" s="10" t="s">
        <v>10</v>
      </c>
      <c r="G18" s="28" t="s">
        <v>9</v>
      </c>
      <c r="H18" s="33">
        <v>1.4E-3</v>
      </c>
      <c r="I18" s="33">
        <f t="shared" si="1"/>
        <v>7.9585415350071032E-8</v>
      </c>
    </row>
    <row r="19" spans="6:9" x14ac:dyDescent="0.25">
      <c r="F19" s="10" t="s">
        <v>10</v>
      </c>
      <c r="G19" s="28" t="s">
        <v>8</v>
      </c>
      <c r="H19" s="33">
        <v>1.4E-3</v>
      </c>
      <c r="I19" s="33">
        <f t="shared" si="1"/>
        <v>1.1043247556327685E-7</v>
      </c>
    </row>
    <row r="20" spans="6:9" x14ac:dyDescent="0.25">
      <c r="F20" s="10" t="s">
        <v>10</v>
      </c>
      <c r="G20" s="28" t="s">
        <v>7</v>
      </c>
      <c r="H20" s="33">
        <v>1.4E-3</v>
      </c>
      <c r="I20" s="33">
        <f t="shared" si="1"/>
        <v>2.208649511265537E-7</v>
      </c>
    </row>
    <row r="21" spans="6:9" x14ac:dyDescent="0.25">
      <c r="F21" s="10" t="s">
        <v>8</v>
      </c>
      <c r="G21" s="28" t="s">
        <v>9</v>
      </c>
      <c r="H21" s="33">
        <v>6.9999999999999999E-4</v>
      </c>
      <c r="I21" s="33">
        <f t="shared" si="1"/>
        <v>1.3881177095942622E-7</v>
      </c>
    </row>
    <row r="22" spans="6:9" x14ac:dyDescent="0.25">
      <c r="F22" s="10" t="s">
        <v>8</v>
      </c>
      <c r="G22" s="28" t="s">
        <v>8</v>
      </c>
      <c r="H22" s="33">
        <v>6.9999999999999999E-4</v>
      </c>
      <c r="I22" s="33">
        <f t="shared" si="1"/>
        <v>1.5423530106602911E-7</v>
      </c>
    </row>
    <row r="23" spans="6:9" x14ac:dyDescent="0.25">
      <c r="F23" s="11" t="s">
        <v>8</v>
      </c>
      <c r="G23" s="29" t="s">
        <v>7</v>
      </c>
      <c r="H23" s="34">
        <v>6.9999999999999999E-4</v>
      </c>
      <c r="I23" s="34">
        <f t="shared" si="1"/>
        <v>3.0847060213205823E-7</v>
      </c>
    </row>
  </sheetData>
  <mergeCells count="4">
    <mergeCell ref="F2:H2"/>
    <mergeCell ref="C2:D2"/>
    <mergeCell ref="I2:M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19BD-C63D-4807-9782-F87CF3941BC6}">
  <dimension ref="A1"/>
  <sheetViews>
    <sheetView workbookViewId="0">
      <selection activeCell="C2" sqref="A1: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2019-07-25T06:59:28Z</dcterms:created>
  <dcterms:modified xsi:type="dcterms:W3CDTF">2019-08-06T11:41:58Z</dcterms:modified>
</cp:coreProperties>
</file>