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ssage_trade\tables\"/>
    </mc:Choice>
  </mc:AlternateContent>
  <xr:revisionPtr revIDLastSave="0" documentId="13_ncr:1_{55C9756D-095B-447B-BCF2-EB5BA5E8B8DC}" xr6:coauthVersionLast="41" xr6:coauthVersionMax="41" xr10:uidLastSave="{00000000-0000-0000-0000-000000000000}"/>
  <bookViews>
    <workbookView xWindow="-120" yWindow="-120" windowWidth="29040" windowHeight="15840" xr2:uid="{DA086400-0885-443B-9577-169FAEC3ED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0" i="1"/>
  <c r="F8" i="1"/>
  <c r="F7" i="1"/>
  <c r="F5" i="1"/>
  <c r="F4" i="1"/>
  <c r="A34" i="1"/>
  <c r="I7" i="1"/>
  <c r="I9" i="1"/>
  <c r="I10" i="1"/>
  <c r="I11" i="1"/>
  <c r="I12" i="1"/>
  <c r="H5" i="1"/>
  <c r="I5" i="1" s="1"/>
  <c r="H6" i="1"/>
  <c r="I6" i="1" s="1"/>
  <c r="H7" i="1"/>
  <c r="H8" i="1"/>
  <c r="I8" i="1" s="1"/>
  <c r="H9" i="1"/>
  <c r="H10" i="1"/>
  <c r="H11" i="1"/>
  <c r="H12" i="1"/>
  <c r="E12" i="1"/>
  <c r="E9" i="1"/>
  <c r="B28" i="1"/>
  <c r="E6" i="1" s="1"/>
  <c r="D11" i="1"/>
  <c r="E11" i="1" s="1"/>
  <c r="D8" i="1"/>
  <c r="D5" i="1"/>
  <c r="D7" i="1"/>
  <c r="M5" i="1"/>
  <c r="M6" i="1"/>
  <c r="M7" i="1"/>
  <c r="M8" i="1"/>
  <c r="M9" i="1"/>
  <c r="M10" i="1"/>
  <c r="D10" i="1" s="1"/>
  <c r="M11" i="1"/>
  <c r="M12" i="1"/>
  <c r="M4" i="1"/>
  <c r="I4" i="1" s="1"/>
  <c r="H4" i="1"/>
  <c r="E10" i="1" l="1"/>
  <c r="D4" i="1"/>
  <c r="E5" i="1"/>
  <c r="E7" i="1"/>
  <c r="E8" i="1"/>
  <c r="E4" i="1" l="1"/>
</calcChain>
</file>

<file path=xl/sharedStrings.xml><?xml version="1.0" encoding="utf-8"?>
<sst xmlns="http://schemas.openxmlformats.org/spreadsheetml/2006/main" count="62" uniqueCount="42">
  <si>
    <t>Type of shipping</t>
  </si>
  <si>
    <t>Type of fuel</t>
  </si>
  <si>
    <t>Fuel input (kg/bton-km-y)</t>
  </si>
  <si>
    <t>Captial cost</t>
  </si>
  <si>
    <t>Overnight cost ($M)</t>
  </si>
  <si>
    <t>Assumptions</t>
  </si>
  <si>
    <t>Liquid</t>
  </si>
  <si>
    <t>Electricity</t>
  </si>
  <si>
    <t>LNG</t>
  </si>
  <si>
    <t>Diesel</t>
  </si>
  <si>
    <t>Baseline global capacity</t>
  </si>
  <si>
    <t>Solid</t>
  </si>
  <si>
    <t>Source</t>
  </si>
  <si>
    <t>Sources</t>
  </si>
  <si>
    <t>DWT (ton)</t>
  </si>
  <si>
    <t>Annual distance (10^9km/y)</t>
  </si>
  <si>
    <t>Number of ships</t>
  </si>
  <si>
    <t>Average payload per ship (bton-km/y)</t>
  </si>
  <si>
    <t>Cell</t>
  </si>
  <si>
    <t>F4</t>
  </si>
  <si>
    <t>Johanssen et al. (2017)</t>
  </si>
  <si>
    <t>J4</t>
  </si>
  <si>
    <t>K4</t>
  </si>
  <si>
    <t>G4</t>
  </si>
  <si>
    <t>IEA (2011)- ETSAP report</t>
  </si>
  <si>
    <t>Annualized ($M/bton-km-y)</t>
  </si>
  <si>
    <t>Annualized, 10%DR ($M/y)</t>
  </si>
  <si>
    <t>D4, D10</t>
  </si>
  <si>
    <t>IMO CO2 calculator (2017); Johanssen et al. (2017)</t>
  </si>
  <si>
    <t>Fuel input (GWa/bton-km-y)</t>
  </si>
  <si>
    <t>D values (LNG)</t>
  </si>
  <si>
    <t>Le Fevre (2018)</t>
  </si>
  <si>
    <t>Unit conversion</t>
  </si>
  <si>
    <t>MJ to Gwa</t>
  </si>
  <si>
    <t>Heating values</t>
  </si>
  <si>
    <t>MJ/kg</t>
  </si>
  <si>
    <t>NA</t>
  </si>
  <si>
    <t>Electricity fuel input</t>
  </si>
  <si>
    <t>https://www.iea.org/publications/freepublications/publication/TrackingCleanEnergyProgress2017.pdf</t>
  </si>
  <si>
    <t>LNG-powered tanker costs</t>
  </si>
  <si>
    <t>file:///C:/Users/shepard/Downloads/LNG_report_2015-01_web_tcm8-13833.pdf</t>
  </si>
  <si>
    <t>Emissions factor (Mt/bton-km-y)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</si>
</sst>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C:\Users\shepard\Downloads\LNG_report_2015-01_web_tcm8-13833.pdf" TargetMode="External"/><Relationship Id="rId1" Type="http://schemas.openxmlformats.org/officeDocument/2006/relationships/hyperlink" Target="https://www.iea.org/publications/freepublications/publication/TrackingCleanEnergyProgress20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1860-BB6E-4F63-A8C2-9665E0A1B8DD}">
  <dimension ref="A2:M34"/>
  <sheetViews>
    <sheetView tabSelected="1" workbookViewId="0">
      <selection activeCell="F12" sqref="F12"/>
    </sheetView>
  </sheetViews>
  <sheetFormatPr defaultRowHeight="15" x14ac:dyDescent="0.25"/>
  <cols>
    <col min="1" max="1" width="15.7109375" bestFit="1" customWidth="1"/>
    <col min="2" max="2" width="12" bestFit="1" customWidth="1"/>
    <col min="3" max="3" width="22.42578125" bestFit="1" customWidth="1"/>
    <col min="4" max="4" width="24.42578125" bestFit="1" customWidth="1"/>
    <col min="5" max="5" width="26.7109375" bestFit="1" customWidth="1"/>
    <col min="6" max="6" width="30" bestFit="1" customWidth="1"/>
    <col min="7" max="7" width="18.7109375" bestFit="1" customWidth="1"/>
    <col min="8" max="8" width="24.42578125" bestFit="1" customWidth="1"/>
    <col min="9" max="9" width="26.28515625" bestFit="1" customWidth="1"/>
    <col min="10" max="10" width="13.85546875" bestFit="1" customWidth="1"/>
    <col min="11" max="11" width="30.5703125" bestFit="1" customWidth="1"/>
    <col min="12" max="12" width="15.7109375" bestFit="1" customWidth="1"/>
    <col min="13" max="13" width="35.42578125" bestFit="1" customWidth="1"/>
  </cols>
  <sheetData>
    <row r="2" spans="1:13" x14ac:dyDescent="0.25">
      <c r="G2" s="1" t="s">
        <v>3</v>
      </c>
      <c r="H2" s="1"/>
      <c r="I2" s="1"/>
      <c r="J2" s="1" t="s">
        <v>5</v>
      </c>
      <c r="K2" s="1"/>
      <c r="L2" s="1"/>
      <c r="M2" s="1"/>
    </row>
    <row r="3" spans="1:13" x14ac:dyDescent="0.25">
      <c r="A3" t="s">
        <v>0</v>
      </c>
      <c r="B3" t="s">
        <v>1</v>
      </c>
      <c r="C3" t="s">
        <v>10</v>
      </c>
      <c r="D3" t="s">
        <v>2</v>
      </c>
      <c r="E3" t="s">
        <v>29</v>
      </c>
      <c r="F3" t="s">
        <v>41</v>
      </c>
      <c r="G3" t="s">
        <v>4</v>
      </c>
      <c r="H3" t="s">
        <v>26</v>
      </c>
      <c r="I3" t="s">
        <v>25</v>
      </c>
      <c r="J3" t="s">
        <v>14</v>
      </c>
      <c r="K3" t="s">
        <v>15</v>
      </c>
      <c r="L3" t="s">
        <v>16</v>
      </c>
      <c r="M3" t="s">
        <v>17</v>
      </c>
    </row>
    <row r="4" spans="1:13" x14ac:dyDescent="0.25">
      <c r="A4" t="s">
        <v>6</v>
      </c>
      <c r="B4" t="s">
        <v>9</v>
      </c>
      <c r="D4">
        <f>9255*1000/M4</f>
        <v>6894865.0396039598</v>
      </c>
      <c r="E4">
        <f>D4*B31*B28</f>
        <v>9.8464339777905845E-3</v>
      </c>
      <c r="F4">
        <f>D4*3.11*(10^-6)*(10^-3)</f>
        <v>2.1443030273168316E-2</v>
      </c>
      <c r="G4">
        <v>76</v>
      </c>
      <c r="H4">
        <f>G4*(0.1/(1-((1+0.1)^-25)))</f>
        <v>8.3727734864415826</v>
      </c>
      <c r="I4">
        <f>H4/M4</f>
        <v>6.23761676890211</v>
      </c>
      <c r="J4" s="2">
        <v>100000</v>
      </c>
      <c r="K4">
        <v>5.05</v>
      </c>
      <c r="L4">
        <v>376219</v>
      </c>
      <c r="M4">
        <f>$J$4*$K$4/$L$4</f>
        <v>1.342303286117926</v>
      </c>
    </row>
    <row r="5" spans="1:13" x14ac:dyDescent="0.25">
      <c r="A5" t="s">
        <v>6</v>
      </c>
      <c r="B5" t="s">
        <v>8</v>
      </c>
      <c r="D5">
        <f>4938*1000/M5</f>
        <v>3678751.3306930694</v>
      </c>
      <c r="E5">
        <f>D5*B32*B28</f>
        <v>4.9033219791292555E-3</v>
      </c>
      <c r="F5">
        <f>2.575*D5*(10^-6)*(10^-3)</f>
        <v>9.4727846765346544E-3</v>
      </c>
      <c r="G5">
        <v>86</v>
      </c>
      <c r="H5">
        <f t="shared" ref="H5:H12" si="0">G5*(0.1/(1-((1+0.1)^-25)))</f>
        <v>9.4744542083417915</v>
      </c>
      <c r="I5">
        <f t="shared" ref="I5:I12" si="1">H5/M5</f>
        <v>7.0583558174418624</v>
      </c>
      <c r="J5" s="2">
        <v>100000</v>
      </c>
      <c r="K5">
        <v>5.05</v>
      </c>
      <c r="L5">
        <v>376219</v>
      </c>
      <c r="M5">
        <f t="shared" ref="M5:M12" si="2">$J$4*$K$4/$L$4</f>
        <v>1.342303286117926</v>
      </c>
    </row>
    <row r="6" spans="1:13" x14ac:dyDescent="0.25">
      <c r="A6" t="s">
        <v>6</v>
      </c>
      <c r="B6" t="s">
        <v>7</v>
      </c>
      <c r="C6">
        <v>0</v>
      </c>
      <c r="D6" t="s">
        <v>36</v>
      </c>
      <c r="E6">
        <f>0.1*10^9*B28</f>
        <v>3.1735159817351598E-3</v>
      </c>
      <c r="F6">
        <v>0</v>
      </c>
      <c r="G6">
        <v>106</v>
      </c>
      <c r="H6">
        <f t="shared" si="0"/>
        <v>11.677815652142208</v>
      </c>
      <c r="I6">
        <f t="shared" si="1"/>
        <v>8.6998339145213652</v>
      </c>
      <c r="J6" s="2">
        <v>100000</v>
      </c>
      <c r="K6">
        <v>5.05</v>
      </c>
      <c r="L6">
        <v>376219</v>
      </c>
      <c r="M6">
        <f t="shared" si="2"/>
        <v>1.342303286117926</v>
      </c>
    </row>
    <row r="7" spans="1:13" x14ac:dyDescent="0.25">
      <c r="A7" t="s">
        <v>11</v>
      </c>
      <c r="B7" t="s">
        <v>9</v>
      </c>
      <c r="D7">
        <f>9777*1000/M7</f>
        <v>7283748.837623762</v>
      </c>
      <c r="E7">
        <f>D7*B31*B28</f>
        <v>1.0401792004414755E-2</v>
      </c>
      <c r="F7">
        <f>D7*3.11*(10^-6)*(10^-3)</f>
        <v>2.2652458885009899E-2</v>
      </c>
      <c r="G7">
        <v>51.6</v>
      </c>
      <c r="H7">
        <f t="shared" si="0"/>
        <v>5.6846725250050749</v>
      </c>
      <c r="I7">
        <f t="shared" si="1"/>
        <v>4.2350134904651169</v>
      </c>
      <c r="J7" s="2">
        <v>100000</v>
      </c>
      <c r="K7">
        <v>5.05</v>
      </c>
      <c r="L7">
        <v>376219</v>
      </c>
      <c r="M7">
        <f t="shared" si="2"/>
        <v>1.342303286117926</v>
      </c>
    </row>
    <row r="8" spans="1:13" x14ac:dyDescent="0.25">
      <c r="A8" t="s">
        <v>11</v>
      </c>
      <c r="B8" t="s">
        <v>8</v>
      </c>
      <c r="D8">
        <f>4097*1000/M8</f>
        <v>3052216.3227722771</v>
      </c>
      <c r="E8">
        <f>D8*B32*B28</f>
        <v>4.0682280576129111E-3</v>
      </c>
      <c r="F8">
        <f>2.575*D8*(10^-6)*(10^-3)</f>
        <v>7.8594570311386128E-3</v>
      </c>
      <c r="G8">
        <v>61.6</v>
      </c>
      <c r="H8">
        <f t="shared" si="0"/>
        <v>6.786353246905283</v>
      </c>
      <c r="I8">
        <f t="shared" si="1"/>
        <v>5.0557525390048683</v>
      </c>
      <c r="J8" s="2">
        <v>100000</v>
      </c>
      <c r="K8">
        <v>5.05</v>
      </c>
      <c r="L8">
        <v>376219</v>
      </c>
      <c r="M8">
        <f t="shared" si="2"/>
        <v>1.342303286117926</v>
      </c>
    </row>
    <row r="9" spans="1:13" x14ac:dyDescent="0.25">
      <c r="A9" t="s">
        <v>11</v>
      </c>
      <c r="B9" t="s">
        <v>7</v>
      </c>
      <c r="C9">
        <v>0</v>
      </c>
      <c r="D9" t="s">
        <v>36</v>
      </c>
      <c r="E9">
        <f>0.1*10^9*B28</f>
        <v>3.1735159817351598E-3</v>
      </c>
      <c r="F9">
        <v>0</v>
      </c>
      <c r="G9">
        <v>81.599999999999994</v>
      </c>
      <c r="H9">
        <f t="shared" si="0"/>
        <v>8.9897146907056982</v>
      </c>
      <c r="I9">
        <f t="shared" si="1"/>
        <v>6.6972306360843703</v>
      </c>
      <c r="J9" s="2">
        <v>100000</v>
      </c>
      <c r="K9">
        <v>5.05</v>
      </c>
      <c r="L9">
        <v>376219</v>
      </c>
      <c r="M9">
        <f t="shared" si="2"/>
        <v>1.342303286117926</v>
      </c>
    </row>
    <row r="10" spans="1:13" x14ac:dyDescent="0.25">
      <c r="A10" t="s">
        <v>8</v>
      </c>
      <c r="B10" t="s">
        <v>9</v>
      </c>
      <c r="D10">
        <f>22565*1000/M10</f>
        <v>16810656.900990099</v>
      </c>
      <c r="E10">
        <f>D10*B31*B28</f>
        <v>2.4006999752441339E-2</v>
      </c>
      <c r="F10">
        <f>D10*3.11*(10^-6)*(10^-3)</f>
        <v>5.2281142962079204E-2</v>
      </c>
      <c r="G10">
        <v>180</v>
      </c>
      <c r="H10">
        <f t="shared" si="0"/>
        <v>19.830252994203747</v>
      </c>
      <c r="I10">
        <f t="shared" si="1"/>
        <v>14.773302873715522</v>
      </c>
      <c r="J10" s="2">
        <v>100000</v>
      </c>
      <c r="K10">
        <v>5.05</v>
      </c>
      <c r="L10">
        <v>376219</v>
      </c>
      <c r="M10">
        <f t="shared" si="2"/>
        <v>1.342303286117926</v>
      </c>
    </row>
    <row r="11" spans="1:13" x14ac:dyDescent="0.25">
      <c r="A11" t="s">
        <v>8</v>
      </c>
      <c r="B11" t="s">
        <v>8</v>
      </c>
      <c r="D11">
        <f>7509*1000/M11</f>
        <v>5594115.7841584161</v>
      </c>
      <c r="E11">
        <f>D11*B32*B28</f>
        <v>7.456266654775532E-3</v>
      </c>
      <c r="F11">
        <f>2.575*D11*(10^-6)*(10^-3)</f>
        <v>1.4404848144207921E-2</v>
      </c>
      <c r="G11">
        <v>190</v>
      </c>
      <c r="H11">
        <f t="shared" si="0"/>
        <v>20.931933716103956</v>
      </c>
      <c r="I11">
        <f t="shared" si="1"/>
        <v>15.594041922255276</v>
      </c>
      <c r="J11" s="2">
        <v>100000</v>
      </c>
      <c r="K11">
        <v>5.05</v>
      </c>
      <c r="L11">
        <v>376219</v>
      </c>
      <c r="M11">
        <f t="shared" si="2"/>
        <v>1.342303286117926</v>
      </c>
    </row>
    <row r="12" spans="1:13" x14ac:dyDescent="0.25">
      <c r="A12" t="s">
        <v>8</v>
      </c>
      <c r="B12" t="s">
        <v>7</v>
      </c>
      <c r="C12">
        <v>0</v>
      </c>
      <c r="D12" t="s">
        <v>36</v>
      </c>
      <c r="E12">
        <f>0.1*10^9*B28</f>
        <v>3.1735159817351598E-3</v>
      </c>
      <c r="F12">
        <v>0</v>
      </c>
      <c r="G12">
        <v>210</v>
      </c>
      <c r="H12">
        <f t="shared" si="0"/>
        <v>23.135295159904373</v>
      </c>
      <c r="I12">
        <f t="shared" si="1"/>
        <v>17.235520019334778</v>
      </c>
      <c r="J12" s="2">
        <v>100000</v>
      </c>
      <c r="K12">
        <v>5.05</v>
      </c>
      <c r="L12">
        <v>376219</v>
      </c>
      <c r="M12">
        <f t="shared" si="2"/>
        <v>1.342303286117926</v>
      </c>
    </row>
    <row r="16" spans="1:13" x14ac:dyDescent="0.25">
      <c r="A16" s="1" t="s">
        <v>13</v>
      </c>
      <c r="B16" s="1"/>
    </row>
    <row r="17" spans="1:3" x14ac:dyDescent="0.25">
      <c r="A17" t="s">
        <v>18</v>
      </c>
      <c r="B17" t="s">
        <v>12</v>
      </c>
    </row>
    <row r="18" spans="1:3" x14ac:dyDescent="0.25">
      <c r="A18" t="s">
        <v>27</v>
      </c>
      <c r="B18" t="s">
        <v>28</v>
      </c>
    </row>
    <row r="19" spans="1:3" x14ac:dyDescent="0.25">
      <c r="A19" t="s">
        <v>19</v>
      </c>
      <c r="B19" t="s">
        <v>20</v>
      </c>
    </row>
    <row r="20" spans="1:3" x14ac:dyDescent="0.25">
      <c r="A20" t="s">
        <v>23</v>
      </c>
      <c r="B20" t="s">
        <v>24</v>
      </c>
    </row>
    <row r="21" spans="1:3" x14ac:dyDescent="0.25">
      <c r="A21" t="s">
        <v>21</v>
      </c>
      <c r="B21" t="s">
        <v>20</v>
      </c>
    </row>
    <row r="22" spans="1:3" x14ac:dyDescent="0.25">
      <c r="A22" t="s">
        <v>22</v>
      </c>
      <c r="B22" t="s">
        <v>20</v>
      </c>
    </row>
    <row r="23" spans="1:3" x14ac:dyDescent="0.25">
      <c r="A23" t="s">
        <v>30</v>
      </c>
      <c r="B23" t="s">
        <v>31</v>
      </c>
    </row>
    <row r="24" spans="1:3" x14ac:dyDescent="0.25">
      <c r="A24" t="s">
        <v>37</v>
      </c>
      <c r="B24" s="3" t="s">
        <v>38</v>
      </c>
    </row>
    <row r="25" spans="1:3" x14ac:dyDescent="0.25">
      <c r="A25" t="s">
        <v>39</v>
      </c>
      <c r="B25" s="3" t="s">
        <v>40</v>
      </c>
    </row>
    <row r="27" spans="1:3" x14ac:dyDescent="0.25">
      <c r="A27" t="s">
        <v>32</v>
      </c>
    </row>
    <row r="28" spans="1:3" x14ac:dyDescent="0.25">
      <c r="A28" t="s">
        <v>33</v>
      </c>
      <c r="B28">
        <f>0.000000278/8760</f>
        <v>3.1735159817351596E-11</v>
      </c>
    </row>
    <row r="30" spans="1:3" x14ac:dyDescent="0.25">
      <c r="A30" t="s">
        <v>34</v>
      </c>
    </row>
    <row r="31" spans="1:3" x14ac:dyDescent="0.25">
      <c r="A31" t="s">
        <v>9</v>
      </c>
      <c r="B31">
        <v>45</v>
      </c>
      <c r="C31" t="s">
        <v>35</v>
      </c>
    </row>
    <row r="32" spans="1:3" x14ac:dyDescent="0.25">
      <c r="A32" t="s">
        <v>8</v>
      </c>
      <c r="B32">
        <v>42</v>
      </c>
      <c r="C32" t="s">
        <v>35</v>
      </c>
    </row>
    <row r="34" spans="1:1" x14ac:dyDescent="0.25">
      <c r="A34">
        <f>3.1*(10^-6) * 300000000000</f>
        <v>930000</v>
      </c>
    </row>
  </sheetData>
  <mergeCells count="3">
    <mergeCell ref="J2:M2"/>
    <mergeCell ref="A16:B16"/>
    <mergeCell ref="G2:I2"/>
  </mergeCells>
  <hyperlinks>
    <hyperlink ref="B24" r:id="rId1" xr:uid="{B35DED55-B0CA-4F63-AE9F-5E05297D437A}"/>
    <hyperlink ref="B25" r:id="rId2" display="C:\Users\shepard\Downloads\LNG_report_2015-01_web_tcm8-13833.pdf" xr:uid="{97F9267E-13DD-4333-928D-E79DDBE07A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2019-07-25T06:59:28Z</dcterms:created>
  <dcterms:modified xsi:type="dcterms:W3CDTF">2019-07-26T09:00:44Z</dcterms:modified>
</cp:coreProperties>
</file>