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 firstSheet="1" activeTab="2"/>
  </bookViews>
  <sheets>
    <sheet name="日志" sheetId="2" r:id="rId1"/>
    <sheet name="公式" sheetId="9" r:id="rId2"/>
    <sheet name="产物汇总" sheetId="5" r:id="rId3"/>
    <sheet name="GammaHorologii" sheetId="3" r:id="rId4"/>
    <sheet name="HyadumPrimus" sheetId="7" r:id="rId5"/>
    <sheet name="Vespertilio" sheetId="6" r:id="rId6"/>
    <sheet name="Alwaid" sheetId="8" r:id="rId7"/>
    <sheet name="ηPiscisAustrini" sheetId="11" r:id="rId8"/>
    <sheet name="DeltaSculptoris" sheetId="12" r:id="rId9"/>
    <sheet name="169Cephei" sheetId="13" r:id="rId10"/>
    <sheet name="Meissa" sheetId="14" r:id="rId11"/>
    <sheet name="sheet1" sheetId="10" r:id="rId12"/>
  </sheets>
  <definedNames>
    <definedName name="_xlnm._FilterDatabase" localSheetId="1" hidden="1">公式!$A$1:$J$181</definedName>
    <definedName name="_xlnm._FilterDatabase" localSheetId="2" hidden="1">产物汇总!$A$2:$S$139</definedName>
    <definedName name="_xlnm._FilterDatabase" localSheetId="3" hidden="1">GammaHorologii!$A$2:$L$139</definedName>
  </definedNames>
  <calcPr calcId="144525"/>
</workbook>
</file>

<file path=xl/comments1.xml><?xml version="1.0" encoding="utf-8"?>
<comments xmlns="http://schemas.openxmlformats.org/spreadsheetml/2006/main">
  <authors>
    <author>asus</author>
  </authors>
  <commentList>
    <comment ref="D1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每分钟</t>
        </r>
      </text>
    </comment>
  </commentList>
</comments>
</file>

<file path=xl/comments10.xml><?xml version="1.0" encoding="utf-8"?>
<comments xmlns="http://schemas.openxmlformats.org/spreadsheetml/2006/main">
  <authors>
    <author>asus</author>
  </authors>
  <commentList>
    <comment ref="F2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单量*数量/分钟
设备等级从高到低相加</t>
        </r>
      </text>
    </comment>
  </commentList>
</comments>
</file>

<file path=xl/comments2.xml><?xml version="1.0" encoding="utf-8"?>
<comments xmlns="http://schemas.openxmlformats.org/spreadsheetml/2006/main">
  <authors>
    <author>asus</author>
  </authors>
  <commentList>
    <comment ref="G2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单量*数量/分钟
设备等级从高到低相加</t>
        </r>
      </text>
    </comment>
  </commentList>
</comments>
</file>

<file path=xl/comments3.xml><?xml version="1.0" encoding="utf-8"?>
<comments xmlns="http://schemas.openxmlformats.org/spreadsheetml/2006/main">
  <authors>
    <author>asus</author>
  </authors>
  <commentList>
    <comment ref="F2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单量*数量/分钟
设备等级从高到低相加</t>
        </r>
      </text>
    </comment>
  </commentList>
</comments>
</file>

<file path=xl/comments4.xml><?xml version="1.0" encoding="utf-8"?>
<comments xmlns="http://schemas.openxmlformats.org/spreadsheetml/2006/main">
  <authors>
    <author>asus</author>
  </authors>
  <commentList>
    <comment ref="F2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单量*数量/分钟
设备等级从高到低相加</t>
        </r>
      </text>
    </comment>
  </commentList>
</comments>
</file>

<file path=xl/comments5.xml><?xml version="1.0" encoding="utf-8"?>
<comments xmlns="http://schemas.openxmlformats.org/spreadsheetml/2006/main">
  <authors>
    <author>asus</author>
  </authors>
  <commentList>
    <comment ref="F2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单量*数量/分钟
设备等级从高到低相加</t>
        </r>
      </text>
    </comment>
  </commentList>
</comments>
</file>

<file path=xl/comments6.xml><?xml version="1.0" encoding="utf-8"?>
<comments xmlns="http://schemas.openxmlformats.org/spreadsheetml/2006/main">
  <authors>
    <author>asus</author>
  </authors>
  <commentList>
    <comment ref="F2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单量*数量/分钟
设备等级从高到低相加</t>
        </r>
      </text>
    </comment>
  </commentList>
</comments>
</file>

<file path=xl/comments7.xml><?xml version="1.0" encoding="utf-8"?>
<comments xmlns="http://schemas.openxmlformats.org/spreadsheetml/2006/main">
  <authors>
    <author>asus</author>
  </authors>
  <commentList>
    <comment ref="F2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单量*数量/分钟
设备等级从高到低相加</t>
        </r>
      </text>
    </comment>
  </commentList>
</comments>
</file>

<file path=xl/comments8.xml><?xml version="1.0" encoding="utf-8"?>
<comments xmlns="http://schemas.openxmlformats.org/spreadsheetml/2006/main">
  <authors>
    <author>asus</author>
  </authors>
  <commentList>
    <comment ref="F2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单量*数量/分钟
设备等级从高到低相加</t>
        </r>
      </text>
    </comment>
  </commentList>
</comments>
</file>

<file path=xl/comments9.xml><?xml version="1.0" encoding="utf-8"?>
<comments xmlns="http://schemas.openxmlformats.org/spreadsheetml/2006/main">
  <authors>
    <author>asus</author>
  </authors>
  <commentList>
    <comment ref="F2" authorId="0">
      <text>
        <r>
          <rPr>
            <b/>
            <sz val="9"/>
            <rFont val="宋体"/>
            <charset val="134"/>
          </rPr>
          <t>asus:</t>
        </r>
        <r>
          <rPr>
            <sz val="9"/>
            <rFont val="宋体"/>
            <charset val="134"/>
          </rPr>
          <t xml:space="preserve">
单量*数量/分钟
设备等级从高到低相加</t>
        </r>
      </text>
    </comment>
  </commentList>
</comments>
</file>

<file path=xl/sharedStrings.xml><?xml version="1.0" encoding="utf-8"?>
<sst xmlns="http://schemas.openxmlformats.org/spreadsheetml/2006/main" count="2991" uniqueCount="219">
  <si>
    <t>事项</t>
  </si>
  <si>
    <t>框架材料产能计算</t>
  </si>
  <si>
    <t>石墨烯产能计算</t>
  </si>
  <si>
    <t>HyadumPrimus 2号星 全球太阳帆</t>
  </si>
  <si>
    <t>HyadumPrimus 1号星 小型火箭生产基地</t>
  </si>
  <si>
    <t>产能消耗计算程序</t>
  </si>
  <si>
    <t>光栅石补线</t>
  </si>
  <si>
    <t>粒子宽带产量统计，补线</t>
  </si>
  <si>
    <t>碳纳米管产量统计，补线</t>
  </si>
  <si>
    <t>塑料产量统计，补线</t>
  </si>
  <si>
    <t>精炼油补线</t>
  </si>
  <si>
    <t>樱林海原油</t>
  </si>
  <si>
    <t>增产剂</t>
  </si>
  <si>
    <t>产物</t>
  </si>
  <si>
    <t>原料</t>
  </si>
  <si>
    <t>数量</t>
  </si>
  <si>
    <t>基础产量</t>
  </si>
  <si>
    <t>铁块</t>
  </si>
  <si>
    <t>铁矿</t>
  </si>
  <si>
    <t>磁铁</t>
  </si>
  <si>
    <t>铜块</t>
  </si>
  <si>
    <t>铜矿</t>
  </si>
  <si>
    <t>高纯硅块</t>
  </si>
  <si>
    <t>硅石</t>
  </si>
  <si>
    <t>钛块</t>
  </si>
  <si>
    <t>钛石</t>
  </si>
  <si>
    <t>高能石墨</t>
  </si>
  <si>
    <t>煤矿</t>
  </si>
  <si>
    <t>钢材</t>
  </si>
  <si>
    <t>玻璃</t>
  </si>
  <si>
    <t>石矿</t>
  </si>
  <si>
    <t>石材</t>
  </si>
  <si>
    <t>晶格硅-普通</t>
  </si>
  <si>
    <t>晶格硅-高效</t>
  </si>
  <si>
    <t>分形硅石</t>
  </si>
  <si>
    <t>金刚石-普通</t>
  </si>
  <si>
    <t>金刚石-高效</t>
  </si>
  <si>
    <t>金伯利矿石</t>
  </si>
  <si>
    <t>钛合金</t>
  </si>
  <si>
    <t>硫酸</t>
  </si>
  <si>
    <t>磁线圈</t>
  </si>
  <si>
    <t>棱镜</t>
  </si>
  <si>
    <t>光子合并器-普通</t>
  </si>
  <si>
    <t>电路板</t>
  </si>
  <si>
    <t>光子合并器-高效</t>
  </si>
  <si>
    <t>光栅石</t>
  </si>
  <si>
    <t>框架材料</t>
  </si>
  <si>
    <t>碳纳米管</t>
  </si>
  <si>
    <t>太阳帆</t>
  </si>
  <si>
    <t>石墨烯</t>
  </si>
  <si>
    <t>光子合并器</t>
  </si>
  <si>
    <t>戴森球组件</t>
  </si>
  <si>
    <t>处理器</t>
  </si>
  <si>
    <t>齿轮</t>
  </si>
  <si>
    <t>电动机</t>
  </si>
  <si>
    <t>电磁涡轮</t>
  </si>
  <si>
    <t>超级磁场环</t>
  </si>
  <si>
    <t>电浆激发器</t>
  </si>
  <si>
    <t>微晶元件</t>
  </si>
  <si>
    <t>量子芯片</t>
  </si>
  <si>
    <t>位面过滤器</t>
  </si>
  <si>
    <t>粒子宽带</t>
  </si>
  <si>
    <t>晶格硅</t>
  </si>
  <si>
    <t>塑料</t>
  </si>
  <si>
    <t>钛化玻璃</t>
  </si>
  <si>
    <t>水</t>
  </si>
  <si>
    <t>卡西米尔晶体</t>
  </si>
  <si>
    <t>钛晶石</t>
  </si>
  <si>
    <t>有机晶体</t>
  </si>
  <si>
    <t>卡西米尔晶体-普通</t>
  </si>
  <si>
    <t>氢</t>
  </si>
  <si>
    <t>卡西米尔晶体-高效</t>
  </si>
  <si>
    <t>粒子容器-普通</t>
  </si>
  <si>
    <t>粒子容器-高效</t>
  </si>
  <si>
    <t>单极磁石</t>
  </si>
  <si>
    <t>引力透镜</t>
  </si>
  <si>
    <t>金刚石</t>
  </si>
  <si>
    <t>奇异物质</t>
  </si>
  <si>
    <t>空间翘曲器-普通</t>
  </si>
  <si>
    <t>空间翘曲器-高效</t>
  </si>
  <si>
    <t>绿糖</t>
  </si>
  <si>
    <t>湮灭约束球</t>
  </si>
  <si>
    <t>粒子容器</t>
  </si>
  <si>
    <t>小型运载火箭</t>
  </si>
  <si>
    <t>氘核燃料棒</t>
  </si>
  <si>
    <t>液氢燃料棒</t>
  </si>
  <si>
    <t>氘</t>
  </si>
  <si>
    <t>反物质燃料棒</t>
  </si>
  <si>
    <t>反物质</t>
  </si>
  <si>
    <t>加力推进器</t>
  </si>
  <si>
    <t>推进器</t>
  </si>
  <si>
    <t>物流运输机</t>
  </si>
  <si>
    <t>星际物流运输船</t>
  </si>
  <si>
    <t>电力感应塔</t>
  </si>
  <si>
    <t>无线输电塔</t>
  </si>
  <si>
    <t>卫星配电站</t>
  </si>
  <si>
    <t>框架结构</t>
  </si>
  <si>
    <t>太阳能板</t>
  </si>
  <si>
    <t>蓄电器</t>
  </si>
  <si>
    <t>射线接受站</t>
  </si>
  <si>
    <t>核电站</t>
  </si>
  <si>
    <t>能量枢纽</t>
  </si>
  <si>
    <t>小太阳</t>
  </si>
  <si>
    <t>传送带</t>
  </si>
  <si>
    <t>高速传送带</t>
  </si>
  <si>
    <t>极速传送带</t>
  </si>
  <si>
    <t>分拣器</t>
  </si>
  <si>
    <t>高速分拣器</t>
  </si>
  <si>
    <t>极速分拣器</t>
  </si>
  <si>
    <t>四向分流器</t>
  </si>
  <si>
    <t>小型储物仓</t>
  </si>
  <si>
    <t>大型储物仓</t>
  </si>
  <si>
    <t>储液罐</t>
  </si>
  <si>
    <t>采矿机</t>
  </si>
  <si>
    <t>抽水站</t>
  </si>
  <si>
    <t>原油萃取站</t>
  </si>
  <si>
    <t>电弧熔炉</t>
  </si>
  <si>
    <t>位面熔炉</t>
  </si>
  <si>
    <t>制造台Mk.1</t>
  </si>
  <si>
    <t>制造台Mk.2</t>
  </si>
  <si>
    <t>制造台Mk.3</t>
  </si>
  <si>
    <t>原油精炼厂</t>
  </si>
  <si>
    <t>化工厂</t>
  </si>
  <si>
    <t>矩阵研究站</t>
  </si>
  <si>
    <t>分馏塔</t>
  </si>
  <si>
    <t>微型粒子对撞机</t>
  </si>
  <si>
    <t>行星塔</t>
  </si>
  <si>
    <t>星际塔</t>
  </si>
  <si>
    <t>轨道采集器</t>
  </si>
  <si>
    <t>电磁轨道弹射器</t>
  </si>
  <si>
    <t>垂直发射井</t>
  </si>
  <si>
    <t>精炼油</t>
  </si>
  <si>
    <t>有机晶体-化工</t>
  </si>
  <si>
    <t>石墨烯-普通</t>
  </si>
  <si>
    <t>石墨烯-高效</t>
  </si>
  <si>
    <t>可燃冰</t>
  </si>
  <si>
    <t>碳纳米管-普通</t>
  </si>
  <si>
    <t>碳纳米管-高效</t>
  </si>
  <si>
    <t>刺笋结晶</t>
  </si>
  <si>
    <t>临界光子</t>
  </si>
  <si>
    <t>氘-聚合</t>
  </si>
  <si>
    <t>原油</t>
  </si>
  <si>
    <t>蓝糖</t>
  </si>
  <si>
    <t>红糖</t>
  </si>
  <si>
    <t>黄糖</t>
  </si>
  <si>
    <t>紫赯</t>
  </si>
  <si>
    <t>白糖</t>
  </si>
  <si>
    <t>产物/产能/星系</t>
  </si>
  <si>
    <t>合计</t>
  </si>
  <si>
    <t>规划</t>
  </si>
  <si>
    <t>GammaHorologii</t>
  </si>
  <si>
    <t>HyadumPrimus</t>
  </si>
  <si>
    <t>Vespertilio</t>
  </si>
  <si>
    <t>Alwaid</t>
  </si>
  <si>
    <t>ηPiscisAustrini</t>
  </si>
  <si>
    <t>Meissa</t>
  </si>
  <si>
    <t>DeltaSculptoris</t>
  </si>
  <si>
    <t>169Cephei</t>
  </si>
  <si>
    <t>none</t>
  </si>
  <si>
    <t>三级制造=1.5*二级</t>
  </si>
  <si>
    <t>黑盒未统计</t>
  </si>
  <si>
    <t>产能</t>
  </si>
  <si>
    <t>消耗</t>
  </si>
  <si>
    <t>剩余</t>
  </si>
  <si>
    <t>三级冶炼=2*二级</t>
  </si>
  <si>
    <t>矿产</t>
  </si>
  <si>
    <t>金伯利钻石</t>
  </si>
  <si>
    <t>冶炼</t>
  </si>
  <si>
    <t>制造</t>
  </si>
  <si>
    <t>空间翘曲器</t>
  </si>
  <si>
    <t>建筑</t>
  </si>
  <si>
    <t>化工</t>
  </si>
  <si>
    <t>有机晶体-采集</t>
  </si>
  <si>
    <t>量子</t>
  </si>
  <si>
    <t>氘-分馏</t>
  </si>
  <si>
    <t>氘-采集</t>
  </si>
  <si>
    <t>其它</t>
  </si>
  <si>
    <t>石油</t>
  </si>
  <si>
    <t>氢-精炼</t>
  </si>
  <si>
    <t>氢-采集</t>
  </si>
  <si>
    <t>研究</t>
  </si>
  <si>
    <t>产物/产能/星球</t>
  </si>
  <si>
    <t>1号（潮锁）</t>
  </si>
  <si>
    <t>2号</t>
  </si>
  <si>
    <t>3号（资源、建筑）</t>
  </si>
  <si>
    <t>4号（生产）</t>
  </si>
  <si>
    <t>铺设</t>
  </si>
  <si>
    <t>1号（生产 化工）</t>
  </si>
  <si>
    <t>2号（潮锁）</t>
  </si>
  <si>
    <t>3号（气巨 氘）</t>
  </si>
  <si>
    <t>4号（全球射火箭）</t>
  </si>
  <si>
    <t>5号（气巨 可燃冰）</t>
  </si>
  <si>
    <t>6号（资源）</t>
  </si>
  <si>
    <t xml:space="preserve"> </t>
  </si>
  <si>
    <t>1号（资源）</t>
  </si>
  <si>
    <t>2号（生产）</t>
  </si>
  <si>
    <t>3号（生产）</t>
  </si>
  <si>
    <t>1号（资源 水球）</t>
  </si>
  <si>
    <t>3号（资源+生产）</t>
  </si>
  <si>
    <t>4号</t>
  </si>
  <si>
    <t>1号</t>
  </si>
  <si>
    <t>2号（气巨）</t>
  </si>
  <si>
    <t>3号</t>
  </si>
  <si>
    <t>2号（资源）</t>
  </si>
  <si>
    <t>合计（1.6光照）</t>
  </si>
  <si>
    <t>1号（生产）</t>
  </si>
  <si>
    <t>3号（气巨）</t>
  </si>
  <si>
    <t>生产类型</t>
  </si>
  <si>
    <t>倍率</t>
  </si>
  <si>
    <t>粒子对撞</t>
  </si>
  <si>
    <t>采矿</t>
  </si>
  <si>
    <t>抽水</t>
  </si>
  <si>
    <t>弹射</t>
  </si>
  <si>
    <t>萃取</t>
  </si>
  <si>
    <t>精炼</t>
  </si>
  <si>
    <t>矩阵</t>
  </si>
  <si>
    <t>科研</t>
  </si>
  <si>
    <t>采集</t>
  </si>
  <si>
    <t>接收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</si>
</sst>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;[Red]\-#,##0\ "/>
    <numFmt numFmtId="177" formatCode="#,##0.00_ ;[Red]\-#,##0.00\ "/>
    <numFmt numFmtId="178" formatCode="#,##0.00_ "/>
  </numFmts>
  <fonts count="24">
    <font>
      <sz val="11"/>
      <color theme="1"/>
      <name val="等线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14" borderId="9" applyNumberFormat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7" fillId="15" borderId="10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 applyAlignment="1"/>
    <xf numFmtId="0" fontId="1" fillId="0" borderId="0" xfId="0" applyFont="1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176" fontId="2" fillId="0" borderId="0" xfId="0" applyNumberFormat="1" applyFont="1" applyProtection="1">
      <alignment vertical="center"/>
      <protection locked="0"/>
    </xf>
    <xf numFmtId="176" fontId="2" fillId="0" borderId="0" xfId="0" applyNumberFormat="1" applyFont="1" applyAlignment="1" applyProtection="1">
      <alignment vertical="center"/>
      <protection locked="0"/>
    </xf>
    <xf numFmtId="177" fontId="2" fillId="0" borderId="0" xfId="0" applyNumberFormat="1" applyFont="1" applyProtection="1">
      <alignment vertical="center"/>
    </xf>
    <xf numFmtId="177" fontId="2" fillId="0" borderId="0" xfId="0" applyNumberFormat="1" applyFo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176" fontId="1" fillId="2" borderId="1" xfId="0" applyNumberFormat="1" applyFont="1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protection locked="0"/>
    </xf>
    <xf numFmtId="177" fontId="1" fillId="2" borderId="1" xfId="0" applyNumberFormat="1" applyFont="1" applyFill="1" applyBorder="1" applyAlignment="1" applyProtection="1">
      <alignment horizontal="center" vertical="center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</xf>
    <xf numFmtId="0" fontId="2" fillId="0" borderId="1" xfId="0" applyFont="1" applyBorder="1" applyProtection="1">
      <alignment vertical="center"/>
      <protection locked="0"/>
    </xf>
    <xf numFmtId="0" fontId="1" fillId="0" borderId="1" xfId="0" applyFont="1" applyBorder="1" applyProtection="1">
      <alignment vertical="center"/>
      <protection locked="0"/>
    </xf>
    <xf numFmtId="177" fontId="2" fillId="0" borderId="1" xfId="0" applyNumberFormat="1" applyFont="1" applyBorder="1" applyProtection="1">
      <alignment vertical="center"/>
    </xf>
    <xf numFmtId="177" fontId="2" fillId="0" borderId="1" xfId="0" applyNumberFormat="1" applyFont="1" applyBorder="1" applyAlignment="1">
      <alignment vertical="center"/>
    </xf>
    <xf numFmtId="177" fontId="2" fillId="0" borderId="1" xfId="0" applyNumberFormat="1" applyFont="1" applyBorder="1" applyProtection="1">
      <alignment vertical="center"/>
      <protection locked="0"/>
    </xf>
    <xf numFmtId="176" fontId="2" fillId="0" borderId="1" xfId="0" applyNumberFormat="1" applyFont="1" applyBorder="1" applyProtection="1">
      <alignment vertical="center"/>
      <protection locked="0"/>
    </xf>
    <xf numFmtId="176" fontId="2" fillId="0" borderId="1" xfId="0" applyNumberFormat="1" applyFont="1" applyBorder="1" applyAlignment="1" applyProtection="1">
      <alignment vertical="center"/>
      <protection locked="0"/>
    </xf>
    <xf numFmtId="0" fontId="0" fillId="0" borderId="2" xfId="0" applyBorder="1" applyAlignment="1" applyProtection="1">
      <protection locked="0"/>
    </xf>
    <xf numFmtId="177" fontId="2" fillId="3" borderId="1" xfId="0" applyNumberFormat="1" applyFont="1" applyFill="1" applyBorder="1" applyProtection="1">
      <alignment vertical="center"/>
    </xf>
    <xf numFmtId="177" fontId="2" fillId="3" borderId="1" xfId="0" applyNumberFormat="1" applyFont="1" applyFill="1" applyBorder="1" applyAlignment="1">
      <alignment vertical="center"/>
    </xf>
    <xf numFmtId="178" fontId="2" fillId="0" borderId="0" xfId="0" applyNumberFormat="1" applyFont="1" applyProtection="1">
      <alignment vertical="center"/>
      <protection locked="0"/>
    </xf>
    <xf numFmtId="178" fontId="2" fillId="0" borderId="0" xfId="0" applyNumberFormat="1" applyFont="1" applyProtection="1">
      <alignment vertical="center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</xf>
    <xf numFmtId="178" fontId="2" fillId="0" borderId="1" xfId="0" applyNumberFormat="1" applyFont="1" applyBorder="1" applyProtection="1">
      <alignment vertical="center"/>
    </xf>
    <xf numFmtId="178" fontId="2" fillId="0" borderId="1" xfId="0" applyNumberFormat="1" applyFont="1" applyBorder="1" applyProtection="1">
      <alignment vertical="center"/>
      <protection locked="0"/>
    </xf>
    <xf numFmtId="178" fontId="2" fillId="0" borderId="0" xfId="0" applyNumberFormat="1" applyFont="1" applyAlignment="1" applyProtection="1">
      <alignment vertical="center"/>
      <protection locked="0"/>
    </xf>
    <xf numFmtId="0" fontId="0" fillId="0" borderId="2" xfId="0" applyBorder="1" applyAlignment="1" applyProtection="1">
      <protection locked="0"/>
    </xf>
    <xf numFmtId="176" fontId="1" fillId="0" borderId="3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4" xfId="0" applyNumberFormat="1" applyFont="1" applyBorder="1" applyAlignment="1" applyProtection="1">
      <alignment horizontal="center" vertical="center"/>
      <protection locked="0"/>
    </xf>
    <xf numFmtId="178" fontId="2" fillId="0" borderId="1" xfId="0" applyNumberFormat="1" applyFont="1" applyBorder="1" applyAlignment="1">
      <alignment vertical="center"/>
    </xf>
    <xf numFmtId="178" fontId="2" fillId="0" borderId="1" xfId="0" applyNumberFormat="1" applyFont="1" applyBorder="1" applyAlignment="1" applyProtection="1">
      <alignment vertical="center"/>
      <protection locked="0"/>
    </xf>
    <xf numFmtId="0" fontId="2" fillId="0" borderId="1" xfId="0" applyFont="1" applyBorder="1">
      <alignment vertical="center"/>
    </xf>
    <xf numFmtId="177" fontId="2" fillId="0" borderId="1" xfId="0" applyNumberFormat="1" applyFont="1" applyBorder="1">
      <alignment vertical="center"/>
    </xf>
    <xf numFmtId="178" fontId="2" fillId="0" borderId="1" xfId="0" applyNumberFormat="1" applyFont="1" applyBorder="1">
      <alignment vertical="center"/>
    </xf>
    <xf numFmtId="0" fontId="1" fillId="0" borderId="1" xfId="0" applyFont="1" applyBorder="1">
      <alignment vertical="center"/>
    </xf>
    <xf numFmtId="177" fontId="1" fillId="0" borderId="1" xfId="0" applyNumberFormat="1" applyFont="1" applyBorder="1">
      <alignment vertical="center"/>
    </xf>
    <xf numFmtId="178" fontId="1" fillId="0" borderId="1" xfId="0" applyNumberFormat="1" applyFont="1" applyBorder="1">
      <alignment vertical="center"/>
    </xf>
    <xf numFmtId="0" fontId="1" fillId="0" borderId="0" xfId="0" applyFont="1" applyAlignment="1">
      <alignment horizontal="center" vertical="center"/>
    </xf>
    <xf numFmtId="0" fontId="2" fillId="4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2"/>
  <sheetViews>
    <sheetView workbookViewId="0">
      <selection activeCell="A19" sqref="A19"/>
    </sheetView>
  </sheetViews>
  <sheetFormatPr defaultColWidth="9" defaultRowHeight="16.5"/>
  <cols>
    <col min="1" max="1" width="64.875" style="2" customWidth="1"/>
    <col min="2" max="16384" width="9" style="2"/>
  </cols>
  <sheetData>
    <row r="1" s="46" customFormat="1" spans="1:1">
      <c r="A1" s="46" t="s">
        <v>0</v>
      </c>
    </row>
    <row r="2" spans="1:1">
      <c r="A2" s="47" t="s">
        <v>1</v>
      </c>
    </row>
    <row r="3" spans="1:1">
      <c r="A3" s="47" t="s">
        <v>2</v>
      </c>
    </row>
    <row r="4" spans="1:1">
      <c r="A4" s="47" t="s">
        <v>3</v>
      </c>
    </row>
    <row r="5" spans="1:1">
      <c r="A5" s="47" t="s">
        <v>4</v>
      </c>
    </row>
    <row r="6" spans="1:1">
      <c r="A6" s="47" t="s">
        <v>5</v>
      </c>
    </row>
    <row r="7" spans="1:1">
      <c r="A7" s="47" t="s">
        <v>6</v>
      </c>
    </row>
    <row r="8" spans="1:1">
      <c r="A8" s="47" t="s">
        <v>7</v>
      </c>
    </row>
    <row r="9" spans="1:1">
      <c r="A9" s="47" t="s">
        <v>8</v>
      </c>
    </row>
    <row r="10" spans="1:1">
      <c r="A10" s="47" t="s">
        <v>9</v>
      </c>
    </row>
    <row r="11" spans="1:1">
      <c r="A11" s="47" t="s">
        <v>10</v>
      </c>
    </row>
    <row r="12" spans="1:1">
      <c r="A12" s="47" t="s">
        <v>11</v>
      </c>
    </row>
    <row r="14" spans="1:1">
      <c r="A14" s="2" t="s">
        <v>12</v>
      </c>
    </row>
    <row r="22" spans="18:18">
      <c r="R22" s="2">
        <f>1932/30</f>
        <v>64.4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8"/>
  <sheetViews>
    <sheetView workbookViewId="0">
      <selection activeCell="A1" sqref="$A1:$XFD1048576"/>
    </sheetView>
  </sheetViews>
  <sheetFormatPr defaultColWidth="9" defaultRowHeight="16.5"/>
  <cols>
    <col min="1" max="1" width="4.625" style="5" customWidth="1"/>
    <col min="2" max="2" width="16.25" style="4" customWidth="1"/>
    <col min="3" max="3" width="9.625" style="6"/>
    <col min="4" max="4" width="9.625" style="7" customWidth="1"/>
    <col min="5" max="5" width="10" style="8" customWidth="1"/>
    <col min="6" max="9" width="11.875" style="9" customWidth="1"/>
    <col min="10" max="10" width="10" style="8" customWidth="1"/>
    <col min="11" max="11" width="17.875" style="5" customWidth="1"/>
    <col min="12" max="16384" width="9" style="5"/>
  </cols>
  <sheetData>
    <row r="1" s="4" customFormat="1" spans="1:12">
      <c r="A1" s="10" t="s">
        <v>181</v>
      </c>
      <c r="B1" s="10"/>
      <c r="C1" s="15" t="s">
        <v>148</v>
      </c>
      <c r="D1" s="24"/>
      <c r="E1" s="16"/>
      <c r="F1" s="14" t="s">
        <v>200</v>
      </c>
      <c r="G1" s="14" t="s">
        <v>203</v>
      </c>
      <c r="H1" s="14" t="s">
        <v>202</v>
      </c>
      <c r="I1" s="14" t="s">
        <v>199</v>
      </c>
      <c r="J1" s="16"/>
      <c r="K1" s="4" t="s">
        <v>159</v>
      </c>
      <c r="L1" s="4" t="s">
        <v>160</v>
      </c>
    </row>
    <row r="2" s="4" customFormat="1" spans="1:11">
      <c r="A2" s="10"/>
      <c r="B2" s="10"/>
      <c r="C2" s="15" t="s">
        <v>161</v>
      </c>
      <c r="D2" s="15" t="s">
        <v>162</v>
      </c>
      <c r="E2" s="16" t="s">
        <v>163</v>
      </c>
      <c r="F2" s="14" t="s">
        <v>161</v>
      </c>
      <c r="G2" s="14" t="s">
        <v>161</v>
      </c>
      <c r="H2" s="14" t="s">
        <v>161</v>
      </c>
      <c r="I2" s="14" t="s">
        <v>161</v>
      </c>
      <c r="J2" s="16" t="s">
        <v>186</v>
      </c>
      <c r="K2" s="4" t="s">
        <v>164</v>
      </c>
    </row>
    <row r="3" s="5" customFormat="1" spans="1:10">
      <c r="A3" s="17" t="s">
        <v>165</v>
      </c>
      <c r="B3" s="18" t="s">
        <v>18</v>
      </c>
      <c r="C3" s="19">
        <f t="shared" ref="C3:C66" si="0">SUM(F3,G3,H3,I3)</f>
        <v>0</v>
      </c>
      <c r="D3" s="20"/>
      <c r="E3" s="19">
        <f t="shared" ref="E3:E66" si="1">C3-D3</f>
        <v>0</v>
      </c>
      <c r="F3" s="21">
        <v>0</v>
      </c>
      <c r="G3" s="21"/>
      <c r="H3" s="21"/>
      <c r="I3" s="21"/>
      <c r="J3" s="19"/>
    </row>
    <row r="4" s="5" customFormat="1" spans="1:10">
      <c r="A4" s="17" t="s">
        <v>165</v>
      </c>
      <c r="B4" s="18" t="s">
        <v>21</v>
      </c>
      <c r="C4" s="19">
        <f t="shared" si="0"/>
        <v>0</v>
      </c>
      <c r="D4" s="20"/>
      <c r="E4" s="19">
        <f t="shared" si="1"/>
        <v>0</v>
      </c>
      <c r="F4" s="21">
        <v>0</v>
      </c>
      <c r="G4" s="21"/>
      <c r="H4" s="21"/>
      <c r="I4" s="21"/>
      <c r="J4" s="19"/>
    </row>
    <row r="5" s="5" customFormat="1" spans="1:10">
      <c r="A5" s="17" t="s">
        <v>165</v>
      </c>
      <c r="B5" s="18" t="s">
        <v>23</v>
      </c>
      <c r="C5" s="19">
        <f t="shared" si="0"/>
        <v>0</v>
      </c>
      <c r="D5" s="20"/>
      <c r="E5" s="19">
        <f t="shared" si="1"/>
        <v>0</v>
      </c>
      <c r="F5" s="21">
        <v>0</v>
      </c>
      <c r="G5" s="21"/>
      <c r="H5" s="21"/>
      <c r="I5" s="21"/>
      <c r="J5" s="19"/>
    </row>
    <row r="6" s="5" customFormat="1" spans="1:10">
      <c r="A6" s="17" t="s">
        <v>165</v>
      </c>
      <c r="B6" s="18" t="s">
        <v>25</v>
      </c>
      <c r="C6" s="19">
        <f t="shared" si="0"/>
        <v>0</v>
      </c>
      <c r="D6" s="20"/>
      <c r="E6" s="19">
        <f t="shared" si="1"/>
        <v>0</v>
      </c>
      <c r="F6" s="21">
        <v>0</v>
      </c>
      <c r="G6" s="21"/>
      <c r="H6" s="21"/>
      <c r="I6" s="21"/>
      <c r="J6" s="19"/>
    </row>
    <row r="7" s="5" customFormat="1" spans="1:10">
      <c r="A7" s="17" t="s">
        <v>165</v>
      </c>
      <c r="B7" s="18" t="s">
        <v>30</v>
      </c>
      <c r="C7" s="19">
        <f t="shared" si="0"/>
        <v>0</v>
      </c>
      <c r="D7" s="20"/>
      <c r="E7" s="19">
        <f t="shared" si="1"/>
        <v>0</v>
      </c>
      <c r="F7" s="21">
        <v>0</v>
      </c>
      <c r="G7" s="21"/>
      <c r="H7" s="21"/>
      <c r="I7" s="21"/>
      <c r="J7" s="19"/>
    </row>
    <row r="8" s="5" customFormat="1" spans="1:10">
      <c r="A8" s="17" t="s">
        <v>165</v>
      </c>
      <c r="B8" s="18" t="s">
        <v>27</v>
      </c>
      <c r="C8" s="19">
        <f t="shared" si="0"/>
        <v>0</v>
      </c>
      <c r="D8" s="20"/>
      <c r="E8" s="19">
        <f t="shared" si="1"/>
        <v>0</v>
      </c>
      <c r="F8" s="21">
        <v>0</v>
      </c>
      <c r="G8" s="21"/>
      <c r="H8" s="21"/>
      <c r="I8" s="21"/>
      <c r="J8" s="19"/>
    </row>
    <row r="9" s="5" customFormat="1" spans="1:10">
      <c r="A9" s="17" t="s">
        <v>165</v>
      </c>
      <c r="B9" s="18" t="s">
        <v>135</v>
      </c>
      <c r="C9" s="19">
        <f t="shared" si="0"/>
        <v>0</v>
      </c>
      <c r="D9" s="20"/>
      <c r="E9" s="19">
        <f t="shared" si="1"/>
        <v>0</v>
      </c>
      <c r="F9" s="21">
        <v>0</v>
      </c>
      <c r="G9" s="21"/>
      <c r="H9" s="21"/>
      <c r="I9" s="21"/>
      <c r="J9" s="19"/>
    </row>
    <row r="10" s="5" customFormat="1" spans="1:10">
      <c r="A10" s="17" t="s">
        <v>165</v>
      </c>
      <c r="B10" s="18" t="s">
        <v>138</v>
      </c>
      <c r="C10" s="19">
        <f t="shared" si="0"/>
        <v>0</v>
      </c>
      <c r="D10" s="20"/>
      <c r="E10" s="19">
        <f t="shared" si="1"/>
        <v>0</v>
      </c>
      <c r="F10" s="21">
        <v>0</v>
      </c>
      <c r="G10" s="21"/>
      <c r="H10" s="21"/>
      <c r="I10" s="21"/>
      <c r="J10" s="19"/>
    </row>
    <row r="11" s="5" customFormat="1" spans="1:10">
      <c r="A11" s="17" t="s">
        <v>165</v>
      </c>
      <c r="B11" s="18" t="s">
        <v>74</v>
      </c>
      <c r="C11" s="19">
        <f t="shared" si="0"/>
        <v>0</v>
      </c>
      <c r="D11" s="20"/>
      <c r="E11" s="19">
        <f t="shared" si="1"/>
        <v>0</v>
      </c>
      <c r="F11" s="21">
        <v>0</v>
      </c>
      <c r="G11" s="21"/>
      <c r="H11" s="21"/>
      <c r="I11" s="21"/>
      <c r="J11" s="19"/>
    </row>
    <row r="12" s="5" customFormat="1" spans="1:10">
      <c r="A12" s="17" t="s">
        <v>165</v>
      </c>
      <c r="B12" s="18" t="s">
        <v>34</v>
      </c>
      <c r="C12" s="19">
        <f t="shared" si="0"/>
        <v>0</v>
      </c>
      <c r="D12" s="20"/>
      <c r="E12" s="19">
        <f t="shared" si="1"/>
        <v>0</v>
      </c>
      <c r="F12" s="21">
        <v>0</v>
      </c>
      <c r="G12" s="21"/>
      <c r="H12" s="21"/>
      <c r="I12" s="21"/>
      <c r="J12" s="19"/>
    </row>
    <row r="13" s="5" customFormat="1" spans="1:10">
      <c r="A13" s="17" t="s">
        <v>165</v>
      </c>
      <c r="B13" s="18" t="s">
        <v>45</v>
      </c>
      <c r="C13" s="19">
        <f t="shared" si="0"/>
        <v>9462</v>
      </c>
      <c r="D13" s="20"/>
      <c r="E13" s="19">
        <f t="shared" si="1"/>
        <v>9462</v>
      </c>
      <c r="F13" s="21"/>
      <c r="G13" s="21">
        <f>6042+114*(11+19)</f>
        <v>9462</v>
      </c>
      <c r="H13" s="21"/>
      <c r="I13" s="21"/>
      <c r="J13" s="19"/>
    </row>
    <row r="14" s="5" customFormat="1" spans="1:10">
      <c r="A14" s="17" t="s">
        <v>165</v>
      </c>
      <c r="B14" s="18" t="s">
        <v>166</v>
      </c>
      <c r="C14" s="19">
        <f t="shared" si="0"/>
        <v>6384</v>
      </c>
      <c r="D14" s="20"/>
      <c r="E14" s="19">
        <f t="shared" si="1"/>
        <v>6384</v>
      </c>
      <c r="F14" s="21"/>
      <c r="G14" s="21">
        <f>114*(17+18+21)</f>
        <v>6384</v>
      </c>
      <c r="H14" s="21"/>
      <c r="I14" s="21"/>
      <c r="J14" s="19"/>
    </row>
    <row r="15" s="5" customFormat="1" spans="1:10">
      <c r="A15" s="17" t="s">
        <v>167</v>
      </c>
      <c r="B15" s="18" t="s">
        <v>17</v>
      </c>
      <c r="C15" s="19">
        <f t="shared" si="0"/>
        <v>0</v>
      </c>
      <c r="D15" s="20"/>
      <c r="E15" s="19">
        <f t="shared" si="1"/>
        <v>0</v>
      </c>
      <c r="F15" s="21"/>
      <c r="G15" s="21"/>
      <c r="H15" s="21"/>
      <c r="I15" s="21"/>
      <c r="J15" s="19"/>
    </row>
    <row r="16" s="5" customFormat="1" spans="1:10">
      <c r="A16" s="17" t="s">
        <v>167</v>
      </c>
      <c r="B16" s="18" t="s">
        <v>19</v>
      </c>
      <c r="C16" s="19">
        <f t="shared" si="0"/>
        <v>0</v>
      </c>
      <c r="D16" s="20"/>
      <c r="E16" s="19">
        <f t="shared" si="1"/>
        <v>0</v>
      </c>
      <c r="F16" s="21"/>
      <c r="G16" s="21"/>
      <c r="H16" s="21"/>
      <c r="I16" s="21"/>
      <c r="J16" s="19"/>
    </row>
    <row r="17" s="5" customFormat="1" spans="1:10">
      <c r="A17" s="17" t="s">
        <v>167</v>
      </c>
      <c r="B17" s="18" t="s">
        <v>20</v>
      </c>
      <c r="C17" s="19">
        <f t="shared" si="0"/>
        <v>0</v>
      </c>
      <c r="D17" s="20"/>
      <c r="E17" s="19">
        <f t="shared" si="1"/>
        <v>0</v>
      </c>
      <c r="F17" s="21"/>
      <c r="G17" s="21"/>
      <c r="H17" s="21"/>
      <c r="I17" s="21"/>
      <c r="J17" s="19"/>
    </row>
    <row r="18" s="5" customFormat="1" spans="1:10">
      <c r="A18" s="17" t="s">
        <v>167</v>
      </c>
      <c r="B18" s="18" t="s">
        <v>22</v>
      </c>
      <c r="C18" s="19">
        <f t="shared" si="0"/>
        <v>0</v>
      </c>
      <c r="D18" s="20"/>
      <c r="E18" s="19">
        <f t="shared" si="1"/>
        <v>0</v>
      </c>
      <c r="F18" s="21"/>
      <c r="G18" s="21"/>
      <c r="H18" s="21"/>
      <c r="I18" s="21"/>
      <c r="J18" s="19"/>
    </row>
    <row r="19" s="5" customFormat="1" spans="1:10">
      <c r="A19" s="17" t="s">
        <v>167</v>
      </c>
      <c r="B19" s="18" t="s">
        <v>24</v>
      </c>
      <c r="C19" s="19">
        <f t="shared" si="0"/>
        <v>0</v>
      </c>
      <c r="D19" s="20"/>
      <c r="E19" s="19">
        <f t="shared" si="1"/>
        <v>0</v>
      </c>
      <c r="F19" s="21"/>
      <c r="G19" s="21"/>
      <c r="H19" s="21"/>
      <c r="I19" s="21"/>
      <c r="J19" s="19"/>
    </row>
    <row r="20" s="5" customFormat="1" spans="1:10">
      <c r="A20" s="17" t="s">
        <v>167</v>
      </c>
      <c r="B20" s="18" t="s">
        <v>26</v>
      </c>
      <c r="C20" s="19">
        <f t="shared" si="0"/>
        <v>0</v>
      </c>
      <c r="D20" s="20"/>
      <c r="E20" s="19">
        <f t="shared" si="1"/>
        <v>0</v>
      </c>
      <c r="F20" s="21"/>
      <c r="G20" s="21"/>
      <c r="H20" s="21"/>
      <c r="I20" s="21"/>
      <c r="J20" s="19"/>
    </row>
    <row r="21" s="5" customFormat="1" spans="1:10">
      <c r="A21" s="17" t="s">
        <v>167</v>
      </c>
      <c r="B21" s="18" t="s">
        <v>28</v>
      </c>
      <c r="C21" s="19">
        <f t="shared" si="0"/>
        <v>0</v>
      </c>
      <c r="D21" s="20"/>
      <c r="E21" s="19">
        <f t="shared" si="1"/>
        <v>0</v>
      </c>
      <c r="F21" s="21"/>
      <c r="G21" s="21"/>
      <c r="H21" s="21"/>
      <c r="I21" s="21"/>
      <c r="J21" s="19"/>
    </row>
    <row r="22" s="5" customFormat="1" spans="1:10">
      <c r="A22" s="17" t="s">
        <v>167</v>
      </c>
      <c r="B22" s="18" t="s">
        <v>29</v>
      </c>
      <c r="C22" s="19">
        <f t="shared" si="0"/>
        <v>0</v>
      </c>
      <c r="D22" s="20"/>
      <c r="E22" s="19">
        <f t="shared" si="1"/>
        <v>0</v>
      </c>
      <c r="F22" s="21"/>
      <c r="G22" s="21"/>
      <c r="H22" s="21"/>
      <c r="I22" s="21"/>
      <c r="J22" s="19"/>
    </row>
    <row r="23" s="5" customFormat="1" spans="1:10">
      <c r="A23" s="17" t="s">
        <v>167</v>
      </c>
      <c r="B23" s="18" t="s">
        <v>31</v>
      </c>
      <c r="C23" s="19">
        <f t="shared" si="0"/>
        <v>0</v>
      </c>
      <c r="D23" s="20"/>
      <c r="E23" s="19">
        <f t="shared" si="1"/>
        <v>0</v>
      </c>
      <c r="F23" s="21"/>
      <c r="G23" s="21"/>
      <c r="H23" s="21"/>
      <c r="I23" s="21"/>
      <c r="J23" s="19"/>
    </row>
    <row r="24" s="5" customFormat="1" spans="1:10">
      <c r="A24" s="17" t="s">
        <v>167</v>
      </c>
      <c r="B24" s="18" t="s">
        <v>32</v>
      </c>
      <c r="C24" s="19">
        <f t="shared" si="0"/>
        <v>0</v>
      </c>
      <c r="D24" s="20"/>
      <c r="E24" s="19">
        <f t="shared" si="1"/>
        <v>0</v>
      </c>
      <c r="F24" s="21"/>
      <c r="G24" s="21"/>
      <c r="H24" s="21"/>
      <c r="I24" s="21"/>
      <c r="J24" s="19"/>
    </row>
    <row r="25" s="5" customFormat="1" spans="1:10">
      <c r="A25" s="17" t="s">
        <v>168</v>
      </c>
      <c r="B25" s="18" t="s">
        <v>33</v>
      </c>
      <c r="C25" s="19">
        <f t="shared" si="0"/>
        <v>0</v>
      </c>
      <c r="D25" s="20"/>
      <c r="E25" s="19">
        <f t="shared" si="1"/>
        <v>0</v>
      </c>
      <c r="F25" s="21"/>
      <c r="G25" s="21"/>
      <c r="H25" s="21"/>
      <c r="I25" s="21"/>
      <c r="J25" s="19"/>
    </row>
    <row r="26" s="5" customFormat="1" spans="1:10">
      <c r="A26" s="17" t="s">
        <v>168</v>
      </c>
      <c r="B26" s="18" t="s">
        <v>62</v>
      </c>
      <c r="C26" s="19">
        <f t="shared" si="0"/>
        <v>0</v>
      </c>
      <c r="D26" s="20"/>
      <c r="E26" s="19">
        <f t="shared" si="1"/>
        <v>0</v>
      </c>
      <c r="F26" s="21"/>
      <c r="G26" s="21"/>
      <c r="H26" s="21"/>
      <c r="I26" s="21"/>
      <c r="J26" s="19"/>
    </row>
    <row r="27" s="5" customFormat="1" spans="1:10">
      <c r="A27" s="17" t="s">
        <v>167</v>
      </c>
      <c r="B27" s="18" t="s">
        <v>35</v>
      </c>
      <c r="C27" s="19">
        <f t="shared" si="0"/>
        <v>0</v>
      </c>
      <c r="D27" s="20"/>
      <c r="E27" s="19">
        <f t="shared" si="1"/>
        <v>0</v>
      </c>
      <c r="F27" s="21"/>
      <c r="G27" s="21"/>
      <c r="H27" s="21"/>
      <c r="I27" s="21"/>
      <c r="J27" s="19"/>
    </row>
    <row r="28" s="5" customFormat="1" spans="1:10">
      <c r="A28" s="17" t="s">
        <v>167</v>
      </c>
      <c r="B28" s="18" t="s">
        <v>36</v>
      </c>
      <c r="C28" s="19">
        <f t="shared" si="0"/>
        <v>0</v>
      </c>
      <c r="D28" s="20"/>
      <c r="E28" s="19">
        <f t="shared" si="1"/>
        <v>0</v>
      </c>
      <c r="F28" s="21"/>
      <c r="G28" s="21"/>
      <c r="H28" s="21"/>
      <c r="I28" s="21"/>
      <c r="J28" s="19"/>
    </row>
    <row r="29" s="5" customFormat="1" spans="1:10">
      <c r="A29" s="17" t="s">
        <v>167</v>
      </c>
      <c r="B29" s="18" t="s">
        <v>76</v>
      </c>
      <c r="C29" s="19">
        <f t="shared" si="0"/>
        <v>0</v>
      </c>
      <c r="D29" s="20"/>
      <c r="E29" s="19">
        <f t="shared" si="1"/>
        <v>0</v>
      </c>
      <c r="F29" s="21"/>
      <c r="G29" s="21"/>
      <c r="H29" s="21"/>
      <c r="I29" s="21"/>
      <c r="J29" s="19"/>
    </row>
    <row r="30" s="5" customFormat="1" spans="1:10">
      <c r="A30" s="17" t="s">
        <v>167</v>
      </c>
      <c r="B30" s="18" t="s">
        <v>38</v>
      </c>
      <c r="C30" s="19">
        <f t="shared" si="0"/>
        <v>0</v>
      </c>
      <c r="D30" s="20"/>
      <c r="E30" s="19">
        <f t="shared" si="1"/>
        <v>0</v>
      </c>
      <c r="F30" s="21"/>
      <c r="G30" s="21"/>
      <c r="H30" s="21"/>
      <c r="I30" s="21"/>
      <c r="J30" s="19"/>
    </row>
    <row r="31" s="5" customFormat="1" spans="1:10">
      <c r="A31" s="17" t="s">
        <v>168</v>
      </c>
      <c r="B31" s="18" t="s">
        <v>40</v>
      </c>
      <c r="C31" s="19">
        <f t="shared" si="0"/>
        <v>0</v>
      </c>
      <c r="D31" s="20"/>
      <c r="E31" s="19">
        <f t="shared" si="1"/>
        <v>0</v>
      </c>
      <c r="F31" s="21"/>
      <c r="G31" s="21"/>
      <c r="H31" s="21"/>
      <c r="I31" s="21"/>
      <c r="J31" s="19"/>
    </row>
    <row r="32" s="5" customFormat="1" spans="1:10">
      <c r="A32" s="17" t="s">
        <v>168</v>
      </c>
      <c r="B32" s="18" t="s">
        <v>41</v>
      </c>
      <c r="C32" s="19">
        <f t="shared" si="0"/>
        <v>0</v>
      </c>
      <c r="D32" s="20"/>
      <c r="E32" s="19">
        <f t="shared" si="1"/>
        <v>0</v>
      </c>
      <c r="F32" s="21"/>
      <c r="G32" s="21"/>
      <c r="H32" s="21"/>
      <c r="I32" s="21"/>
      <c r="J32" s="19"/>
    </row>
    <row r="33" s="5" customFormat="1" spans="1:10">
      <c r="A33" s="17" t="s">
        <v>168</v>
      </c>
      <c r="B33" s="18" t="s">
        <v>42</v>
      </c>
      <c r="C33" s="19">
        <f t="shared" si="0"/>
        <v>0</v>
      </c>
      <c r="D33" s="20"/>
      <c r="E33" s="19">
        <f t="shared" si="1"/>
        <v>0</v>
      </c>
      <c r="F33" s="21"/>
      <c r="G33" s="21"/>
      <c r="H33" s="21"/>
      <c r="I33" s="21"/>
      <c r="J33" s="19"/>
    </row>
    <row r="34" s="5" customFormat="1" spans="1:10">
      <c r="A34" s="17" t="s">
        <v>168</v>
      </c>
      <c r="B34" s="18" t="s">
        <v>44</v>
      </c>
      <c r="C34" s="19">
        <f t="shared" si="0"/>
        <v>0</v>
      </c>
      <c r="D34" s="20"/>
      <c r="E34" s="19">
        <f t="shared" si="1"/>
        <v>0</v>
      </c>
      <c r="F34" s="21"/>
      <c r="G34" s="21"/>
      <c r="H34" s="21"/>
      <c r="I34" s="21"/>
      <c r="J34" s="19"/>
    </row>
    <row r="35" s="5" customFormat="1" spans="1:10">
      <c r="A35" s="17" t="s">
        <v>168</v>
      </c>
      <c r="B35" s="18" t="s">
        <v>50</v>
      </c>
      <c r="C35" s="19">
        <f t="shared" si="0"/>
        <v>0</v>
      </c>
      <c r="D35" s="20"/>
      <c r="E35" s="19">
        <f t="shared" si="1"/>
        <v>0</v>
      </c>
      <c r="F35" s="21"/>
      <c r="G35" s="21"/>
      <c r="H35" s="21"/>
      <c r="I35" s="21"/>
      <c r="J35" s="19"/>
    </row>
    <row r="36" s="5" customFormat="1" spans="1:10">
      <c r="A36" s="17" t="s">
        <v>168</v>
      </c>
      <c r="B36" s="18" t="s">
        <v>46</v>
      </c>
      <c r="C36" s="19">
        <f t="shared" si="0"/>
        <v>0</v>
      </c>
      <c r="D36" s="20"/>
      <c r="E36" s="19">
        <f t="shared" si="1"/>
        <v>0</v>
      </c>
      <c r="F36" s="21"/>
      <c r="G36" s="21"/>
      <c r="H36" s="21"/>
      <c r="I36" s="21"/>
      <c r="J36" s="19"/>
    </row>
    <row r="37" s="5" customFormat="1" spans="1:10">
      <c r="A37" s="17" t="s">
        <v>168</v>
      </c>
      <c r="B37" s="18" t="s">
        <v>48</v>
      </c>
      <c r="C37" s="19">
        <f t="shared" si="0"/>
        <v>0</v>
      </c>
      <c r="D37" s="20"/>
      <c r="E37" s="19">
        <f t="shared" si="1"/>
        <v>0</v>
      </c>
      <c r="F37" s="21"/>
      <c r="G37" s="21"/>
      <c r="H37" s="21"/>
      <c r="I37" s="21"/>
      <c r="J37" s="19"/>
    </row>
    <row r="38" s="5" customFormat="1" spans="1:10">
      <c r="A38" s="17" t="s">
        <v>168</v>
      </c>
      <c r="B38" s="18" t="s">
        <v>51</v>
      </c>
      <c r="C38" s="19">
        <f t="shared" si="0"/>
        <v>0</v>
      </c>
      <c r="D38" s="20"/>
      <c r="E38" s="19">
        <f t="shared" si="1"/>
        <v>0</v>
      </c>
      <c r="F38" s="21"/>
      <c r="G38" s="21"/>
      <c r="H38" s="21"/>
      <c r="I38" s="21"/>
      <c r="J38" s="19"/>
    </row>
    <row r="39" s="5" customFormat="1" spans="1:10">
      <c r="A39" s="17" t="s">
        <v>168</v>
      </c>
      <c r="B39" s="18" t="s">
        <v>53</v>
      </c>
      <c r="C39" s="19">
        <f t="shared" si="0"/>
        <v>0</v>
      </c>
      <c r="D39" s="20"/>
      <c r="E39" s="19">
        <f t="shared" si="1"/>
        <v>0</v>
      </c>
      <c r="F39" s="21"/>
      <c r="G39" s="21"/>
      <c r="H39" s="21"/>
      <c r="I39" s="21"/>
      <c r="J39" s="19"/>
    </row>
    <row r="40" s="5" customFormat="1" spans="1:10">
      <c r="A40" s="17" t="s">
        <v>168</v>
      </c>
      <c r="B40" s="18" t="s">
        <v>43</v>
      </c>
      <c r="C40" s="19">
        <f t="shared" si="0"/>
        <v>0</v>
      </c>
      <c r="D40" s="20"/>
      <c r="E40" s="19">
        <f t="shared" si="1"/>
        <v>0</v>
      </c>
      <c r="F40" s="21"/>
      <c r="G40" s="21"/>
      <c r="H40" s="21"/>
      <c r="I40" s="21"/>
      <c r="J40" s="19"/>
    </row>
    <row r="41" s="5" customFormat="1" spans="1:10">
      <c r="A41" s="17" t="s">
        <v>168</v>
      </c>
      <c r="B41" s="18" t="s">
        <v>54</v>
      </c>
      <c r="C41" s="19">
        <f t="shared" si="0"/>
        <v>0</v>
      </c>
      <c r="D41" s="20"/>
      <c r="E41" s="19">
        <f t="shared" si="1"/>
        <v>0</v>
      </c>
      <c r="F41" s="21"/>
      <c r="G41" s="21"/>
      <c r="H41" s="21"/>
      <c r="I41" s="21"/>
      <c r="J41" s="19"/>
    </row>
    <row r="42" s="5" customFormat="1" spans="1:10">
      <c r="A42" s="17" t="s">
        <v>168</v>
      </c>
      <c r="B42" s="18" t="s">
        <v>55</v>
      </c>
      <c r="C42" s="19">
        <f t="shared" si="0"/>
        <v>0</v>
      </c>
      <c r="D42" s="20"/>
      <c r="E42" s="19">
        <f t="shared" si="1"/>
        <v>0</v>
      </c>
      <c r="F42" s="21"/>
      <c r="G42" s="21"/>
      <c r="H42" s="21"/>
      <c r="I42" s="21"/>
      <c r="J42" s="19"/>
    </row>
    <row r="43" s="5" customFormat="1" spans="1:10">
      <c r="A43" s="17" t="s">
        <v>168</v>
      </c>
      <c r="B43" s="18" t="s">
        <v>56</v>
      </c>
      <c r="C43" s="19">
        <f t="shared" si="0"/>
        <v>0</v>
      </c>
      <c r="D43" s="20"/>
      <c r="E43" s="19">
        <f t="shared" si="1"/>
        <v>0</v>
      </c>
      <c r="F43" s="21"/>
      <c r="G43" s="21"/>
      <c r="H43" s="21"/>
      <c r="I43" s="21"/>
      <c r="J43" s="19"/>
    </row>
    <row r="44" s="5" customFormat="1" spans="1:10">
      <c r="A44" s="17" t="s">
        <v>168</v>
      </c>
      <c r="B44" s="18" t="s">
        <v>57</v>
      </c>
      <c r="C44" s="19">
        <f t="shared" si="0"/>
        <v>0</v>
      </c>
      <c r="D44" s="20"/>
      <c r="E44" s="19">
        <f t="shared" si="1"/>
        <v>0</v>
      </c>
      <c r="F44" s="21"/>
      <c r="G44" s="21"/>
      <c r="H44" s="21"/>
      <c r="I44" s="21"/>
      <c r="J44" s="19"/>
    </row>
    <row r="45" s="5" customFormat="1" spans="1:10">
      <c r="A45" s="17" t="s">
        <v>168</v>
      </c>
      <c r="B45" s="18" t="s">
        <v>58</v>
      </c>
      <c r="C45" s="19">
        <f t="shared" si="0"/>
        <v>0</v>
      </c>
      <c r="D45" s="20"/>
      <c r="E45" s="19">
        <f t="shared" si="1"/>
        <v>0</v>
      </c>
      <c r="F45" s="21"/>
      <c r="G45" s="21"/>
      <c r="H45" s="21"/>
      <c r="I45" s="21"/>
      <c r="J45" s="19"/>
    </row>
    <row r="46" s="5" customFormat="1" spans="1:10">
      <c r="A46" s="17" t="s">
        <v>168</v>
      </c>
      <c r="B46" s="18" t="s">
        <v>52</v>
      </c>
      <c r="C46" s="19">
        <f t="shared" si="0"/>
        <v>0</v>
      </c>
      <c r="D46" s="20"/>
      <c r="E46" s="19">
        <f t="shared" si="1"/>
        <v>0</v>
      </c>
      <c r="F46" s="21"/>
      <c r="G46" s="21"/>
      <c r="H46" s="21"/>
      <c r="I46" s="21"/>
      <c r="J46" s="19"/>
    </row>
    <row r="47" s="5" customFormat="1" spans="1:10">
      <c r="A47" s="17" t="s">
        <v>168</v>
      </c>
      <c r="B47" s="18" t="s">
        <v>59</v>
      </c>
      <c r="C47" s="19">
        <f t="shared" si="0"/>
        <v>0</v>
      </c>
      <c r="D47" s="20"/>
      <c r="E47" s="19">
        <f t="shared" si="1"/>
        <v>0</v>
      </c>
      <c r="F47" s="21"/>
      <c r="G47" s="21"/>
      <c r="H47" s="21"/>
      <c r="I47" s="21"/>
      <c r="J47" s="19"/>
    </row>
    <row r="48" s="5" customFormat="1" spans="1:10">
      <c r="A48" s="17" t="s">
        <v>168</v>
      </c>
      <c r="B48" s="18" t="s">
        <v>61</v>
      </c>
      <c r="C48" s="19">
        <f t="shared" si="0"/>
        <v>0</v>
      </c>
      <c r="D48" s="20"/>
      <c r="E48" s="19">
        <f t="shared" si="1"/>
        <v>0</v>
      </c>
      <c r="F48" s="21"/>
      <c r="G48" s="21"/>
      <c r="H48" s="21"/>
      <c r="I48" s="21"/>
      <c r="J48" s="19"/>
    </row>
    <row r="49" s="5" customFormat="1" spans="1:10">
      <c r="A49" s="17" t="s">
        <v>168</v>
      </c>
      <c r="B49" s="18" t="s">
        <v>64</v>
      </c>
      <c r="C49" s="19">
        <f t="shared" si="0"/>
        <v>0</v>
      </c>
      <c r="D49" s="20"/>
      <c r="E49" s="19">
        <f t="shared" si="1"/>
        <v>0</v>
      </c>
      <c r="F49" s="21"/>
      <c r="G49" s="21"/>
      <c r="H49" s="21"/>
      <c r="I49" s="21"/>
      <c r="J49" s="19"/>
    </row>
    <row r="50" s="5" customFormat="1" spans="1:10">
      <c r="A50" s="17" t="s">
        <v>168</v>
      </c>
      <c r="B50" s="18" t="s">
        <v>60</v>
      </c>
      <c r="C50" s="19">
        <f t="shared" si="0"/>
        <v>0</v>
      </c>
      <c r="D50" s="20"/>
      <c r="E50" s="19">
        <f t="shared" si="1"/>
        <v>0</v>
      </c>
      <c r="F50" s="21"/>
      <c r="G50" s="21"/>
      <c r="H50" s="21"/>
      <c r="I50" s="21"/>
      <c r="J50" s="19"/>
    </row>
    <row r="51" s="5" customFormat="1" spans="1:10">
      <c r="A51" s="17" t="s">
        <v>168</v>
      </c>
      <c r="B51" s="18" t="s">
        <v>67</v>
      </c>
      <c r="C51" s="19">
        <f t="shared" si="0"/>
        <v>0</v>
      </c>
      <c r="D51" s="20"/>
      <c r="E51" s="19">
        <f t="shared" si="1"/>
        <v>0</v>
      </c>
      <c r="F51" s="21"/>
      <c r="G51" s="21"/>
      <c r="H51" s="21"/>
      <c r="I51" s="21"/>
      <c r="J51" s="19"/>
    </row>
    <row r="52" s="5" customFormat="1" spans="1:10">
      <c r="A52" s="17" t="s">
        <v>168</v>
      </c>
      <c r="B52" s="18" t="s">
        <v>69</v>
      </c>
      <c r="C52" s="19">
        <f t="shared" si="0"/>
        <v>0</v>
      </c>
      <c r="D52" s="20"/>
      <c r="E52" s="19">
        <f t="shared" si="1"/>
        <v>0</v>
      </c>
      <c r="F52" s="21"/>
      <c r="G52" s="21"/>
      <c r="H52" s="21"/>
      <c r="I52" s="21"/>
      <c r="J52" s="19"/>
    </row>
    <row r="53" s="5" customFormat="1" spans="1:10">
      <c r="A53" s="17" t="s">
        <v>168</v>
      </c>
      <c r="B53" s="18" t="s">
        <v>71</v>
      </c>
      <c r="C53" s="19">
        <f t="shared" si="0"/>
        <v>0</v>
      </c>
      <c r="D53" s="20"/>
      <c r="E53" s="19">
        <f t="shared" si="1"/>
        <v>0</v>
      </c>
      <c r="F53" s="21"/>
      <c r="G53" s="21"/>
      <c r="H53" s="21"/>
      <c r="I53" s="21"/>
      <c r="J53" s="19"/>
    </row>
    <row r="54" s="5" customFormat="1" spans="1:10">
      <c r="A54" s="17" t="s">
        <v>168</v>
      </c>
      <c r="B54" s="18" t="s">
        <v>66</v>
      </c>
      <c r="C54" s="19">
        <f t="shared" si="0"/>
        <v>0</v>
      </c>
      <c r="D54" s="20"/>
      <c r="E54" s="19">
        <f t="shared" si="1"/>
        <v>0</v>
      </c>
      <c r="F54" s="21"/>
      <c r="G54" s="21"/>
      <c r="H54" s="21"/>
      <c r="I54" s="21"/>
      <c r="J54" s="19"/>
    </row>
    <row r="55" s="5" customFormat="1" spans="1:10">
      <c r="A55" s="17" t="s">
        <v>168</v>
      </c>
      <c r="B55" s="18" t="s">
        <v>72</v>
      </c>
      <c r="C55" s="19">
        <f t="shared" si="0"/>
        <v>0</v>
      </c>
      <c r="D55" s="20"/>
      <c r="E55" s="19">
        <f t="shared" si="1"/>
        <v>0</v>
      </c>
      <c r="F55" s="21"/>
      <c r="G55" s="21"/>
      <c r="H55" s="21"/>
      <c r="I55" s="21"/>
      <c r="J55" s="19"/>
    </row>
    <row r="56" s="5" customFormat="1" spans="1:10">
      <c r="A56" s="17" t="s">
        <v>168</v>
      </c>
      <c r="B56" s="18" t="s">
        <v>73</v>
      </c>
      <c r="C56" s="19">
        <f t="shared" si="0"/>
        <v>0</v>
      </c>
      <c r="D56" s="20"/>
      <c r="E56" s="19">
        <f t="shared" si="1"/>
        <v>0</v>
      </c>
      <c r="F56" s="21"/>
      <c r="G56" s="21"/>
      <c r="H56" s="21"/>
      <c r="I56" s="21"/>
      <c r="J56" s="19"/>
    </row>
    <row r="57" s="5" customFormat="1" spans="1:10">
      <c r="A57" s="17" t="s">
        <v>168</v>
      </c>
      <c r="B57" s="18" t="s">
        <v>82</v>
      </c>
      <c r="C57" s="19">
        <f t="shared" si="0"/>
        <v>0</v>
      </c>
      <c r="D57" s="20"/>
      <c r="E57" s="19">
        <f t="shared" si="1"/>
        <v>0</v>
      </c>
      <c r="F57" s="21"/>
      <c r="G57" s="21"/>
      <c r="H57" s="21"/>
      <c r="I57" s="21"/>
      <c r="J57" s="19"/>
    </row>
    <row r="58" s="5" customFormat="1" spans="1:10">
      <c r="A58" s="17" t="s">
        <v>168</v>
      </c>
      <c r="B58" s="18" t="s">
        <v>75</v>
      </c>
      <c r="C58" s="19">
        <f t="shared" si="0"/>
        <v>0</v>
      </c>
      <c r="D58" s="20"/>
      <c r="E58" s="19">
        <f t="shared" si="1"/>
        <v>0</v>
      </c>
      <c r="F58" s="21"/>
      <c r="G58" s="21"/>
      <c r="H58" s="21"/>
      <c r="I58" s="21"/>
      <c r="J58" s="19"/>
    </row>
    <row r="59" s="5" customFormat="1" spans="1:10">
      <c r="A59" s="17" t="s">
        <v>168</v>
      </c>
      <c r="B59" s="18" t="s">
        <v>78</v>
      </c>
      <c r="C59" s="19">
        <f t="shared" si="0"/>
        <v>0</v>
      </c>
      <c r="D59" s="20"/>
      <c r="E59" s="19">
        <f t="shared" si="1"/>
        <v>0</v>
      </c>
      <c r="F59" s="21"/>
      <c r="G59" s="21"/>
      <c r="H59" s="21"/>
      <c r="I59" s="21"/>
      <c r="J59" s="19"/>
    </row>
    <row r="60" s="5" customFormat="1" spans="1:10">
      <c r="A60" s="17" t="s">
        <v>168</v>
      </c>
      <c r="B60" s="18" t="s">
        <v>79</v>
      </c>
      <c r="C60" s="19">
        <f t="shared" si="0"/>
        <v>0</v>
      </c>
      <c r="D60" s="20"/>
      <c r="E60" s="19">
        <f t="shared" si="1"/>
        <v>0</v>
      </c>
      <c r="F60" s="21"/>
      <c r="G60" s="21"/>
      <c r="H60" s="21"/>
      <c r="I60" s="21"/>
      <c r="J60" s="19"/>
    </row>
    <row r="61" s="5" customFormat="1" spans="1:10">
      <c r="A61" s="17" t="s">
        <v>168</v>
      </c>
      <c r="B61" s="18" t="s">
        <v>169</v>
      </c>
      <c r="C61" s="19">
        <f t="shared" si="0"/>
        <v>0</v>
      </c>
      <c r="D61" s="20"/>
      <c r="E61" s="19">
        <f t="shared" si="1"/>
        <v>0</v>
      </c>
      <c r="F61" s="21"/>
      <c r="G61" s="21"/>
      <c r="H61" s="21"/>
      <c r="I61" s="21"/>
      <c r="J61" s="19"/>
    </row>
    <row r="62" s="5" customFormat="1" spans="1:10">
      <c r="A62" s="17" t="s">
        <v>168</v>
      </c>
      <c r="B62" s="18" t="s">
        <v>81</v>
      </c>
      <c r="C62" s="19">
        <f t="shared" si="0"/>
        <v>0</v>
      </c>
      <c r="D62" s="20"/>
      <c r="E62" s="19">
        <f t="shared" si="1"/>
        <v>0</v>
      </c>
      <c r="F62" s="21"/>
      <c r="G62" s="21"/>
      <c r="H62" s="21"/>
      <c r="I62" s="21"/>
      <c r="J62" s="19"/>
    </row>
    <row r="63" s="5" customFormat="1" spans="1:10">
      <c r="A63" s="17" t="s">
        <v>168</v>
      </c>
      <c r="B63" s="18" t="s">
        <v>51</v>
      </c>
      <c r="C63" s="19">
        <f t="shared" si="0"/>
        <v>0</v>
      </c>
      <c r="D63" s="20"/>
      <c r="E63" s="19">
        <f t="shared" si="1"/>
        <v>0</v>
      </c>
      <c r="F63" s="21"/>
      <c r="G63" s="21"/>
      <c r="H63" s="21"/>
      <c r="I63" s="21"/>
      <c r="J63" s="19"/>
    </row>
    <row r="64" s="5" customFormat="1" spans="1:10">
      <c r="A64" s="17" t="s">
        <v>168</v>
      </c>
      <c r="B64" s="18" t="s">
        <v>83</v>
      </c>
      <c r="C64" s="19">
        <f t="shared" si="0"/>
        <v>0</v>
      </c>
      <c r="D64" s="20"/>
      <c r="E64" s="19">
        <f t="shared" si="1"/>
        <v>0</v>
      </c>
      <c r="F64" s="21"/>
      <c r="G64" s="21"/>
      <c r="H64" s="21"/>
      <c r="I64" s="21"/>
      <c r="J64" s="19"/>
    </row>
    <row r="65" s="5" customFormat="1" spans="1:10">
      <c r="A65" s="17" t="s">
        <v>168</v>
      </c>
      <c r="B65" s="18" t="s">
        <v>85</v>
      </c>
      <c r="C65" s="19">
        <f t="shared" si="0"/>
        <v>0</v>
      </c>
      <c r="D65" s="20"/>
      <c r="E65" s="19">
        <f t="shared" si="1"/>
        <v>0</v>
      </c>
      <c r="F65" s="21"/>
      <c r="G65" s="21"/>
      <c r="H65" s="21"/>
      <c r="I65" s="21"/>
      <c r="J65" s="19"/>
    </row>
    <row r="66" s="5" customFormat="1" spans="1:10">
      <c r="A66" s="17" t="s">
        <v>168</v>
      </c>
      <c r="B66" s="18" t="s">
        <v>84</v>
      </c>
      <c r="C66" s="19">
        <f t="shared" si="0"/>
        <v>0</v>
      </c>
      <c r="D66" s="20"/>
      <c r="E66" s="19">
        <f t="shared" si="1"/>
        <v>0</v>
      </c>
      <c r="F66" s="21"/>
      <c r="G66" s="21"/>
      <c r="H66" s="21"/>
      <c r="I66" s="21"/>
      <c r="J66" s="19"/>
    </row>
    <row r="67" s="5" customFormat="1" spans="1:10">
      <c r="A67" s="17" t="s">
        <v>168</v>
      </c>
      <c r="B67" s="18" t="s">
        <v>87</v>
      </c>
      <c r="C67" s="19">
        <f t="shared" ref="C67:C130" si="2">SUM(F67,G67,H67,I67)</f>
        <v>0</v>
      </c>
      <c r="D67" s="20"/>
      <c r="E67" s="19">
        <f t="shared" ref="E67:E130" si="3">C67-D67</f>
        <v>0</v>
      </c>
      <c r="F67" s="21"/>
      <c r="G67" s="21"/>
      <c r="H67" s="21"/>
      <c r="I67" s="21"/>
      <c r="J67" s="19"/>
    </row>
    <row r="68" s="5" customFormat="1" spans="1:10">
      <c r="A68" s="17" t="s">
        <v>168</v>
      </c>
      <c r="B68" s="18" t="s">
        <v>89</v>
      </c>
      <c r="C68" s="19">
        <f t="shared" si="2"/>
        <v>0</v>
      </c>
      <c r="D68" s="20"/>
      <c r="E68" s="19">
        <f t="shared" si="3"/>
        <v>0</v>
      </c>
      <c r="F68" s="21"/>
      <c r="G68" s="21"/>
      <c r="H68" s="21"/>
      <c r="I68" s="21"/>
      <c r="J68" s="19"/>
    </row>
    <row r="69" s="5" customFormat="1" spans="1:10">
      <c r="A69" s="17" t="s">
        <v>168</v>
      </c>
      <c r="B69" s="18" t="s">
        <v>90</v>
      </c>
      <c r="C69" s="19">
        <f t="shared" si="2"/>
        <v>0</v>
      </c>
      <c r="D69" s="20"/>
      <c r="E69" s="19">
        <f t="shared" si="3"/>
        <v>0</v>
      </c>
      <c r="F69" s="21"/>
      <c r="G69" s="21"/>
      <c r="H69" s="21"/>
      <c r="I69" s="21"/>
      <c r="J69" s="19"/>
    </row>
    <row r="70" s="5" customFormat="1" spans="1:10">
      <c r="A70" s="17" t="s">
        <v>168</v>
      </c>
      <c r="B70" s="18" t="s">
        <v>91</v>
      </c>
      <c r="C70" s="19">
        <f t="shared" si="2"/>
        <v>0</v>
      </c>
      <c r="D70" s="20"/>
      <c r="E70" s="19">
        <f t="shared" si="3"/>
        <v>0</v>
      </c>
      <c r="F70" s="21"/>
      <c r="G70" s="21"/>
      <c r="H70" s="21"/>
      <c r="I70" s="21"/>
      <c r="J70" s="19"/>
    </row>
    <row r="71" s="5" customFormat="1" spans="1:10">
      <c r="A71" s="17" t="s">
        <v>168</v>
      </c>
      <c r="B71" s="18" t="s">
        <v>92</v>
      </c>
      <c r="C71" s="19">
        <f t="shared" si="2"/>
        <v>0</v>
      </c>
      <c r="D71" s="20"/>
      <c r="E71" s="19">
        <f t="shared" si="3"/>
        <v>0</v>
      </c>
      <c r="F71" s="21"/>
      <c r="G71" s="21"/>
      <c r="H71" s="21"/>
      <c r="I71" s="21"/>
      <c r="J71" s="19"/>
    </row>
    <row r="72" s="5" customFormat="1" spans="1:10">
      <c r="A72" s="17" t="s">
        <v>170</v>
      </c>
      <c r="B72" s="18" t="s">
        <v>93</v>
      </c>
      <c r="C72" s="19">
        <f t="shared" si="2"/>
        <v>0</v>
      </c>
      <c r="D72" s="20"/>
      <c r="E72" s="19">
        <f t="shared" si="3"/>
        <v>0</v>
      </c>
      <c r="F72" s="21"/>
      <c r="G72" s="21"/>
      <c r="H72" s="21"/>
      <c r="I72" s="21"/>
      <c r="J72" s="19"/>
    </row>
    <row r="73" s="5" customFormat="1" spans="1:10">
      <c r="A73" s="17" t="s">
        <v>170</v>
      </c>
      <c r="B73" s="18" t="s">
        <v>94</v>
      </c>
      <c r="C73" s="19">
        <f t="shared" si="2"/>
        <v>0</v>
      </c>
      <c r="D73" s="20"/>
      <c r="E73" s="19">
        <f t="shared" si="3"/>
        <v>0</v>
      </c>
      <c r="F73" s="21"/>
      <c r="G73" s="21"/>
      <c r="H73" s="21"/>
      <c r="I73" s="21"/>
      <c r="J73" s="19"/>
    </row>
    <row r="74" s="5" customFormat="1" spans="1:10">
      <c r="A74" s="17" t="s">
        <v>170</v>
      </c>
      <c r="B74" s="18" t="s">
        <v>95</v>
      </c>
      <c r="C74" s="19">
        <f t="shared" si="2"/>
        <v>0</v>
      </c>
      <c r="D74" s="20"/>
      <c r="E74" s="19">
        <f t="shared" si="3"/>
        <v>0</v>
      </c>
      <c r="F74" s="21"/>
      <c r="G74" s="21"/>
      <c r="H74" s="21"/>
      <c r="I74" s="21"/>
      <c r="J74" s="19"/>
    </row>
    <row r="75" s="5" customFormat="1" spans="1:10">
      <c r="A75" s="17" t="s">
        <v>170</v>
      </c>
      <c r="B75" s="18" t="s">
        <v>97</v>
      </c>
      <c r="C75" s="19">
        <f t="shared" si="2"/>
        <v>0</v>
      </c>
      <c r="D75" s="20"/>
      <c r="E75" s="19">
        <f t="shared" si="3"/>
        <v>0</v>
      </c>
      <c r="F75" s="21"/>
      <c r="G75" s="21"/>
      <c r="H75" s="21"/>
      <c r="I75" s="21"/>
      <c r="J75" s="19"/>
    </row>
    <row r="76" s="5" customFormat="1" spans="1:10">
      <c r="A76" s="17" t="s">
        <v>170</v>
      </c>
      <c r="B76" s="18" t="s">
        <v>98</v>
      </c>
      <c r="C76" s="19">
        <f t="shared" si="2"/>
        <v>0</v>
      </c>
      <c r="D76" s="20"/>
      <c r="E76" s="19">
        <f t="shared" si="3"/>
        <v>0</v>
      </c>
      <c r="F76" s="21"/>
      <c r="G76" s="21"/>
      <c r="H76" s="21"/>
      <c r="I76" s="21"/>
      <c r="J76" s="19"/>
    </row>
    <row r="77" s="5" customFormat="1" spans="1:10">
      <c r="A77" s="17" t="s">
        <v>170</v>
      </c>
      <c r="B77" s="18" t="s">
        <v>99</v>
      </c>
      <c r="C77" s="19">
        <f t="shared" si="2"/>
        <v>0</v>
      </c>
      <c r="D77" s="20"/>
      <c r="E77" s="19">
        <f t="shared" si="3"/>
        <v>0</v>
      </c>
      <c r="F77" s="21"/>
      <c r="G77" s="21"/>
      <c r="H77" s="21"/>
      <c r="I77" s="21"/>
      <c r="J77" s="19"/>
    </row>
    <row r="78" s="5" customFormat="1" spans="1:10">
      <c r="A78" s="17" t="s">
        <v>170</v>
      </c>
      <c r="B78" s="18" t="s">
        <v>100</v>
      </c>
      <c r="C78" s="19">
        <f t="shared" si="2"/>
        <v>0</v>
      </c>
      <c r="D78" s="20"/>
      <c r="E78" s="19">
        <f t="shared" si="3"/>
        <v>0</v>
      </c>
      <c r="F78" s="21"/>
      <c r="G78" s="21"/>
      <c r="H78" s="21"/>
      <c r="I78" s="21"/>
      <c r="J78" s="19"/>
    </row>
    <row r="79" s="5" customFormat="1" spans="1:10">
      <c r="A79" s="17" t="s">
        <v>170</v>
      </c>
      <c r="B79" s="18" t="s">
        <v>101</v>
      </c>
      <c r="C79" s="19">
        <f t="shared" si="2"/>
        <v>0</v>
      </c>
      <c r="D79" s="20"/>
      <c r="E79" s="19">
        <f t="shared" si="3"/>
        <v>0</v>
      </c>
      <c r="F79" s="21"/>
      <c r="G79" s="21"/>
      <c r="H79" s="21"/>
      <c r="I79" s="21"/>
      <c r="J79" s="19"/>
    </row>
    <row r="80" s="5" customFormat="1" spans="1:10">
      <c r="A80" s="17" t="s">
        <v>170</v>
      </c>
      <c r="B80" s="18" t="s">
        <v>102</v>
      </c>
      <c r="C80" s="19">
        <f t="shared" si="2"/>
        <v>0</v>
      </c>
      <c r="D80" s="20"/>
      <c r="E80" s="19">
        <f t="shared" si="3"/>
        <v>0</v>
      </c>
      <c r="F80" s="21"/>
      <c r="G80" s="21"/>
      <c r="H80" s="21"/>
      <c r="I80" s="21"/>
      <c r="J80" s="19"/>
    </row>
    <row r="81" s="5" customFormat="1" spans="1:10">
      <c r="A81" s="17" t="s">
        <v>170</v>
      </c>
      <c r="B81" s="18" t="s">
        <v>103</v>
      </c>
      <c r="C81" s="19">
        <f t="shared" si="2"/>
        <v>0</v>
      </c>
      <c r="D81" s="20"/>
      <c r="E81" s="19">
        <f t="shared" si="3"/>
        <v>0</v>
      </c>
      <c r="F81" s="21"/>
      <c r="G81" s="21"/>
      <c r="H81" s="21"/>
      <c r="I81" s="21"/>
      <c r="J81" s="19"/>
    </row>
    <row r="82" s="5" customFormat="1" spans="1:10">
      <c r="A82" s="17" t="s">
        <v>170</v>
      </c>
      <c r="B82" s="18" t="s">
        <v>104</v>
      </c>
      <c r="C82" s="19">
        <f t="shared" si="2"/>
        <v>0</v>
      </c>
      <c r="D82" s="20"/>
      <c r="E82" s="19">
        <f t="shared" si="3"/>
        <v>0</v>
      </c>
      <c r="F82" s="21"/>
      <c r="G82" s="21"/>
      <c r="H82" s="21"/>
      <c r="I82" s="21"/>
      <c r="J82" s="19"/>
    </row>
    <row r="83" s="5" customFormat="1" spans="1:10">
      <c r="A83" s="17" t="s">
        <v>170</v>
      </c>
      <c r="B83" s="18" t="s">
        <v>105</v>
      </c>
      <c r="C83" s="19">
        <f t="shared" si="2"/>
        <v>0</v>
      </c>
      <c r="D83" s="20"/>
      <c r="E83" s="19">
        <f t="shared" si="3"/>
        <v>0</v>
      </c>
      <c r="F83" s="21"/>
      <c r="G83" s="21"/>
      <c r="H83" s="21"/>
      <c r="I83" s="21"/>
      <c r="J83" s="19"/>
    </row>
    <row r="84" s="5" customFormat="1" spans="1:10">
      <c r="A84" s="17" t="s">
        <v>170</v>
      </c>
      <c r="B84" s="18" t="s">
        <v>106</v>
      </c>
      <c r="C84" s="19">
        <f t="shared" si="2"/>
        <v>0</v>
      </c>
      <c r="D84" s="20"/>
      <c r="E84" s="19">
        <f t="shared" si="3"/>
        <v>0</v>
      </c>
      <c r="F84" s="21"/>
      <c r="G84" s="21"/>
      <c r="H84" s="21"/>
      <c r="I84" s="21"/>
      <c r="J84" s="19"/>
    </row>
    <row r="85" s="5" customFormat="1" spans="1:10">
      <c r="A85" s="17" t="s">
        <v>170</v>
      </c>
      <c r="B85" s="18" t="s">
        <v>107</v>
      </c>
      <c r="C85" s="19">
        <f t="shared" si="2"/>
        <v>0</v>
      </c>
      <c r="D85" s="20"/>
      <c r="E85" s="19">
        <f t="shared" si="3"/>
        <v>0</v>
      </c>
      <c r="F85" s="21"/>
      <c r="G85" s="21"/>
      <c r="H85" s="21"/>
      <c r="I85" s="21"/>
      <c r="J85" s="19"/>
    </row>
    <row r="86" s="5" customFormat="1" spans="1:10">
      <c r="A86" s="17" t="s">
        <v>170</v>
      </c>
      <c r="B86" s="18" t="s">
        <v>108</v>
      </c>
      <c r="C86" s="19">
        <f t="shared" si="2"/>
        <v>0</v>
      </c>
      <c r="D86" s="20"/>
      <c r="E86" s="19">
        <f t="shared" si="3"/>
        <v>0</v>
      </c>
      <c r="F86" s="21"/>
      <c r="G86" s="21"/>
      <c r="H86" s="21"/>
      <c r="I86" s="21"/>
      <c r="J86" s="19"/>
    </row>
    <row r="87" s="5" customFormat="1" spans="1:10">
      <c r="A87" s="17" t="s">
        <v>170</v>
      </c>
      <c r="B87" s="18" t="s">
        <v>109</v>
      </c>
      <c r="C87" s="19">
        <f t="shared" si="2"/>
        <v>0</v>
      </c>
      <c r="D87" s="20"/>
      <c r="E87" s="19">
        <f t="shared" si="3"/>
        <v>0</v>
      </c>
      <c r="F87" s="21"/>
      <c r="G87" s="21"/>
      <c r="H87" s="21"/>
      <c r="I87" s="21"/>
      <c r="J87" s="19"/>
    </row>
    <row r="88" s="5" customFormat="1" spans="1:10">
      <c r="A88" s="17" t="s">
        <v>170</v>
      </c>
      <c r="B88" s="18" t="s">
        <v>110</v>
      </c>
      <c r="C88" s="19">
        <f t="shared" si="2"/>
        <v>0</v>
      </c>
      <c r="D88" s="20"/>
      <c r="E88" s="19">
        <f t="shared" si="3"/>
        <v>0</v>
      </c>
      <c r="F88" s="21"/>
      <c r="G88" s="21"/>
      <c r="H88" s="21"/>
      <c r="I88" s="21"/>
      <c r="J88" s="19"/>
    </row>
    <row r="89" s="5" customFormat="1" spans="1:10">
      <c r="A89" s="17" t="s">
        <v>170</v>
      </c>
      <c r="B89" s="18" t="s">
        <v>111</v>
      </c>
      <c r="C89" s="19">
        <f t="shared" si="2"/>
        <v>0</v>
      </c>
      <c r="D89" s="20"/>
      <c r="E89" s="19">
        <f t="shared" si="3"/>
        <v>0</v>
      </c>
      <c r="F89" s="21"/>
      <c r="G89" s="21"/>
      <c r="H89" s="21"/>
      <c r="I89" s="21"/>
      <c r="J89" s="19"/>
    </row>
    <row r="90" s="5" customFormat="1" spans="1:10">
      <c r="A90" s="17" t="s">
        <v>170</v>
      </c>
      <c r="B90" s="18" t="s">
        <v>112</v>
      </c>
      <c r="C90" s="19">
        <f t="shared" si="2"/>
        <v>0</v>
      </c>
      <c r="D90" s="20"/>
      <c r="E90" s="19">
        <f t="shared" si="3"/>
        <v>0</v>
      </c>
      <c r="F90" s="21"/>
      <c r="G90" s="21"/>
      <c r="H90" s="21"/>
      <c r="I90" s="21"/>
      <c r="J90" s="19"/>
    </row>
    <row r="91" s="5" customFormat="1" spans="1:10">
      <c r="A91" s="17" t="s">
        <v>170</v>
      </c>
      <c r="B91" s="18" t="s">
        <v>113</v>
      </c>
      <c r="C91" s="19">
        <f t="shared" si="2"/>
        <v>0</v>
      </c>
      <c r="D91" s="20"/>
      <c r="E91" s="19">
        <f t="shared" si="3"/>
        <v>0</v>
      </c>
      <c r="F91" s="21"/>
      <c r="G91" s="21"/>
      <c r="H91" s="21"/>
      <c r="I91" s="21"/>
      <c r="J91" s="19"/>
    </row>
    <row r="92" s="5" customFormat="1" spans="1:10">
      <c r="A92" s="17" t="s">
        <v>170</v>
      </c>
      <c r="B92" s="18" t="s">
        <v>114</v>
      </c>
      <c r="C92" s="19">
        <f t="shared" si="2"/>
        <v>0</v>
      </c>
      <c r="D92" s="20"/>
      <c r="E92" s="19">
        <f t="shared" si="3"/>
        <v>0</v>
      </c>
      <c r="F92" s="21"/>
      <c r="G92" s="21"/>
      <c r="H92" s="21"/>
      <c r="I92" s="21"/>
      <c r="J92" s="19"/>
    </row>
    <row r="93" s="5" customFormat="1" spans="1:10">
      <c r="A93" s="17" t="s">
        <v>170</v>
      </c>
      <c r="B93" s="18" t="s">
        <v>115</v>
      </c>
      <c r="C93" s="19">
        <f t="shared" si="2"/>
        <v>0</v>
      </c>
      <c r="D93" s="20"/>
      <c r="E93" s="19">
        <f t="shared" si="3"/>
        <v>0</v>
      </c>
      <c r="F93" s="21"/>
      <c r="G93" s="21"/>
      <c r="H93" s="21"/>
      <c r="I93" s="21"/>
      <c r="J93" s="19"/>
    </row>
    <row r="94" s="5" customFormat="1" spans="1:10">
      <c r="A94" s="17" t="s">
        <v>170</v>
      </c>
      <c r="B94" s="18" t="s">
        <v>116</v>
      </c>
      <c r="C94" s="19">
        <f t="shared" si="2"/>
        <v>0</v>
      </c>
      <c r="D94" s="20"/>
      <c r="E94" s="19">
        <f t="shared" si="3"/>
        <v>0</v>
      </c>
      <c r="F94" s="21"/>
      <c r="G94" s="21"/>
      <c r="H94" s="21"/>
      <c r="I94" s="21"/>
      <c r="J94" s="19"/>
    </row>
    <row r="95" s="5" customFormat="1" spans="1:10">
      <c r="A95" s="17" t="s">
        <v>170</v>
      </c>
      <c r="B95" s="18" t="s">
        <v>117</v>
      </c>
      <c r="C95" s="19">
        <f t="shared" si="2"/>
        <v>0</v>
      </c>
      <c r="D95" s="20"/>
      <c r="E95" s="19">
        <f t="shared" si="3"/>
        <v>0</v>
      </c>
      <c r="F95" s="21"/>
      <c r="G95" s="21"/>
      <c r="H95" s="21"/>
      <c r="I95" s="21"/>
      <c r="J95" s="19"/>
    </row>
    <row r="96" s="5" customFormat="1" spans="1:10">
      <c r="A96" s="17" t="s">
        <v>170</v>
      </c>
      <c r="B96" s="18" t="s">
        <v>118</v>
      </c>
      <c r="C96" s="19">
        <f t="shared" si="2"/>
        <v>0</v>
      </c>
      <c r="D96" s="20"/>
      <c r="E96" s="19">
        <f t="shared" si="3"/>
        <v>0</v>
      </c>
      <c r="F96" s="21"/>
      <c r="G96" s="21"/>
      <c r="H96" s="21"/>
      <c r="I96" s="21"/>
      <c r="J96" s="19"/>
    </row>
    <row r="97" s="5" customFormat="1" spans="1:10">
      <c r="A97" s="17" t="s">
        <v>170</v>
      </c>
      <c r="B97" s="18" t="s">
        <v>119</v>
      </c>
      <c r="C97" s="19">
        <f t="shared" si="2"/>
        <v>0</v>
      </c>
      <c r="D97" s="20"/>
      <c r="E97" s="19">
        <f t="shared" si="3"/>
        <v>0</v>
      </c>
      <c r="F97" s="21"/>
      <c r="G97" s="21"/>
      <c r="H97" s="21"/>
      <c r="I97" s="21"/>
      <c r="J97" s="19"/>
    </row>
    <row r="98" s="5" customFormat="1" spans="1:10">
      <c r="A98" s="17" t="s">
        <v>170</v>
      </c>
      <c r="B98" s="18" t="s">
        <v>120</v>
      </c>
      <c r="C98" s="19">
        <f t="shared" si="2"/>
        <v>0</v>
      </c>
      <c r="D98" s="20"/>
      <c r="E98" s="19">
        <f t="shared" si="3"/>
        <v>0</v>
      </c>
      <c r="F98" s="21"/>
      <c r="G98" s="21"/>
      <c r="H98" s="21"/>
      <c r="I98" s="21"/>
      <c r="J98" s="19"/>
    </row>
    <row r="99" s="5" customFormat="1" spans="1:10">
      <c r="A99" s="17" t="s">
        <v>170</v>
      </c>
      <c r="B99" s="18" t="s">
        <v>121</v>
      </c>
      <c r="C99" s="19">
        <f t="shared" si="2"/>
        <v>0</v>
      </c>
      <c r="D99" s="20"/>
      <c r="E99" s="19">
        <f t="shared" si="3"/>
        <v>0</v>
      </c>
      <c r="F99" s="21"/>
      <c r="G99" s="21"/>
      <c r="H99" s="21"/>
      <c r="I99" s="21"/>
      <c r="J99" s="19"/>
    </row>
    <row r="100" s="5" customFormat="1" spans="1:10">
      <c r="A100" s="17" t="s">
        <v>170</v>
      </c>
      <c r="B100" s="18" t="s">
        <v>122</v>
      </c>
      <c r="C100" s="19">
        <f t="shared" si="2"/>
        <v>0</v>
      </c>
      <c r="D100" s="20"/>
      <c r="E100" s="19">
        <f t="shared" si="3"/>
        <v>0</v>
      </c>
      <c r="F100" s="21"/>
      <c r="G100" s="21"/>
      <c r="H100" s="21"/>
      <c r="I100" s="21"/>
      <c r="J100" s="19"/>
    </row>
    <row r="101" s="5" customFormat="1" spans="1:10">
      <c r="A101" s="17" t="s">
        <v>170</v>
      </c>
      <c r="B101" s="18" t="s">
        <v>123</v>
      </c>
      <c r="C101" s="19">
        <f t="shared" si="2"/>
        <v>0</v>
      </c>
      <c r="D101" s="20"/>
      <c r="E101" s="19">
        <f t="shared" si="3"/>
        <v>0</v>
      </c>
      <c r="F101" s="21"/>
      <c r="G101" s="21"/>
      <c r="H101" s="21"/>
      <c r="I101" s="21"/>
      <c r="J101" s="19"/>
    </row>
    <row r="102" s="5" customFormat="1" spans="1:10">
      <c r="A102" s="17" t="s">
        <v>170</v>
      </c>
      <c r="B102" s="18" t="s">
        <v>124</v>
      </c>
      <c r="C102" s="19">
        <f t="shared" si="2"/>
        <v>0</v>
      </c>
      <c r="D102" s="20"/>
      <c r="E102" s="19">
        <f t="shared" si="3"/>
        <v>0</v>
      </c>
      <c r="F102" s="21"/>
      <c r="G102" s="21"/>
      <c r="H102" s="21"/>
      <c r="I102" s="21"/>
      <c r="J102" s="19"/>
    </row>
    <row r="103" s="5" customFormat="1" spans="1:10">
      <c r="A103" s="17" t="s">
        <v>170</v>
      </c>
      <c r="B103" s="18" t="s">
        <v>125</v>
      </c>
      <c r="C103" s="19">
        <f t="shared" si="2"/>
        <v>0</v>
      </c>
      <c r="D103" s="20"/>
      <c r="E103" s="19">
        <f t="shared" si="3"/>
        <v>0</v>
      </c>
      <c r="F103" s="21"/>
      <c r="G103" s="21"/>
      <c r="H103" s="21"/>
      <c r="I103" s="21"/>
      <c r="J103" s="19"/>
    </row>
    <row r="104" s="5" customFormat="1" spans="1:10">
      <c r="A104" s="17" t="s">
        <v>170</v>
      </c>
      <c r="B104" s="18" t="s">
        <v>126</v>
      </c>
      <c r="C104" s="19">
        <f t="shared" si="2"/>
        <v>0</v>
      </c>
      <c r="D104" s="20"/>
      <c r="E104" s="19">
        <f t="shared" si="3"/>
        <v>0</v>
      </c>
      <c r="F104" s="21"/>
      <c r="G104" s="21"/>
      <c r="H104" s="21"/>
      <c r="I104" s="21"/>
      <c r="J104" s="19"/>
    </row>
    <row r="105" s="5" customFormat="1" spans="1:10">
      <c r="A105" s="17" t="s">
        <v>170</v>
      </c>
      <c r="B105" s="18" t="s">
        <v>127</v>
      </c>
      <c r="C105" s="19">
        <f t="shared" si="2"/>
        <v>0</v>
      </c>
      <c r="D105" s="20"/>
      <c r="E105" s="19">
        <f t="shared" si="3"/>
        <v>0</v>
      </c>
      <c r="F105" s="21"/>
      <c r="G105" s="21"/>
      <c r="H105" s="21"/>
      <c r="I105" s="21"/>
      <c r="J105" s="19"/>
    </row>
    <row r="106" s="5" customFormat="1" spans="1:10">
      <c r="A106" s="17" t="s">
        <v>170</v>
      </c>
      <c r="B106" s="18" t="s">
        <v>128</v>
      </c>
      <c r="C106" s="19">
        <f t="shared" si="2"/>
        <v>0</v>
      </c>
      <c r="D106" s="20"/>
      <c r="E106" s="19">
        <f t="shared" si="3"/>
        <v>0</v>
      </c>
      <c r="F106" s="21"/>
      <c r="G106" s="21"/>
      <c r="H106" s="21"/>
      <c r="I106" s="21"/>
      <c r="J106" s="19"/>
    </row>
    <row r="107" s="5" customFormat="1" spans="1:10">
      <c r="A107" s="17" t="s">
        <v>170</v>
      </c>
      <c r="B107" s="18" t="s">
        <v>129</v>
      </c>
      <c r="C107" s="19">
        <f t="shared" si="2"/>
        <v>0</v>
      </c>
      <c r="D107" s="20"/>
      <c r="E107" s="19">
        <f t="shared" si="3"/>
        <v>0</v>
      </c>
      <c r="F107" s="21"/>
      <c r="G107" s="21"/>
      <c r="H107" s="21"/>
      <c r="I107" s="21"/>
      <c r="J107" s="19"/>
    </row>
    <row r="108" s="5" customFormat="1" spans="1:10">
      <c r="A108" s="17" t="s">
        <v>170</v>
      </c>
      <c r="B108" s="18" t="s">
        <v>130</v>
      </c>
      <c r="C108" s="19">
        <f t="shared" si="2"/>
        <v>0</v>
      </c>
      <c r="D108" s="20"/>
      <c r="E108" s="19">
        <f t="shared" si="3"/>
        <v>0</v>
      </c>
      <c r="F108" s="21"/>
      <c r="G108" s="21"/>
      <c r="H108" s="21"/>
      <c r="I108" s="21"/>
      <c r="J108" s="19"/>
    </row>
    <row r="109" s="5" customFormat="1" spans="1:10">
      <c r="A109" s="17" t="s">
        <v>171</v>
      </c>
      <c r="B109" s="18" t="s">
        <v>39</v>
      </c>
      <c r="C109" s="19">
        <f t="shared" si="2"/>
        <v>0</v>
      </c>
      <c r="D109" s="20"/>
      <c r="E109" s="19">
        <f t="shared" si="3"/>
        <v>0</v>
      </c>
      <c r="F109" s="21"/>
      <c r="G109" s="21"/>
      <c r="H109" s="21"/>
      <c r="I109" s="21"/>
      <c r="J109" s="19"/>
    </row>
    <row r="110" s="5" customFormat="1" spans="1:10">
      <c r="A110" s="17" t="s">
        <v>171</v>
      </c>
      <c r="B110" s="18" t="s">
        <v>63</v>
      </c>
      <c r="C110" s="19">
        <f t="shared" si="2"/>
        <v>0</v>
      </c>
      <c r="D110" s="20"/>
      <c r="E110" s="19">
        <f t="shared" si="3"/>
        <v>0</v>
      </c>
      <c r="F110" s="21"/>
      <c r="G110" s="21"/>
      <c r="H110" s="21"/>
      <c r="I110" s="21"/>
      <c r="J110" s="19"/>
    </row>
    <row r="111" s="5" customFormat="1" spans="1:10">
      <c r="A111" s="17" t="s">
        <v>171</v>
      </c>
      <c r="B111" s="18" t="s">
        <v>172</v>
      </c>
      <c r="C111" s="19">
        <f t="shared" si="2"/>
        <v>0</v>
      </c>
      <c r="D111" s="20"/>
      <c r="E111" s="19">
        <f t="shared" si="3"/>
        <v>0</v>
      </c>
      <c r="F111" s="21"/>
      <c r="G111" s="21"/>
      <c r="H111" s="21"/>
      <c r="I111" s="21"/>
      <c r="J111" s="19"/>
    </row>
    <row r="112" s="5" customFormat="1" spans="1:10">
      <c r="A112" s="17" t="s">
        <v>171</v>
      </c>
      <c r="B112" s="18" t="s">
        <v>132</v>
      </c>
      <c r="C112" s="19">
        <f t="shared" si="2"/>
        <v>0</v>
      </c>
      <c r="D112" s="20"/>
      <c r="E112" s="19">
        <f t="shared" si="3"/>
        <v>0</v>
      </c>
      <c r="F112" s="21"/>
      <c r="G112" s="21"/>
      <c r="H112" s="21"/>
      <c r="I112" s="21"/>
      <c r="J112" s="19"/>
    </row>
    <row r="113" s="5" customFormat="1" spans="1:10">
      <c r="A113" s="17" t="s">
        <v>171</v>
      </c>
      <c r="B113" s="18" t="s">
        <v>68</v>
      </c>
      <c r="C113" s="19">
        <f t="shared" si="2"/>
        <v>0</v>
      </c>
      <c r="D113" s="20"/>
      <c r="E113" s="19">
        <f t="shared" si="3"/>
        <v>0</v>
      </c>
      <c r="F113" s="21"/>
      <c r="G113" s="21"/>
      <c r="H113" s="21"/>
      <c r="I113" s="21"/>
      <c r="J113" s="19"/>
    </row>
    <row r="114" s="5" customFormat="1" spans="1:10">
      <c r="A114" s="17" t="s">
        <v>171</v>
      </c>
      <c r="B114" s="18" t="s">
        <v>133</v>
      </c>
      <c r="C114" s="19">
        <f t="shared" si="2"/>
        <v>0</v>
      </c>
      <c r="D114" s="20"/>
      <c r="E114" s="19">
        <f t="shared" si="3"/>
        <v>0</v>
      </c>
      <c r="F114" s="21"/>
      <c r="G114" s="21"/>
      <c r="H114" s="21"/>
      <c r="I114" s="21"/>
      <c r="J114" s="19"/>
    </row>
    <row r="115" s="5" customFormat="1" spans="1:10">
      <c r="A115" s="17" t="s">
        <v>171</v>
      </c>
      <c r="B115" s="18" t="s">
        <v>134</v>
      </c>
      <c r="C115" s="19">
        <f t="shared" si="2"/>
        <v>0</v>
      </c>
      <c r="D115" s="20"/>
      <c r="E115" s="19">
        <f t="shared" si="3"/>
        <v>0</v>
      </c>
      <c r="F115" s="21"/>
      <c r="G115" s="21"/>
      <c r="H115" s="21"/>
      <c r="I115" s="21"/>
      <c r="J115" s="19"/>
    </row>
    <row r="116" s="5" customFormat="1" spans="1:10">
      <c r="A116" s="17" t="s">
        <v>171</v>
      </c>
      <c r="B116" s="18" t="s">
        <v>49</v>
      </c>
      <c r="C116" s="19">
        <f t="shared" si="2"/>
        <v>0</v>
      </c>
      <c r="D116" s="20"/>
      <c r="E116" s="19">
        <f t="shared" si="3"/>
        <v>0</v>
      </c>
      <c r="F116" s="21"/>
      <c r="G116" s="21"/>
      <c r="H116" s="21"/>
      <c r="I116" s="21"/>
      <c r="J116" s="19"/>
    </row>
    <row r="117" s="5" customFormat="1" spans="1:10">
      <c r="A117" s="17" t="s">
        <v>171</v>
      </c>
      <c r="B117" s="18" t="s">
        <v>136</v>
      </c>
      <c r="C117" s="19">
        <f t="shared" si="2"/>
        <v>0</v>
      </c>
      <c r="D117" s="20"/>
      <c r="E117" s="19">
        <f t="shared" si="3"/>
        <v>0</v>
      </c>
      <c r="F117" s="21"/>
      <c r="G117" s="21"/>
      <c r="H117" s="21"/>
      <c r="I117" s="21"/>
      <c r="J117" s="19"/>
    </row>
    <row r="118" s="5" customFormat="1" spans="1:10">
      <c r="A118" s="17" t="s">
        <v>171</v>
      </c>
      <c r="B118" s="18" t="s">
        <v>137</v>
      </c>
      <c r="C118" s="19">
        <f t="shared" si="2"/>
        <v>0</v>
      </c>
      <c r="D118" s="20"/>
      <c r="E118" s="19">
        <f t="shared" si="3"/>
        <v>0</v>
      </c>
      <c r="F118" s="21"/>
      <c r="G118" s="21"/>
      <c r="H118" s="21"/>
      <c r="I118" s="21"/>
      <c r="J118" s="19"/>
    </row>
    <row r="119" s="5" customFormat="1" spans="1:10">
      <c r="A119" s="17" t="s">
        <v>171</v>
      </c>
      <c r="B119" s="18" t="s">
        <v>47</v>
      </c>
      <c r="C119" s="19">
        <f t="shared" si="2"/>
        <v>0</v>
      </c>
      <c r="D119" s="20"/>
      <c r="E119" s="19">
        <f t="shared" si="3"/>
        <v>0</v>
      </c>
      <c r="F119" s="21"/>
      <c r="G119" s="21"/>
      <c r="H119" s="21"/>
      <c r="I119" s="21"/>
      <c r="J119" s="19">
        <f>E119/30</f>
        <v>0</v>
      </c>
    </row>
    <row r="120" s="5" customFormat="1" spans="1:10">
      <c r="A120" s="17" t="s">
        <v>173</v>
      </c>
      <c r="B120" s="18" t="s">
        <v>139</v>
      </c>
      <c r="C120" s="19">
        <f t="shared" si="2"/>
        <v>0</v>
      </c>
      <c r="D120" s="20"/>
      <c r="E120" s="19">
        <f t="shared" si="3"/>
        <v>0</v>
      </c>
      <c r="F120" s="21"/>
      <c r="G120" s="21"/>
      <c r="H120" s="21"/>
      <c r="I120" s="21"/>
      <c r="J120" s="19"/>
    </row>
    <row r="121" s="5" customFormat="1" spans="1:10">
      <c r="A121" s="17" t="s">
        <v>173</v>
      </c>
      <c r="B121" s="18" t="s">
        <v>88</v>
      </c>
      <c r="C121" s="19">
        <f t="shared" si="2"/>
        <v>0</v>
      </c>
      <c r="D121" s="20"/>
      <c r="E121" s="19">
        <f t="shared" si="3"/>
        <v>0</v>
      </c>
      <c r="F121" s="21"/>
      <c r="G121" s="21"/>
      <c r="H121" s="21"/>
      <c r="I121" s="21"/>
      <c r="J121" s="19"/>
    </row>
    <row r="122" s="5" customFormat="1" spans="1:10">
      <c r="A122" s="17" t="s">
        <v>173</v>
      </c>
      <c r="B122" s="18" t="s">
        <v>77</v>
      </c>
      <c r="C122" s="19">
        <f t="shared" si="2"/>
        <v>0</v>
      </c>
      <c r="D122" s="20"/>
      <c r="E122" s="19">
        <f t="shared" si="3"/>
        <v>0</v>
      </c>
      <c r="F122" s="21"/>
      <c r="G122" s="21"/>
      <c r="H122" s="21"/>
      <c r="I122" s="21"/>
      <c r="J122" s="19"/>
    </row>
    <row r="123" s="5" customFormat="1" spans="1:10">
      <c r="A123" s="17" t="s">
        <v>173</v>
      </c>
      <c r="B123" s="18" t="s">
        <v>140</v>
      </c>
      <c r="C123" s="19">
        <f t="shared" si="2"/>
        <v>0</v>
      </c>
      <c r="D123" s="20"/>
      <c r="E123" s="19">
        <f t="shared" si="3"/>
        <v>0</v>
      </c>
      <c r="F123" s="21"/>
      <c r="G123" s="21"/>
      <c r="H123" s="21"/>
      <c r="I123" s="21"/>
      <c r="J123" s="19"/>
    </row>
    <row r="124" s="5" customFormat="1" spans="1:10">
      <c r="A124" s="17" t="s">
        <v>173</v>
      </c>
      <c r="B124" s="18" t="s">
        <v>174</v>
      </c>
      <c r="C124" s="19">
        <f t="shared" si="2"/>
        <v>0</v>
      </c>
      <c r="D124" s="20"/>
      <c r="E124" s="19">
        <f t="shared" si="3"/>
        <v>0</v>
      </c>
      <c r="F124" s="21"/>
      <c r="G124" s="21"/>
      <c r="H124" s="21"/>
      <c r="I124" s="21"/>
      <c r="J124" s="19"/>
    </row>
    <row r="125" s="5" customFormat="1" spans="1:10">
      <c r="A125" s="17" t="s">
        <v>173</v>
      </c>
      <c r="B125" s="18" t="s">
        <v>175</v>
      </c>
      <c r="C125" s="19">
        <f t="shared" si="2"/>
        <v>0</v>
      </c>
      <c r="D125" s="20"/>
      <c r="E125" s="19">
        <f t="shared" si="3"/>
        <v>0</v>
      </c>
      <c r="F125" s="21"/>
      <c r="G125" s="21"/>
      <c r="H125" s="21"/>
      <c r="I125" s="21"/>
      <c r="J125" s="19"/>
    </row>
    <row r="126" s="5" customFormat="1" spans="1:10">
      <c r="A126" s="17" t="s">
        <v>173</v>
      </c>
      <c r="B126" s="18" t="s">
        <v>86</v>
      </c>
      <c r="C126" s="19">
        <f t="shared" si="2"/>
        <v>0</v>
      </c>
      <c r="D126" s="20"/>
      <c r="E126" s="19">
        <f t="shared" si="3"/>
        <v>0</v>
      </c>
      <c r="F126" s="21"/>
      <c r="G126" s="21"/>
      <c r="H126" s="21"/>
      <c r="I126" s="21"/>
      <c r="J126" s="19"/>
    </row>
    <row r="127" s="5" customFormat="1" spans="1:10">
      <c r="A127" s="17" t="s">
        <v>176</v>
      </c>
      <c r="B127" s="18" t="s">
        <v>65</v>
      </c>
      <c r="C127" s="19">
        <f t="shared" si="2"/>
        <v>0</v>
      </c>
      <c r="D127" s="20"/>
      <c r="E127" s="19">
        <f t="shared" si="3"/>
        <v>0</v>
      </c>
      <c r="F127" s="21"/>
      <c r="G127" s="21"/>
      <c r="H127" s="21"/>
      <c r="I127" s="21"/>
      <c r="J127" s="19"/>
    </row>
    <row r="128" s="5" customFormat="1" spans="1:10">
      <c r="A128" s="17" t="s">
        <v>176</v>
      </c>
      <c r="B128" s="18" t="s">
        <v>39</v>
      </c>
      <c r="C128" s="19">
        <f t="shared" si="2"/>
        <v>0</v>
      </c>
      <c r="D128" s="20"/>
      <c r="E128" s="19">
        <f t="shared" si="3"/>
        <v>0</v>
      </c>
      <c r="F128" s="21"/>
      <c r="G128" s="21"/>
      <c r="H128" s="21"/>
      <c r="I128" s="21"/>
      <c r="J128" s="19"/>
    </row>
    <row r="129" s="5" customFormat="1" spans="1:10">
      <c r="A129" s="17" t="s">
        <v>176</v>
      </c>
      <c r="B129" s="18" t="s">
        <v>177</v>
      </c>
      <c r="C129" s="19">
        <f t="shared" si="2"/>
        <v>0</v>
      </c>
      <c r="D129" s="20"/>
      <c r="E129" s="19">
        <f t="shared" si="3"/>
        <v>0</v>
      </c>
      <c r="F129" s="21"/>
      <c r="G129" s="21"/>
      <c r="H129" s="21"/>
      <c r="I129" s="21"/>
      <c r="J129" s="19"/>
    </row>
    <row r="130" s="5" customFormat="1" spans="1:10">
      <c r="A130" s="17" t="s">
        <v>176</v>
      </c>
      <c r="B130" s="18" t="s">
        <v>131</v>
      </c>
      <c r="C130" s="19">
        <f t="shared" si="2"/>
        <v>0</v>
      </c>
      <c r="D130" s="20"/>
      <c r="E130" s="19">
        <f t="shared" si="3"/>
        <v>0</v>
      </c>
      <c r="F130" s="21"/>
      <c r="G130" s="21"/>
      <c r="H130" s="21"/>
      <c r="I130" s="21"/>
      <c r="J130" s="19"/>
    </row>
    <row r="131" s="5" customFormat="1" spans="1:10">
      <c r="A131" s="17" t="s">
        <v>176</v>
      </c>
      <c r="B131" s="18" t="s">
        <v>178</v>
      </c>
      <c r="C131" s="19">
        <f t="shared" ref="C131:C139" si="4">SUM(F131,G131,H131,I131)</f>
        <v>0</v>
      </c>
      <c r="D131" s="20"/>
      <c r="E131" s="19">
        <f t="shared" ref="E131:E139" si="5">C131-D131</f>
        <v>0</v>
      </c>
      <c r="F131" s="21"/>
      <c r="G131" s="21"/>
      <c r="H131" s="21"/>
      <c r="I131" s="21"/>
      <c r="J131" s="19"/>
    </row>
    <row r="132" s="5" customFormat="1" spans="1:10">
      <c r="A132" s="17" t="s">
        <v>176</v>
      </c>
      <c r="B132" s="18" t="s">
        <v>179</v>
      </c>
      <c r="C132" s="19">
        <f t="shared" si="4"/>
        <v>0</v>
      </c>
      <c r="D132" s="20"/>
      <c r="E132" s="19">
        <f t="shared" si="5"/>
        <v>0</v>
      </c>
      <c r="F132" s="21"/>
      <c r="G132" s="21"/>
      <c r="H132" s="21"/>
      <c r="I132" s="21"/>
      <c r="J132" s="19"/>
    </row>
    <row r="133" s="5" customFormat="1" spans="1:10">
      <c r="A133" s="17" t="s">
        <v>176</v>
      </c>
      <c r="B133" s="18" t="s">
        <v>70</v>
      </c>
      <c r="C133" s="19">
        <f t="shared" si="4"/>
        <v>0</v>
      </c>
      <c r="D133" s="20"/>
      <c r="E133" s="19">
        <f t="shared" si="5"/>
        <v>0</v>
      </c>
      <c r="F133" s="21"/>
      <c r="G133" s="21"/>
      <c r="H133" s="21"/>
      <c r="I133" s="21"/>
      <c r="J133" s="19"/>
    </row>
    <row r="134" s="5" customFormat="1" spans="1:12">
      <c r="A134" s="17" t="s">
        <v>180</v>
      </c>
      <c r="B134" s="18" t="s">
        <v>142</v>
      </c>
      <c r="C134" s="19">
        <f t="shared" si="4"/>
        <v>0</v>
      </c>
      <c r="D134" s="20"/>
      <c r="E134" s="19">
        <f t="shared" si="5"/>
        <v>0</v>
      </c>
      <c r="F134" s="21"/>
      <c r="G134" s="21"/>
      <c r="H134" s="21"/>
      <c r="I134" s="21"/>
      <c r="J134" s="19"/>
      <c r="L134" s="5">
        <f>1800/20/15</f>
        <v>6</v>
      </c>
    </row>
    <row r="135" s="5" customFormat="1" spans="1:12">
      <c r="A135" s="17" t="s">
        <v>180</v>
      </c>
      <c r="B135" s="18" t="s">
        <v>143</v>
      </c>
      <c r="C135" s="19">
        <f t="shared" si="4"/>
        <v>0</v>
      </c>
      <c r="D135" s="20"/>
      <c r="E135" s="19">
        <f t="shared" si="5"/>
        <v>0</v>
      </c>
      <c r="F135" s="21"/>
      <c r="G135" s="21"/>
      <c r="H135" s="21"/>
      <c r="I135" s="21"/>
      <c r="J135" s="19"/>
      <c r="L135" s="5">
        <f>1800/10/15</f>
        <v>12</v>
      </c>
    </row>
    <row r="136" s="5" customFormat="1" spans="1:12">
      <c r="A136" s="17" t="s">
        <v>180</v>
      </c>
      <c r="B136" s="18" t="s">
        <v>144</v>
      </c>
      <c r="C136" s="19">
        <f t="shared" si="4"/>
        <v>0</v>
      </c>
      <c r="D136" s="20"/>
      <c r="E136" s="19">
        <f t="shared" si="5"/>
        <v>0</v>
      </c>
      <c r="F136" s="21"/>
      <c r="G136" s="21"/>
      <c r="H136" s="21"/>
      <c r="I136" s="21"/>
      <c r="J136" s="19"/>
      <c r="L136" s="5">
        <f>1800/7.5/15</f>
        <v>16</v>
      </c>
    </row>
    <row r="137" s="5" customFormat="1" spans="1:12">
      <c r="A137" s="17" t="s">
        <v>180</v>
      </c>
      <c r="B137" s="18" t="s">
        <v>145</v>
      </c>
      <c r="C137" s="19">
        <f t="shared" si="4"/>
        <v>0</v>
      </c>
      <c r="D137" s="20"/>
      <c r="E137" s="19">
        <f t="shared" si="5"/>
        <v>0</v>
      </c>
      <c r="F137" s="21"/>
      <c r="G137" s="21"/>
      <c r="H137" s="21"/>
      <c r="I137" s="21"/>
      <c r="J137" s="19"/>
      <c r="L137" s="5">
        <f>1800/6/15</f>
        <v>20</v>
      </c>
    </row>
    <row r="138" s="5" customFormat="1" spans="1:12">
      <c r="A138" s="17" t="s">
        <v>180</v>
      </c>
      <c r="B138" s="18" t="s">
        <v>80</v>
      </c>
      <c r="C138" s="19">
        <f t="shared" si="4"/>
        <v>0</v>
      </c>
      <c r="D138" s="20"/>
      <c r="E138" s="19">
        <f t="shared" si="5"/>
        <v>0</v>
      </c>
      <c r="F138" s="21"/>
      <c r="G138" s="21"/>
      <c r="H138" s="21"/>
      <c r="I138" s="21"/>
      <c r="J138" s="19"/>
      <c r="L138" s="5">
        <f>1800/4/15</f>
        <v>30</v>
      </c>
    </row>
    <row r="139" s="5" customFormat="1" spans="1:10">
      <c r="A139" s="17" t="s">
        <v>180</v>
      </c>
      <c r="B139" s="18" t="s">
        <v>146</v>
      </c>
      <c r="C139" s="19">
        <f t="shared" si="4"/>
        <v>0</v>
      </c>
      <c r="D139" s="20"/>
      <c r="E139" s="19">
        <f t="shared" si="5"/>
        <v>0</v>
      </c>
      <c r="F139" s="21"/>
      <c r="G139" s="21"/>
      <c r="H139" s="21"/>
      <c r="I139" s="21"/>
      <c r="J139" s="19"/>
    </row>
    <row r="140" s="5" customFormat="1" spans="1:10">
      <c r="A140" s="17"/>
      <c r="B140" s="18"/>
      <c r="C140" s="22"/>
      <c r="D140" s="23"/>
      <c r="E140" s="19"/>
      <c r="F140" s="21"/>
      <c r="G140" s="21"/>
      <c r="H140" s="21"/>
      <c r="I140" s="21"/>
      <c r="J140" s="19"/>
    </row>
    <row r="141" s="5" customFormat="1" spans="1:10">
      <c r="A141" s="17"/>
      <c r="B141" s="18"/>
      <c r="C141" s="22"/>
      <c r="D141" s="23"/>
      <c r="E141" s="19"/>
      <c r="F141" s="21"/>
      <c r="G141" s="21"/>
      <c r="H141" s="21"/>
      <c r="I141" s="21"/>
      <c r="J141" s="19"/>
    </row>
    <row r="142" s="5" customFormat="1" spans="1:10">
      <c r="A142" s="17"/>
      <c r="B142" s="18"/>
      <c r="C142" s="22"/>
      <c r="D142" s="23"/>
      <c r="E142" s="19"/>
      <c r="F142" s="21"/>
      <c r="G142" s="21"/>
      <c r="H142" s="21"/>
      <c r="I142" s="21"/>
      <c r="J142" s="19"/>
    </row>
    <row r="143" s="5" customFormat="1" spans="1:13">
      <c r="A143" s="17"/>
      <c r="B143" s="18"/>
      <c r="C143" s="22"/>
      <c r="D143" s="23"/>
      <c r="E143" s="19"/>
      <c r="F143" s="21"/>
      <c r="G143" s="21"/>
      <c r="H143" s="21"/>
      <c r="I143" s="21"/>
      <c r="J143" s="19"/>
      <c r="M143" s="5">
        <f>1020/4/15</f>
        <v>17</v>
      </c>
    </row>
    <row r="144" s="5" customFormat="1" spans="1:13">
      <c r="A144" s="17"/>
      <c r="B144" s="18"/>
      <c r="C144" s="22"/>
      <c r="D144" s="23"/>
      <c r="E144" s="19"/>
      <c r="F144" s="21"/>
      <c r="G144" s="21"/>
      <c r="H144" s="21"/>
      <c r="I144" s="21"/>
      <c r="J144" s="19"/>
      <c r="M144" s="5">
        <f>255/15</f>
        <v>17</v>
      </c>
    </row>
    <row r="145" s="5" customFormat="1" spans="1:10">
      <c r="A145" s="17"/>
      <c r="B145" s="18"/>
      <c r="C145" s="22"/>
      <c r="D145" s="23"/>
      <c r="E145" s="19"/>
      <c r="F145" s="21"/>
      <c r="G145" s="21"/>
      <c r="H145" s="21"/>
      <c r="I145" s="21"/>
      <c r="J145" s="19"/>
    </row>
    <row r="146" s="5" customFormat="1" spans="1:10">
      <c r="A146" s="17"/>
      <c r="B146" s="18"/>
      <c r="C146" s="22"/>
      <c r="D146" s="23"/>
      <c r="E146" s="19"/>
      <c r="F146" s="21"/>
      <c r="G146" s="21"/>
      <c r="H146" s="21"/>
      <c r="I146" s="21"/>
      <c r="J146" s="19"/>
    </row>
    <row r="147" s="5" customFormat="1" spans="1:10">
      <c r="A147" s="17"/>
      <c r="B147" s="18"/>
      <c r="C147" s="22"/>
      <c r="D147" s="23"/>
      <c r="E147" s="19"/>
      <c r="F147" s="21"/>
      <c r="G147" s="21"/>
      <c r="H147" s="21"/>
      <c r="I147" s="21"/>
      <c r="J147" s="19"/>
    </row>
    <row r="148" s="5" customFormat="1" spans="1:10">
      <c r="A148" s="17"/>
      <c r="B148" s="18"/>
      <c r="C148" s="22"/>
      <c r="D148" s="23"/>
      <c r="E148" s="19"/>
      <c r="F148" s="21"/>
      <c r="G148" s="21"/>
      <c r="H148" s="21"/>
      <c r="I148" s="21"/>
      <c r="J148" s="19"/>
    </row>
    <row r="149" s="5" customFormat="1" spans="1:10">
      <c r="A149" s="17"/>
      <c r="B149" s="18"/>
      <c r="C149" s="22"/>
      <c r="D149" s="23"/>
      <c r="E149" s="19"/>
      <c r="F149" s="21"/>
      <c r="G149" s="21"/>
      <c r="H149" s="21"/>
      <c r="I149" s="21"/>
      <c r="J149" s="19"/>
    </row>
    <row r="150" s="5" customFormat="1" spans="1:10">
      <c r="A150" s="17"/>
      <c r="B150" s="18"/>
      <c r="C150" s="22"/>
      <c r="D150" s="23"/>
      <c r="E150" s="19"/>
      <c r="F150" s="21"/>
      <c r="G150" s="21"/>
      <c r="H150" s="21"/>
      <c r="I150" s="21"/>
      <c r="J150" s="19"/>
    </row>
    <row r="151" s="5" customFormat="1" spans="1:10">
      <c r="A151" s="17"/>
      <c r="B151" s="18"/>
      <c r="C151" s="22"/>
      <c r="D151" s="23"/>
      <c r="E151" s="19"/>
      <c r="F151" s="21"/>
      <c r="G151" s="21"/>
      <c r="H151" s="21"/>
      <c r="I151" s="21"/>
      <c r="J151" s="19"/>
    </row>
    <row r="152" s="5" customFormat="1" spans="1:10">
      <c r="A152" s="17"/>
      <c r="B152" s="18"/>
      <c r="C152" s="22"/>
      <c r="D152" s="23"/>
      <c r="E152" s="19"/>
      <c r="F152" s="21"/>
      <c r="G152" s="21"/>
      <c r="H152" s="21"/>
      <c r="I152" s="21"/>
      <c r="J152" s="19"/>
    </row>
    <row r="153" s="5" customFormat="1" spans="1:10">
      <c r="A153" s="17"/>
      <c r="B153" s="18"/>
      <c r="C153" s="22"/>
      <c r="D153" s="23"/>
      <c r="E153" s="19"/>
      <c r="F153" s="21"/>
      <c r="G153" s="21"/>
      <c r="H153" s="21"/>
      <c r="I153" s="21"/>
      <c r="J153" s="19"/>
    </row>
    <row r="154" s="5" customFormat="1" spans="1:10">
      <c r="A154" s="17"/>
      <c r="B154" s="18"/>
      <c r="C154" s="22"/>
      <c r="D154" s="23"/>
      <c r="E154" s="19"/>
      <c r="F154" s="21"/>
      <c r="G154" s="21"/>
      <c r="H154" s="21"/>
      <c r="I154" s="21"/>
      <c r="J154" s="19"/>
    </row>
    <row r="155" s="5" customFormat="1" spans="1:10">
      <c r="A155" s="17"/>
      <c r="B155" s="18"/>
      <c r="C155" s="22"/>
      <c r="D155" s="23"/>
      <c r="E155" s="19"/>
      <c r="F155" s="21"/>
      <c r="G155" s="21"/>
      <c r="H155" s="21"/>
      <c r="I155" s="21"/>
      <c r="J155" s="19"/>
    </row>
    <row r="156" s="5" customFormat="1" spans="1:10">
      <c r="A156" s="17"/>
      <c r="B156" s="18"/>
      <c r="C156" s="22"/>
      <c r="D156" s="23"/>
      <c r="E156" s="19"/>
      <c r="F156" s="21"/>
      <c r="G156" s="21"/>
      <c r="H156" s="21"/>
      <c r="I156" s="21"/>
      <c r="J156" s="19"/>
    </row>
    <row r="157" s="5" customFormat="1" spans="1:10">
      <c r="A157" s="17"/>
      <c r="B157" s="18"/>
      <c r="C157" s="22"/>
      <c r="D157" s="23"/>
      <c r="E157" s="19"/>
      <c r="F157" s="21"/>
      <c r="G157" s="21"/>
      <c r="H157" s="21"/>
      <c r="I157" s="21"/>
      <c r="J157" s="19"/>
    </row>
    <row r="158" s="5" customFormat="1" spans="1:10">
      <c r="A158" s="17"/>
      <c r="B158" s="18"/>
      <c r="C158" s="22"/>
      <c r="D158" s="23"/>
      <c r="E158" s="19"/>
      <c r="F158" s="21"/>
      <c r="G158" s="21"/>
      <c r="H158" s="21"/>
      <c r="I158" s="21"/>
      <c r="J158" s="19"/>
    </row>
  </sheetData>
  <mergeCells count="2">
    <mergeCell ref="C1:E1"/>
    <mergeCell ref="A1:B2"/>
  </mergeCells>
  <conditionalFormatting sqref="B11">
    <cfRule type="duplicateValues" dxfId="0" priority="105"/>
  </conditionalFormatting>
  <conditionalFormatting sqref="B26">
    <cfRule type="duplicateValues" dxfId="0" priority="6"/>
  </conditionalFormatting>
  <conditionalFormatting sqref="B29">
    <cfRule type="duplicateValues" dxfId="0" priority="5"/>
  </conditionalFormatting>
  <conditionalFormatting sqref="B35">
    <cfRule type="duplicateValues" dxfId="0" priority="4"/>
  </conditionalFormatting>
  <conditionalFormatting sqref="B54">
    <cfRule type="duplicateValues" dxfId="0" priority="3"/>
  </conditionalFormatting>
  <conditionalFormatting sqref="B57">
    <cfRule type="duplicateValues" dxfId="0" priority="2"/>
  </conditionalFormatting>
  <conditionalFormatting sqref="B61">
    <cfRule type="duplicateValues" dxfId="0" priority="1"/>
  </conditionalFormatting>
  <conditionalFormatting sqref="B62">
    <cfRule type="duplicateValues" dxfId="0" priority="104"/>
  </conditionalFormatting>
  <conditionalFormatting sqref="B63">
    <cfRule type="duplicateValues" dxfId="0" priority="103"/>
  </conditionalFormatting>
  <conditionalFormatting sqref="B64">
    <cfRule type="duplicateValues" dxfId="0" priority="102"/>
  </conditionalFormatting>
  <conditionalFormatting sqref="B65">
    <cfRule type="duplicateValues" dxfId="0" priority="101"/>
  </conditionalFormatting>
  <conditionalFormatting sqref="B66">
    <cfRule type="duplicateValues" dxfId="0" priority="100"/>
  </conditionalFormatting>
  <conditionalFormatting sqref="B67">
    <cfRule type="duplicateValues" dxfId="0" priority="99"/>
  </conditionalFormatting>
  <conditionalFormatting sqref="B68">
    <cfRule type="duplicateValues" dxfId="0" priority="98"/>
  </conditionalFormatting>
  <conditionalFormatting sqref="B69">
    <cfRule type="duplicateValues" dxfId="0" priority="97"/>
  </conditionalFormatting>
  <conditionalFormatting sqref="B70">
    <cfRule type="duplicateValues" dxfId="0" priority="96"/>
  </conditionalFormatting>
  <conditionalFormatting sqref="B71">
    <cfRule type="duplicateValues" dxfId="0" priority="95"/>
  </conditionalFormatting>
  <conditionalFormatting sqref="B72">
    <cfRule type="duplicateValues" dxfId="0" priority="94"/>
  </conditionalFormatting>
  <conditionalFormatting sqref="B73">
    <cfRule type="duplicateValues" dxfId="0" priority="93"/>
  </conditionalFormatting>
  <conditionalFormatting sqref="B74">
    <cfRule type="duplicateValues" dxfId="0" priority="92"/>
  </conditionalFormatting>
  <conditionalFormatting sqref="B75">
    <cfRule type="duplicateValues" dxfId="0" priority="91"/>
  </conditionalFormatting>
  <conditionalFormatting sqref="B76">
    <cfRule type="duplicateValues" dxfId="0" priority="90"/>
  </conditionalFormatting>
  <conditionalFormatting sqref="B77">
    <cfRule type="duplicateValues" dxfId="0" priority="89"/>
  </conditionalFormatting>
  <conditionalFormatting sqref="B78">
    <cfRule type="duplicateValues" dxfId="0" priority="88"/>
  </conditionalFormatting>
  <conditionalFormatting sqref="B79">
    <cfRule type="duplicateValues" dxfId="0" priority="87"/>
  </conditionalFormatting>
  <conditionalFormatting sqref="B80">
    <cfRule type="duplicateValues" dxfId="0" priority="86"/>
  </conditionalFormatting>
  <conditionalFormatting sqref="B81">
    <cfRule type="duplicateValues" dxfId="0" priority="85"/>
  </conditionalFormatting>
  <conditionalFormatting sqref="B82">
    <cfRule type="duplicateValues" dxfId="0" priority="84"/>
  </conditionalFormatting>
  <conditionalFormatting sqref="B83">
    <cfRule type="duplicateValues" dxfId="0" priority="83"/>
  </conditionalFormatting>
  <conditionalFormatting sqref="B84">
    <cfRule type="duplicateValues" dxfId="0" priority="82"/>
  </conditionalFormatting>
  <conditionalFormatting sqref="B85">
    <cfRule type="duplicateValues" dxfId="0" priority="81"/>
  </conditionalFormatting>
  <conditionalFormatting sqref="B86">
    <cfRule type="duplicateValues" dxfId="0" priority="80"/>
  </conditionalFormatting>
  <conditionalFormatting sqref="B87">
    <cfRule type="duplicateValues" dxfId="0" priority="79"/>
  </conditionalFormatting>
  <conditionalFormatting sqref="B88">
    <cfRule type="duplicateValues" dxfId="0" priority="78"/>
  </conditionalFormatting>
  <conditionalFormatting sqref="B89">
    <cfRule type="duplicateValues" dxfId="0" priority="77"/>
  </conditionalFormatting>
  <conditionalFormatting sqref="B90">
    <cfRule type="duplicateValues" dxfId="0" priority="76"/>
  </conditionalFormatting>
  <conditionalFormatting sqref="B91">
    <cfRule type="duplicateValues" dxfId="0" priority="75"/>
  </conditionalFormatting>
  <conditionalFormatting sqref="B92">
    <cfRule type="duplicateValues" dxfId="0" priority="74"/>
  </conditionalFormatting>
  <conditionalFormatting sqref="B93">
    <cfRule type="duplicateValues" dxfId="0" priority="73"/>
  </conditionalFormatting>
  <conditionalFormatting sqref="B94">
    <cfRule type="duplicateValues" dxfId="0" priority="72"/>
  </conditionalFormatting>
  <conditionalFormatting sqref="B95">
    <cfRule type="duplicateValues" dxfId="0" priority="71"/>
  </conditionalFormatting>
  <conditionalFormatting sqref="B96">
    <cfRule type="duplicateValues" dxfId="0" priority="70"/>
  </conditionalFormatting>
  <conditionalFormatting sqref="B97">
    <cfRule type="duplicateValues" dxfId="0" priority="69"/>
  </conditionalFormatting>
  <conditionalFormatting sqref="B98">
    <cfRule type="duplicateValues" dxfId="0" priority="68"/>
  </conditionalFormatting>
  <conditionalFormatting sqref="B99">
    <cfRule type="duplicateValues" dxfId="0" priority="67"/>
  </conditionalFormatting>
  <conditionalFormatting sqref="B100">
    <cfRule type="duplicateValues" dxfId="0" priority="66"/>
  </conditionalFormatting>
  <conditionalFormatting sqref="B101">
    <cfRule type="duplicateValues" dxfId="0" priority="65"/>
  </conditionalFormatting>
  <conditionalFormatting sqref="B102">
    <cfRule type="duplicateValues" dxfId="0" priority="64"/>
  </conditionalFormatting>
  <conditionalFormatting sqref="B103">
    <cfRule type="duplicateValues" dxfId="0" priority="63"/>
  </conditionalFormatting>
  <conditionalFormatting sqref="B104">
    <cfRule type="duplicateValues" dxfId="0" priority="62"/>
  </conditionalFormatting>
  <conditionalFormatting sqref="B105">
    <cfRule type="duplicateValues" dxfId="0" priority="61"/>
  </conditionalFormatting>
  <conditionalFormatting sqref="B106">
    <cfRule type="duplicateValues" dxfId="0" priority="60"/>
  </conditionalFormatting>
  <conditionalFormatting sqref="B107">
    <cfRule type="duplicateValues" dxfId="0" priority="59"/>
  </conditionalFormatting>
  <conditionalFormatting sqref="B108">
    <cfRule type="duplicateValues" dxfId="0" priority="58"/>
  </conditionalFormatting>
  <conditionalFormatting sqref="B109">
    <cfRule type="duplicateValues" dxfId="0" priority="57"/>
  </conditionalFormatting>
  <conditionalFormatting sqref="B110">
    <cfRule type="duplicateValues" dxfId="0" priority="56"/>
  </conditionalFormatting>
  <conditionalFormatting sqref="B111">
    <cfRule type="duplicateValues" dxfId="0" priority="10"/>
  </conditionalFormatting>
  <conditionalFormatting sqref="B112">
    <cfRule type="duplicateValues" dxfId="0" priority="8"/>
  </conditionalFormatting>
  <conditionalFormatting sqref="B113">
    <cfRule type="duplicateValues" dxfId="0" priority="9"/>
  </conditionalFormatting>
  <conditionalFormatting sqref="B114">
    <cfRule type="duplicateValues" dxfId="0" priority="55"/>
  </conditionalFormatting>
  <conditionalFormatting sqref="B115">
    <cfRule type="duplicateValues" dxfId="0" priority="54"/>
  </conditionalFormatting>
  <conditionalFormatting sqref="B116">
    <cfRule type="duplicateValues" dxfId="0" priority="53"/>
  </conditionalFormatting>
  <conditionalFormatting sqref="B117">
    <cfRule type="duplicateValues" dxfId="0" priority="52"/>
  </conditionalFormatting>
  <conditionalFormatting sqref="B118">
    <cfRule type="duplicateValues" dxfId="0" priority="11"/>
  </conditionalFormatting>
  <conditionalFormatting sqref="B119">
    <cfRule type="duplicateValues" dxfId="0" priority="51"/>
  </conditionalFormatting>
  <conditionalFormatting sqref="B120">
    <cfRule type="duplicateValues" dxfId="0" priority="44"/>
  </conditionalFormatting>
  <conditionalFormatting sqref="B121">
    <cfRule type="duplicateValues" dxfId="0" priority="43"/>
  </conditionalFormatting>
  <conditionalFormatting sqref="B122">
    <cfRule type="duplicateValues" dxfId="0" priority="42"/>
  </conditionalFormatting>
  <conditionalFormatting sqref="B123">
    <cfRule type="duplicateValues" dxfId="0" priority="47"/>
  </conditionalFormatting>
  <conditionalFormatting sqref="B124">
    <cfRule type="duplicateValues" dxfId="0" priority="13"/>
  </conditionalFormatting>
  <conditionalFormatting sqref="B125">
    <cfRule type="duplicateValues" dxfId="0" priority="12"/>
  </conditionalFormatting>
  <conditionalFormatting sqref="B126">
    <cfRule type="duplicateValues" dxfId="0" priority="14"/>
  </conditionalFormatting>
  <conditionalFormatting sqref="B127">
    <cfRule type="duplicateValues" dxfId="0" priority="50"/>
  </conditionalFormatting>
  <conditionalFormatting sqref="B128">
    <cfRule type="duplicateValues" dxfId="0" priority="49"/>
  </conditionalFormatting>
  <conditionalFormatting sqref="B129">
    <cfRule type="duplicateValues" dxfId="0" priority="46"/>
  </conditionalFormatting>
  <conditionalFormatting sqref="B130">
    <cfRule type="duplicateValues" dxfId="0" priority="45"/>
  </conditionalFormatting>
  <conditionalFormatting sqref="B131">
    <cfRule type="duplicateValues" dxfId="0" priority="16"/>
  </conditionalFormatting>
  <conditionalFormatting sqref="B132">
    <cfRule type="duplicateValues" dxfId="0" priority="48"/>
  </conditionalFormatting>
  <conditionalFormatting sqref="B133">
    <cfRule type="duplicateValues" dxfId="0" priority="15"/>
  </conditionalFormatting>
  <conditionalFormatting sqref="B134">
    <cfRule type="duplicateValues" dxfId="0" priority="41"/>
  </conditionalFormatting>
  <conditionalFormatting sqref="B135">
    <cfRule type="duplicateValues" dxfId="0" priority="40"/>
  </conditionalFormatting>
  <conditionalFormatting sqref="B136">
    <cfRule type="duplicateValues" dxfId="0" priority="39"/>
  </conditionalFormatting>
  <conditionalFormatting sqref="B137">
    <cfRule type="duplicateValues" dxfId="0" priority="38"/>
  </conditionalFormatting>
  <conditionalFormatting sqref="B138">
    <cfRule type="duplicateValues" dxfId="0" priority="37"/>
  </conditionalFormatting>
  <conditionalFormatting sqref="B139">
    <cfRule type="duplicateValues" dxfId="0" priority="36"/>
  </conditionalFormatting>
  <conditionalFormatting sqref="B140">
    <cfRule type="duplicateValues" dxfId="0" priority="35"/>
  </conditionalFormatting>
  <conditionalFormatting sqref="B141">
    <cfRule type="duplicateValues" dxfId="0" priority="34"/>
  </conditionalFormatting>
  <conditionalFormatting sqref="B142">
    <cfRule type="duplicateValues" dxfId="0" priority="33"/>
  </conditionalFormatting>
  <conditionalFormatting sqref="B143">
    <cfRule type="duplicateValues" dxfId="0" priority="32"/>
  </conditionalFormatting>
  <conditionalFormatting sqref="B144">
    <cfRule type="duplicateValues" dxfId="0" priority="31"/>
  </conditionalFormatting>
  <conditionalFormatting sqref="B145">
    <cfRule type="duplicateValues" dxfId="0" priority="30"/>
  </conditionalFormatting>
  <conditionalFormatting sqref="B146">
    <cfRule type="duplicateValues" dxfId="0" priority="29"/>
  </conditionalFormatting>
  <conditionalFormatting sqref="B147">
    <cfRule type="duplicateValues" dxfId="0" priority="28"/>
  </conditionalFormatting>
  <conditionalFormatting sqref="B148">
    <cfRule type="duplicateValues" dxfId="0" priority="27"/>
  </conditionalFormatting>
  <conditionalFormatting sqref="B149">
    <cfRule type="duplicateValues" dxfId="0" priority="26"/>
  </conditionalFormatting>
  <conditionalFormatting sqref="B150">
    <cfRule type="duplicateValues" dxfId="0" priority="25"/>
  </conditionalFormatting>
  <conditionalFormatting sqref="B151">
    <cfRule type="duplicateValues" dxfId="0" priority="24"/>
  </conditionalFormatting>
  <conditionalFormatting sqref="B152">
    <cfRule type="duplicateValues" dxfId="0" priority="23"/>
  </conditionalFormatting>
  <conditionalFormatting sqref="B153">
    <cfRule type="duplicateValues" dxfId="0" priority="22"/>
  </conditionalFormatting>
  <conditionalFormatting sqref="B154">
    <cfRule type="duplicateValues" dxfId="0" priority="21"/>
  </conditionalFormatting>
  <conditionalFormatting sqref="B155">
    <cfRule type="duplicateValues" dxfId="0" priority="20"/>
  </conditionalFormatting>
  <conditionalFormatting sqref="B156">
    <cfRule type="duplicateValues" dxfId="0" priority="19"/>
  </conditionalFormatting>
  <conditionalFormatting sqref="B157">
    <cfRule type="duplicateValues" dxfId="0" priority="18"/>
  </conditionalFormatting>
  <conditionalFormatting sqref="B158">
    <cfRule type="duplicateValues" dxfId="0" priority="17"/>
  </conditionalFormatting>
  <conditionalFormatting sqref="B3:B10 B12:B25 B27:B28 B30:B34 B36:B51 A1 B159:B1048576">
    <cfRule type="duplicateValues" dxfId="0" priority="106"/>
  </conditionalFormatting>
  <conditionalFormatting sqref="B52:B53 B55:B56 B58:B60">
    <cfRule type="duplicateValues" dxfId="0" priority="7"/>
  </conditionalFormatting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8"/>
  <sheetViews>
    <sheetView workbookViewId="0">
      <pane ySplit="2" topLeftCell="A98" activePane="bottomLeft" state="frozen"/>
      <selection/>
      <selection pane="bottomLeft" activeCell="K107" sqref="K107"/>
    </sheetView>
  </sheetViews>
  <sheetFormatPr defaultColWidth="9" defaultRowHeight="16.5"/>
  <cols>
    <col min="1" max="1" width="4.625" style="5" customWidth="1"/>
    <col min="2" max="2" width="16.25" style="4" customWidth="1"/>
    <col min="3" max="3" width="9.625" style="6"/>
    <col min="4" max="4" width="9.625" style="7" customWidth="1"/>
    <col min="5" max="5" width="10" style="8" customWidth="1"/>
    <col min="6" max="9" width="11.875" style="9" customWidth="1"/>
    <col min="10" max="10" width="10" style="8" customWidth="1"/>
    <col min="11" max="11" width="17.875" style="5" customWidth="1"/>
    <col min="12" max="16384" width="9" style="5"/>
  </cols>
  <sheetData>
    <row r="1" s="4" customFormat="1" spans="1:12">
      <c r="A1" s="10" t="s">
        <v>181</v>
      </c>
      <c r="B1" s="10"/>
      <c r="C1" s="11" t="s">
        <v>204</v>
      </c>
      <c r="D1" s="12"/>
      <c r="E1" s="13"/>
      <c r="F1" s="14" t="s">
        <v>205</v>
      </c>
      <c r="G1" s="14" t="s">
        <v>195</v>
      </c>
      <c r="H1" s="14" t="s">
        <v>206</v>
      </c>
      <c r="I1" s="14" t="s">
        <v>185</v>
      </c>
      <c r="J1" s="16"/>
      <c r="K1" s="4" t="s">
        <v>159</v>
      </c>
      <c r="L1" s="4" t="s">
        <v>160</v>
      </c>
    </row>
    <row r="2" s="4" customFormat="1" spans="1:11">
      <c r="A2" s="10"/>
      <c r="B2" s="10"/>
      <c r="C2" s="15" t="s">
        <v>161</v>
      </c>
      <c r="D2" s="15" t="s">
        <v>162</v>
      </c>
      <c r="E2" s="16" t="s">
        <v>163</v>
      </c>
      <c r="F2" s="14" t="s">
        <v>161</v>
      </c>
      <c r="G2" s="14" t="s">
        <v>161</v>
      </c>
      <c r="H2" s="14" t="s">
        <v>161</v>
      </c>
      <c r="I2" s="14" t="s">
        <v>161</v>
      </c>
      <c r="J2" s="16" t="s">
        <v>186</v>
      </c>
      <c r="K2" s="4" t="s">
        <v>164</v>
      </c>
    </row>
    <row r="3" s="5" customFormat="1" spans="1:10">
      <c r="A3" s="17" t="s">
        <v>165</v>
      </c>
      <c r="B3" s="18" t="s">
        <v>18</v>
      </c>
      <c r="C3" s="19">
        <f t="shared" ref="C3:C66" si="0">SUM(F3,G3,H3,I3)</f>
        <v>0</v>
      </c>
      <c r="D3" s="20"/>
      <c r="E3" s="19">
        <f t="shared" ref="E3:E66" si="1">C3-D3</f>
        <v>0</v>
      </c>
      <c r="F3" s="21">
        <v>0</v>
      </c>
      <c r="G3" s="21"/>
      <c r="H3" s="21"/>
      <c r="I3" s="21"/>
      <c r="J3" s="19"/>
    </row>
    <row r="4" s="5" customFormat="1" spans="1:10">
      <c r="A4" s="17" t="s">
        <v>165</v>
      </c>
      <c r="B4" s="18" t="s">
        <v>21</v>
      </c>
      <c r="C4" s="19">
        <f t="shared" si="0"/>
        <v>0</v>
      </c>
      <c r="D4" s="20"/>
      <c r="E4" s="19">
        <f t="shared" si="1"/>
        <v>0</v>
      </c>
      <c r="F4" s="21">
        <v>0</v>
      </c>
      <c r="G4" s="21"/>
      <c r="H4" s="21"/>
      <c r="I4" s="21"/>
      <c r="J4" s="19"/>
    </row>
    <row r="5" s="5" customFormat="1" spans="1:10">
      <c r="A5" s="17" t="s">
        <v>165</v>
      </c>
      <c r="B5" s="18" t="s">
        <v>23</v>
      </c>
      <c r="C5" s="19">
        <f t="shared" si="0"/>
        <v>0</v>
      </c>
      <c r="D5" s="20"/>
      <c r="E5" s="19">
        <f t="shared" si="1"/>
        <v>0</v>
      </c>
      <c r="F5" s="21">
        <v>0</v>
      </c>
      <c r="G5" s="21"/>
      <c r="H5" s="21"/>
      <c r="I5" s="21"/>
      <c r="J5" s="19"/>
    </row>
    <row r="6" s="5" customFormat="1" spans="1:10">
      <c r="A6" s="17" t="s">
        <v>165</v>
      </c>
      <c r="B6" s="18" t="s">
        <v>25</v>
      </c>
      <c r="C6" s="19">
        <f t="shared" si="0"/>
        <v>0</v>
      </c>
      <c r="D6" s="20"/>
      <c r="E6" s="19">
        <f t="shared" si="1"/>
        <v>0</v>
      </c>
      <c r="F6" s="21">
        <v>0</v>
      </c>
      <c r="G6" s="21"/>
      <c r="H6" s="21"/>
      <c r="I6" s="21"/>
      <c r="J6" s="19"/>
    </row>
    <row r="7" s="5" customFormat="1" spans="1:10">
      <c r="A7" s="17" t="s">
        <v>165</v>
      </c>
      <c r="B7" s="18" t="s">
        <v>30</v>
      </c>
      <c r="C7" s="19">
        <f t="shared" si="0"/>
        <v>0</v>
      </c>
      <c r="D7" s="20"/>
      <c r="E7" s="19">
        <f t="shared" si="1"/>
        <v>0</v>
      </c>
      <c r="F7" s="21">
        <v>0</v>
      </c>
      <c r="G7" s="21"/>
      <c r="H7" s="21"/>
      <c r="I7" s="21"/>
      <c r="J7" s="19"/>
    </row>
    <row r="8" s="5" customFormat="1" spans="1:10">
      <c r="A8" s="17" t="s">
        <v>165</v>
      </c>
      <c r="B8" s="18" t="s">
        <v>27</v>
      </c>
      <c r="C8" s="19">
        <f t="shared" si="0"/>
        <v>0</v>
      </c>
      <c r="D8" s="20"/>
      <c r="E8" s="19">
        <f t="shared" si="1"/>
        <v>0</v>
      </c>
      <c r="F8" s="21">
        <v>0</v>
      </c>
      <c r="G8" s="21"/>
      <c r="H8" s="21"/>
      <c r="I8" s="21"/>
      <c r="J8" s="19"/>
    </row>
    <row r="9" s="5" customFormat="1" spans="1:10">
      <c r="A9" s="17" t="s">
        <v>165</v>
      </c>
      <c r="B9" s="18" t="s">
        <v>135</v>
      </c>
      <c r="C9" s="19">
        <f t="shared" si="0"/>
        <v>0</v>
      </c>
      <c r="D9" s="20"/>
      <c r="E9" s="19">
        <f t="shared" si="1"/>
        <v>0</v>
      </c>
      <c r="F9" s="21">
        <v>0</v>
      </c>
      <c r="G9" s="21"/>
      <c r="H9" s="21"/>
      <c r="I9" s="21"/>
      <c r="J9" s="19"/>
    </row>
    <row r="10" s="5" customFormat="1" spans="1:10">
      <c r="A10" s="17" t="s">
        <v>165</v>
      </c>
      <c r="B10" s="18" t="s">
        <v>138</v>
      </c>
      <c r="C10" s="19">
        <f t="shared" si="0"/>
        <v>0</v>
      </c>
      <c r="D10" s="20"/>
      <c r="E10" s="19">
        <f t="shared" si="1"/>
        <v>0</v>
      </c>
      <c r="F10" s="21">
        <v>0</v>
      </c>
      <c r="G10" s="21"/>
      <c r="H10" s="21"/>
      <c r="I10" s="21"/>
      <c r="J10" s="19"/>
    </row>
    <row r="11" s="5" customFormat="1" spans="1:10">
      <c r="A11" s="17" t="s">
        <v>165</v>
      </c>
      <c r="B11" s="18" t="s">
        <v>74</v>
      </c>
      <c r="C11" s="19">
        <f t="shared" si="0"/>
        <v>0</v>
      </c>
      <c r="D11" s="20"/>
      <c r="E11" s="19">
        <f t="shared" si="1"/>
        <v>0</v>
      </c>
      <c r="F11" s="21">
        <v>0</v>
      </c>
      <c r="G11" s="21"/>
      <c r="H11" s="21"/>
      <c r="I11" s="21"/>
      <c r="J11" s="19"/>
    </row>
    <row r="12" s="5" customFormat="1" spans="1:10">
      <c r="A12" s="17" t="s">
        <v>165</v>
      </c>
      <c r="B12" s="18" t="s">
        <v>34</v>
      </c>
      <c r="C12" s="19">
        <f t="shared" si="0"/>
        <v>0</v>
      </c>
      <c r="D12" s="20"/>
      <c r="E12" s="19">
        <f t="shared" si="1"/>
        <v>0</v>
      </c>
      <c r="F12" s="21">
        <v>0</v>
      </c>
      <c r="G12" s="21"/>
      <c r="H12" s="21"/>
      <c r="I12" s="21"/>
      <c r="J12" s="19"/>
    </row>
    <row r="13" s="5" customFormat="1" spans="1:10">
      <c r="A13" s="17" t="s">
        <v>165</v>
      </c>
      <c r="B13" s="18" t="s">
        <v>45</v>
      </c>
      <c r="C13" s="19">
        <f t="shared" si="0"/>
        <v>0</v>
      </c>
      <c r="D13" s="20"/>
      <c r="E13" s="19">
        <f t="shared" si="1"/>
        <v>0</v>
      </c>
      <c r="F13" s="21"/>
      <c r="G13" s="21"/>
      <c r="H13" s="21"/>
      <c r="I13" s="21"/>
      <c r="J13" s="19"/>
    </row>
    <row r="14" s="5" customFormat="1" spans="1:10">
      <c r="A14" s="17" t="s">
        <v>165</v>
      </c>
      <c r="B14" s="18" t="s">
        <v>166</v>
      </c>
      <c r="C14" s="19">
        <f t="shared" si="0"/>
        <v>0</v>
      </c>
      <c r="D14" s="20"/>
      <c r="E14" s="19">
        <f t="shared" si="1"/>
        <v>0</v>
      </c>
      <c r="F14" s="21"/>
      <c r="G14" s="21"/>
      <c r="H14" s="21"/>
      <c r="I14" s="21"/>
      <c r="J14" s="19"/>
    </row>
    <row r="15" s="5" customFormat="1" spans="1:10">
      <c r="A15" s="17" t="s">
        <v>167</v>
      </c>
      <c r="B15" s="18" t="s">
        <v>17</v>
      </c>
      <c r="C15" s="19">
        <f t="shared" si="0"/>
        <v>0</v>
      </c>
      <c r="D15" s="20"/>
      <c r="E15" s="19">
        <f t="shared" si="1"/>
        <v>0</v>
      </c>
      <c r="F15" s="21"/>
      <c r="G15" s="21"/>
      <c r="H15" s="21"/>
      <c r="I15" s="21"/>
      <c r="J15" s="19"/>
    </row>
    <row r="16" s="5" customFormat="1" spans="1:10">
      <c r="A16" s="17" t="s">
        <v>167</v>
      </c>
      <c r="B16" s="18" t="s">
        <v>19</v>
      </c>
      <c r="C16" s="19">
        <f t="shared" si="0"/>
        <v>0</v>
      </c>
      <c r="D16" s="20"/>
      <c r="E16" s="19">
        <f t="shared" si="1"/>
        <v>0</v>
      </c>
      <c r="F16" s="21"/>
      <c r="G16" s="21"/>
      <c r="H16" s="21"/>
      <c r="I16" s="21"/>
      <c r="J16" s="19"/>
    </row>
    <row r="17" s="5" customFormat="1" spans="1:10">
      <c r="A17" s="17" t="s">
        <v>167</v>
      </c>
      <c r="B17" s="18" t="s">
        <v>20</v>
      </c>
      <c r="C17" s="19">
        <f t="shared" si="0"/>
        <v>0</v>
      </c>
      <c r="D17" s="20"/>
      <c r="E17" s="19">
        <f t="shared" si="1"/>
        <v>0</v>
      </c>
      <c r="F17" s="21"/>
      <c r="G17" s="21"/>
      <c r="H17" s="21"/>
      <c r="I17" s="21"/>
      <c r="J17" s="19"/>
    </row>
    <row r="18" s="5" customFormat="1" spans="1:10">
      <c r="A18" s="17" t="s">
        <v>167</v>
      </c>
      <c r="B18" s="18" t="s">
        <v>22</v>
      </c>
      <c r="C18" s="19">
        <f t="shared" si="0"/>
        <v>0</v>
      </c>
      <c r="D18" s="20"/>
      <c r="E18" s="19">
        <f t="shared" si="1"/>
        <v>0</v>
      </c>
      <c r="F18" s="21"/>
      <c r="G18" s="21"/>
      <c r="H18" s="21"/>
      <c r="I18" s="21"/>
      <c r="J18" s="19"/>
    </row>
    <row r="19" s="5" customFormat="1" spans="1:10">
      <c r="A19" s="17" t="s">
        <v>167</v>
      </c>
      <c r="B19" s="18" t="s">
        <v>24</v>
      </c>
      <c r="C19" s="19">
        <f t="shared" si="0"/>
        <v>0</v>
      </c>
      <c r="D19" s="20"/>
      <c r="E19" s="19">
        <f t="shared" si="1"/>
        <v>0</v>
      </c>
      <c r="F19" s="21"/>
      <c r="G19" s="21"/>
      <c r="H19" s="21"/>
      <c r="I19" s="21"/>
      <c r="J19" s="19"/>
    </row>
    <row r="20" s="5" customFormat="1" spans="1:10">
      <c r="A20" s="17" t="s">
        <v>167</v>
      </c>
      <c r="B20" s="18" t="s">
        <v>26</v>
      </c>
      <c r="C20" s="19">
        <f t="shared" si="0"/>
        <v>0</v>
      </c>
      <c r="D20" s="20"/>
      <c r="E20" s="19">
        <f t="shared" si="1"/>
        <v>0</v>
      </c>
      <c r="F20" s="21"/>
      <c r="G20" s="21"/>
      <c r="H20" s="21"/>
      <c r="I20" s="21"/>
      <c r="J20" s="19"/>
    </row>
    <row r="21" s="5" customFormat="1" spans="1:10">
      <c r="A21" s="17" t="s">
        <v>167</v>
      </c>
      <c r="B21" s="18" t="s">
        <v>28</v>
      </c>
      <c r="C21" s="19">
        <f t="shared" si="0"/>
        <v>0</v>
      </c>
      <c r="D21" s="20"/>
      <c r="E21" s="19">
        <f t="shared" si="1"/>
        <v>0</v>
      </c>
      <c r="F21" s="21"/>
      <c r="G21" s="21"/>
      <c r="H21" s="21"/>
      <c r="I21" s="21"/>
      <c r="J21" s="19"/>
    </row>
    <row r="22" s="5" customFormat="1" spans="1:10">
      <c r="A22" s="17" t="s">
        <v>167</v>
      </c>
      <c r="B22" s="18" t="s">
        <v>29</v>
      </c>
      <c r="C22" s="19">
        <f t="shared" si="0"/>
        <v>0</v>
      </c>
      <c r="D22" s="20"/>
      <c r="E22" s="19">
        <f t="shared" si="1"/>
        <v>0</v>
      </c>
      <c r="F22" s="21"/>
      <c r="G22" s="21"/>
      <c r="H22" s="21"/>
      <c r="I22" s="21"/>
      <c r="J22" s="19"/>
    </row>
    <row r="23" s="5" customFormat="1" spans="1:10">
      <c r="A23" s="17" t="s">
        <v>167</v>
      </c>
      <c r="B23" s="18" t="s">
        <v>31</v>
      </c>
      <c r="C23" s="19">
        <f t="shared" si="0"/>
        <v>0</v>
      </c>
      <c r="D23" s="20"/>
      <c r="E23" s="19">
        <f t="shared" si="1"/>
        <v>0</v>
      </c>
      <c r="F23" s="21"/>
      <c r="G23" s="21"/>
      <c r="H23" s="21"/>
      <c r="I23" s="21"/>
      <c r="J23" s="19"/>
    </row>
    <row r="24" s="5" customFormat="1" spans="1:10">
      <c r="A24" s="17" t="s">
        <v>167</v>
      </c>
      <c r="B24" s="18" t="s">
        <v>32</v>
      </c>
      <c r="C24" s="19">
        <f t="shared" si="0"/>
        <v>0</v>
      </c>
      <c r="D24" s="20"/>
      <c r="E24" s="19">
        <f t="shared" si="1"/>
        <v>0</v>
      </c>
      <c r="F24" s="21"/>
      <c r="G24" s="21"/>
      <c r="H24" s="21"/>
      <c r="I24" s="21"/>
      <c r="J24" s="19"/>
    </row>
    <row r="25" s="5" customFormat="1" spans="1:10">
      <c r="A25" s="17" t="s">
        <v>168</v>
      </c>
      <c r="B25" s="18" t="s">
        <v>33</v>
      </c>
      <c r="C25" s="19">
        <f t="shared" si="0"/>
        <v>0</v>
      </c>
      <c r="D25" s="20"/>
      <c r="E25" s="19">
        <f t="shared" si="1"/>
        <v>0</v>
      </c>
      <c r="F25" s="21"/>
      <c r="G25" s="21"/>
      <c r="H25" s="21"/>
      <c r="I25" s="21"/>
      <c r="J25" s="19"/>
    </row>
    <row r="26" s="5" customFormat="1" spans="1:10">
      <c r="A26" s="17" t="s">
        <v>168</v>
      </c>
      <c r="B26" s="18" t="s">
        <v>62</v>
      </c>
      <c r="C26" s="19">
        <f t="shared" si="0"/>
        <v>0</v>
      </c>
      <c r="D26" s="20"/>
      <c r="E26" s="19">
        <f t="shared" si="1"/>
        <v>0</v>
      </c>
      <c r="F26" s="21"/>
      <c r="G26" s="21"/>
      <c r="H26" s="21"/>
      <c r="I26" s="21"/>
      <c r="J26" s="19"/>
    </row>
    <row r="27" s="5" customFormat="1" spans="1:10">
      <c r="A27" s="17" t="s">
        <v>167</v>
      </c>
      <c r="B27" s="18" t="s">
        <v>35</v>
      </c>
      <c r="C27" s="19">
        <f t="shared" si="0"/>
        <v>0</v>
      </c>
      <c r="D27" s="20"/>
      <c r="E27" s="19">
        <f t="shared" si="1"/>
        <v>0</v>
      </c>
      <c r="F27" s="21"/>
      <c r="G27" s="21"/>
      <c r="H27" s="21"/>
      <c r="I27" s="21"/>
      <c r="J27" s="19"/>
    </row>
    <row r="28" s="5" customFormat="1" spans="1:10">
      <c r="A28" s="17" t="s">
        <v>167</v>
      </c>
      <c r="B28" s="18" t="s">
        <v>36</v>
      </c>
      <c r="C28" s="19">
        <f t="shared" si="0"/>
        <v>0</v>
      </c>
      <c r="D28" s="20"/>
      <c r="E28" s="19">
        <f t="shared" si="1"/>
        <v>0</v>
      </c>
      <c r="F28" s="21"/>
      <c r="G28" s="21"/>
      <c r="H28" s="21"/>
      <c r="I28" s="21"/>
      <c r="J28" s="19"/>
    </row>
    <row r="29" s="5" customFormat="1" spans="1:10">
      <c r="A29" s="17" t="s">
        <v>167</v>
      </c>
      <c r="B29" s="18" t="s">
        <v>76</v>
      </c>
      <c r="C29" s="19">
        <f t="shared" si="0"/>
        <v>0</v>
      </c>
      <c r="D29" s="20"/>
      <c r="E29" s="19">
        <f t="shared" si="1"/>
        <v>0</v>
      </c>
      <c r="F29" s="21"/>
      <c r="G29" s="21"/>
      <c r="H29" s="21"/>
      <c r="I29" s="21"/>
      <c r="J29" s="19"/>
    </row>
    <row r="30" s="5" customFormat="1" spans="1:10">
      <c r="A30" s="17" t="s">
        <v>167</v>
      </c>
      <c r="B30" s="18" t="s">
        <v>38</v>
      </c>
      <c r="C30" s="19">
        <f t="shared" si="0"/>
        <v>0</v>
      </c>
      <c r="D30" s="20"/>
      <c r="E30" s="19">
        <f t="shared" si="1"/>
        <v>0</v>
      </c>
      <c r="F30" s="21"/>
      <c r="G30" s="21"/>
      <c r="H30" s="21"/>
      <c r="I30" s="21"/>
      <c r="J30" s="19"/>
    </row>
    <row r="31" s="5" customFormat="1" spans="1:10">
      <c r="A31" s="17" t="s">
        <v>168</v>
      </c>
      <c r="B31" s="18" t="s">
        <v>40</v>
      </c>
      <c r="C31" s="19">
        <f t="shared" si="0"/>
        <v>0</v>
      </c>
      <c r="D31" s="20"/>
      <c r="E31" s="19">
        <f t="shared" si="1"/>
        <v>0</v>
      </c>
      <c r="F31" s="21"/>
      <c r="G31" s="21"/>
      <c r="H31" s="21"/>
      <c r="I31" s="21"/>
      <c r="J31" s="19"/>
    </row>
    <row r="32" s="5" customFormat="1" spans="1:10">
      <c r="A32" s="17" t="s">
        <v>168</v>
      </c>
      <c r="B32" s="18" t="s">
        <v>41</v>
      </c>
      <c r="C32" s="19">
        <f t="shared" si="0"/>
        <v>0</v>
      </c>
      <c r="D32" s="20"/>
      <c r="E32" s="19">
        <f t="shared" si="1"/>
        <v>0</v>
      </c>
      <c r="F32" s="21"/>
      <c r="G32" s="21"/>
      <c r="H32" s="21"/>
      <c r="I32" s="21"/>
      <c r="J32" s="19"/>
    </row>
    <row r="33" s="5" customFormat="1" spans="1:10">
      <c r="A33" s="17" t="s">
        <v>168</v>
      </c>
      <c r="B33" s="18" t="s">
        <v>42</v>
      </c>
      <c r="C33" s="19">
        <f t="shared" si="0"/>
        <v>0</v>
      </c>
      <c r="D33" s="20"/>
      <c r="E33" s="19">
        <f t="shared" si="1"/>
        <v>0</v>
      </c>
      <c r="F33" s="21"/>
      <c r="G33" s="21"/>
      <c r="H33" s="21"/>
      <c r="I33" s="21"/>
      <c r="J33" s="19"/>
    </row>
    <row r="34" s="5" customFormat="1" spans="1:10">
      <c r="A34" s="17" t="s">
        <v>168</v>
      </c>
      <c r="B34" s="18" t="s">
        <v>44</v>
      </c>
      <c r="C34" s="19">
        <f t="shared" si="0"/>
        <v>0</v>
      </c>
      <c r="D34" s="20"/>
      <c r="E34" s="19">
        <f t="shared" si="1"/>
        <v>0</v>
      </c>
      <c r="F34" s="21"/>
      <c r="G34" s="21"/>
      <c r="H34" s="21"/>
      <c r="I34" s="21"/>
      <c r="J34" s="19"/>
    </row>
    <row r="35" s="5" customFormat="1" spans="1:10">
      <c r="A35" s="17" t="s">
        <v>168</v>
      </c>
      <c r="B35" s="18" t="s">
        <v>50</v>
      </c>
      <c r="C35" s="19">
        <f t="shared" si="0"/>
        <v>0</v>
      </c>
      <c r="D35" s="20"/>
      <c r="E35" s="19">
        <f t="shared" si="1"/>
        <v>0</v>
      </c>
      <c r="F35" s="21"/>
      <c r="G35" s="21"/>
      <c r="H35" s="21"/>
      <c r="I35" s="21"/>
      <c r="J35" s="19"/>
    </row>
    <row r="36" s="5" customFormat="1" spans="1:10">
      <c r="A36" s="17" t="s">
        <v>168</v>
      </c>
      <c r="B36" s="18" t="s">
        <v>46</v>
      </c>
      <c r="C36" s="19">
        <f t="shared" si="0"/>
        <v>0</v>
      </c>
      <c r="D36" s="20"/>
      <c r="E36" s="19">
        <f t="shared" si="1"/>
        <v>0</v>
      </c>
      <c r="F36" s="21"/>
      <c r="G36" s="21"/>
      <c r="H36" s="21"/>
      <c r="I36" s="21"/>
      <c r="J36" s="19"/>
    </row>
    <row r="37" s="5" customFormat="1" spans="1:10">
      <c r="A37" s="17" t="s">
        <v>168</v>
      </c>
      <c r="B37" s="18" t="s">
        <v>48</v>
      </c>
      <c r="C37" s="19">
        <f t="shared" si="0"/>
        <v>0</v>
      </c>
      <c r="D37" s="20"/>
      <c r="E37" s="19">
        <f t="shared" si="1"/>
        <v>0</v>
      </c>
      <c r="F37" s="21"/>
      <c r="G37" s="21"/>
      <c r="H37" s="21"/>
      <c r="I37" s="21"/>
      <c r="J37" s="19"/>
    </row>
    <row r="38" s="5" customFormat="1" spans="1:10">
      <c r="A38" s="17" t="s">
        <v>168</v>
      </c>
      <c r="B38" s="18" t="s">
        <v>51</v>
      </c>
      <c r="C38" s="19">
        <f t="shared" si="0"/>
        <v>0</v>
      </c>
      <c r="D38" s="20"/>
      <c r="E38" s="19">
        <f t="shared" si="1"/>
        <v>0</v>
      </c>
      <c r="F38" s="21"/>
      <c r="G38" s="21"/>
      <c r="H38" s="21"/>
      <c r="I38" s="21"/>
      <c r="J38" s="19"/>
    </row>
    <row r="39" s="5" customFormat="1" spans="1:10">
      <c r="A39" s="17" t="s">
        <v>168</v>
      </c>
      <c r="B39" s="18" t="s">
        <v>53</v>
      </c>
      <c r="C39" s="19">
        <f t="shared" si="0"/>
        <v>0</v>
      </c>
      <c r="D39" s="20"/>
      <c r="E39" s="19">
        <f t="shared" si="1"/>
        <v>0</v>
      </c>
      <c r="F39" s="21"/>
      <c r="G39" s="21"/>
      <c r="H39" s="21"/>
      <c r="I39" s="21"/>
      <c r="J39" s="19"/>
    </row>
    <row r="40" s="5" customFormat="1" spans="1:10">
      <c r="A40" s="17" t="s">
        <v>168</v>
      </c>
      <c r="B40" s="18" t="s">
        <v>43</v>
      </c>
      <c r="C40" s="19">
        <f t="shared" si="0"/>
        <v>0</v>
      </c>
      <c r="D40" s="20"/>
      <c r="E40" s="19">
        <f t="shared" si="1"/>
        <v>0</v>
      </c>
      <c r="F40" s="21"/>
      <c r="G40" s="21"/>
      <c r="H40" s="21"/>
      <c r="I40" s="21"/>
      <c r="J40" s="19"/>
    </row>
    <row r="41" s="5" customFormat="1" spans="1:10">
      <c r="A41" s="17" t="s">
        <v>168</v>
      </c>
      <c r="B41" s="18" t="s">
        <v>54</v>
      </c>
      <c r="C41" s="19">
        <f t="shared" si="0"/>
        <v>0</v>
      </c>
      <c r="D41" s="20"/>
      <c r="E41" s="19">
        <f t="shared" si="1"/>
        <v>0</v>
      </c>
      <c r="F41" s="21"/>
      <c r="G41" s="21"/>
      <c r="H41" s="21"/>
      <c r="I41" s="21"/>
      <c r="J41" s="19"/>
    </row>
    <row r="42" s="5" customFormat="1" spans="1:10">
      <c r="A42" s="17" t="s">
        <v>168</v>
      </c>
      <c r="B42" s="18" t="s">
        <v>55</v>
      </c>
      <c r="C42" s="19">
        <f t="shared" si="0"/>
        <v>0</v>
      </c>
      <c r="D42" s="20"/>
      <c r="E42" s="19">
        <f t="shared" si="1"/>
        <v>0</v>
      </c>
      <c r="F42" s="21"/>
      <c r="G42" s="21"/>
      <c r="H42" s="21"/>
      <c r="I42" s="21"/>
      <c r="J42" s="19"/>
    </row>
    <row r="43" s="5" customFormat="1" spans="1:10">
      <c r="A43" s="17" t="s">
        <v>168</v>
      </c>
      <c r="B43" s="18" t="s">
        <v>56</v>
      </c>
      <c r="C43" s="19">
        <f t="shared" si="0"/>
        <v>0</v>
      </c>
      <c r="D43" s="20"/>
      <c r="E43" s="19">
        <f t="shared" si="1"/>
        <v>0</v>
      </c>
      <c r="F43" s="21"/>
      <c r="G43" s="21"/>
      <c r="H43" s="21"/>
      <c r="I43" s="21"/>
      <c r="J43" s="19"/>
    </row>
    <row r="44" s="5" customFormat="1" spans="1:10">
      <c r="A44" s="17" t="s">
        <v>168</v>
      </c>
      <c r="B44" s="18" t="s">
        <v>57</v>
      </c>
      <c r="C44" s="19">
        <f t="shared" si="0"/>
        <v>0</v>
      </c>
      <c r="D44" s="20"/>
      <c r="E44" s="19">
        <f t="shared" si="1"/>
        <v>0</v>
      </c>
      <c r="F44" s="21"/>
      <c r="G44" s="21"/>
      <c r="H44" s="21"/>
      <c r="I44" s="21"/>
      <c r="J44" s="19"/>
    </row>
    <row r="45" s="5" customFormat="1" spans="1:10">
      <c r="A45" s="17" t="s">
        <v>168</v>
      </c>
      <c r="B45" s="18" t="s">
        <v>58</v>
      </c>
      <c r="C45" s="19">
        <f t="shared" si="0"/>
        <v>0</v>
      </c>
      <c r="D45" s="20"/>
      <c r="E45" s="19">
        <f t="shared" si="1"/>
        <v>0</v>
      </c>
      <c r="F45" s="21"/>
      <c r="G45" s="21"/>
      <c r="H45" s="21"/>
      <c r="I45" s="21"/>
      <c r="J45" s="19"/>
    </row>
    <row r="46" s="5" customFormat="1" spans="1:10">
      <c r="A46" s="17" t="s">
        <v>168</v>
      </c>
      <c r="B46" s="18" t="s">
        <v>52</v>
      </c>
      <c r="C46" s="19">
        <f t="shared" si="0"/>
        <v>0</v>
      </c>
      <c r="D46" s="20"/>
      <c r="E46" s="19">
        <f t="shared" si="1"/>
        <v>0</v>
      </c>
      <c r="F46" s="21"/>
      <c r="G46" s="21"/>
      <c r="H46" s="21"/>
      <c r="I46" s="21"/>
      <c r="J46" s="19"/>
    </row>
    <row r="47" s="5" customFormat="1" spans="1:10">
      <c r="A47" s="17" t="s">
        <v>168</v>
      </c>
      <c r="B47" s="18" t="s">
        <v>59</v>
      </c>
      <c r="C47" s="19">
        <f t="shared" si="0"/>
        <v>0</v>
      </c>
      <c r="D47" s="20"/>
      <c r="E47" s="19">
        <f t="shared" si="1"/>
        <v>0</v>
      </c>
      <c r="F47" s="21"/>
      <c r="G47" s="21"/>
      <c r="H47" s="21"/>
      <c r="I47" s="21"/>
      <c r="J47" s="19"/>
    </row>
    <row r="48" s="5" customFormat="1" spans="1:10">
      <c r="A48" s="17" t="s">
        <v>168</v>
      </c>
      <c r="B48" s="18" t="s">
        <v>61</v>
      </c>
      <c r="C48" s="19">
        <f t="shared" si="0"/>
        <v>0</v>
      </c>
      <c r="D48" s="20"/>
      <c r="E48" s="19">
        <f t="shared" si="1"/>
        <v>0</v>
      </c>
      <c r="F48" s="21"/>
      <c r="G48" s="21"/>
      <c r="H48" s="21"/>
      <c r="I48" s="21"/>
      <c r="J48" s="19"/>
    </row>
    <row r="49" s="5" customFormat="1" spans="1:10">
      <c r="A49" s="17" t="s">
        <v>168</v>
      </c>
      <c r="B49" s="18" t="s">
        <v>64</v>
      </c>
      <c r="C49" s="19">
        <f t="shared" si="0"/>
        <v>0</v>
      </c>
      <c r="D49" s="20"/>
      <c r="E49" s="19">
        <f t="shared" si="1"/>
        <v>0</v>
      </c>
      <c r="F49" s="21"/>
      <c r="G49" s="21"/>
      <c r="H49" s="21"/>
      <c r="I49" s="21"/>
      <c r="J49" s="19"/>
    </row>
    <row r="50" s="5" customFormat="1" spans="1:10">
      <c r="A50" s="17" t="s">
        <v>168</v>
      </c>
      <c r="B50" s="18" t="s">
        <v>60</v>
      </c>
      <c r="C50" s="19">
        <f t="shared" si="0"/>
        <v>0</v>
      </c>
      <c r="D50" s="20"/>
      <c r="E50" s="19">
        <f t="shared" si="1"/>
        <v>0</v>
      </c>
      <c r="F50" s="21"/>
      <c r="G50" s="21"/>
      <c r="H50" s="21"/>
      <c r="I50" s="21"/>
      <c r="J50" s="19"/>
    </row>
    <row r="51" s="5" customFormat="1" spans="1:10">
      <c r="A51" s="17" t="s">
        <v>168</v>
      </c>
      <c r="B51" s="18" t="s">
        <v>67</v>
      </c>
      <c r="C51" s="19">
        <f t="shared" si="0"/>
        <v>0</v>
      </c>
      <c r="D51" s="20"/>
      <c r="E51" s="19">
        <f t="shared" si="1"/>
        <v>0</v>
      </c>
      <c r="F51" s="21"/>
      <c r="G51" s="21"/>
      <c r="H51" s="21"/>
      <c r="I51" s="21"/>
      <c r="J51" s="19"/>
    </row>
    <row r="52" s="5" customFormat="1" spans="1:10">
      <c r="A52" s="17" t="s">
        <v>168</v>
      </c>
      <c r="B52" s="18" t="s">
        <v>69</v>
      </c>
      <c r="C52" s="19">
        <f t="shared" si="0"/>
        <v>0</v>
      </c>
      <c r="D52" s="20"/>
      <c r="E52" s="19">
        <f t="shared" si="1"/>
        <v>0</v>
      </c>
      <c r="F52" s="21"/>
      <c r="G52" s="21"/>
      <c r="H52" s="21"/>
      <c r="I52" s="21"/>
      <c r="J52" s="19"/>
    </row>
    <row r="53" s="5" customFormat="1" spans="1:10">
      <c r="A53" s="17" t="s">
        <v>168</v>
      </c>
      <c r="B53" s="18" t="s">
        <v>71</v>
      </c>
      <c r="C53" s="19">
        <f t="shared" si="0"/>
        <v>0</v>
      </c>
      <c r="D53" s="20"/>
      <c r="E53" s="19">
        <f t="shared" si="1"/>
        <v>0</v>
      </c>
      <c r="F53" s="21"/>
      <c r="G53" s="21"/>
      <c r="H53" s="21"/>
      <c r="I53" s="21"/>
      <c r="J53" s="19"/>
    </row>
    <row r="54" s="5" customFormat="1" spans="1:10">
      <c r="A54" s="17" t="s">
        <v>168</v>
      </c>
      <c r="B54" s="18" t="s">
        <v>66</v>
      </c>
      <c r="C54" s="19">
        <f t="shared" si="0"/>
        <v>0</v>
      </c>
      <c r="D54" s="20"/>
      <c r="E54" s="19">
        <f t="shared" si="1"/>
        <v>0</v>
      </c>
      <c r="F54" s="21"/>
      <c r="G54" s="21"/>
      <c r="H54" s="21"/>
      <c r="I54" s="21"/>
      <c r="J54" s="19"/>
    </row>
    <row r="55" s="5" customFormat="1" spans="1:10">
      <c r="A55" s="17" t="s">
        <v>168</v>
      </c>
      <c r="B55" s="18" t="s">
        <v>72</v>
      </c>
      <c r="C55" s="19">
        <f t="shared" si="0"/>
        <v>0</v>
      </c>
      <c r="D55" s="20"/>
      <c r="E55" s="19">
        <f t="shared" si="1"/>
        <v>0</v>
      </c>
      <c r="F55" s="21"/>
      <c r="G55" s="21"/>
      <c r="H55" s="21"/>
      <c r="I55" s="21"/>
      <c r="J55" s="19"/>
    </row>
    <row r="56" s="5" customFormat="1" spans="1:10">
      <c r="A56" s="17" t="s">
        <v>168</v>
      </c>
      <c r="B56" s="18" t="s">
        <v>73</v>
      </c>
      <c r="C56" s="19">
        <f t="shared" si="0"/>
        <v>0</v>
      </c>
      <c r="D56" s="20"/>
      <c r="E56" s="19">
        <f t="shared" si="1"/>
        <v>0</v>
      </c>
      <c r="F56" s="21"/>
      <c r="G56" s="21"/>
      <c r="H56" s="21"/>
      <c r="I56" s="21"/>
      <c r="J56" s="19"/>
    </row>
    <row r="57" s="5" customFormat="1" spans="1:10">
      <c r="A57" s="17" t="s">
        <v>168</v>
      </c>
      <c r="B57" s="18" t="s">
        <v>82</v>
      </c>
      <c r="C57" s="19">
        <f t="shared" si="0"/>
        <v>0</v>
      </c>
      <c r="D57" s="20"/>
      <c r="E57" s="19">
        <f t="shared" si="1"/>
        <v>0</v>
      </c>
      <c r="F57" s="21"/>
      <c r="G57" s="21"/>
      <c r="H57" s="21"/>
      <c r="I57" s="21"/>
      <c r="J57" s="19"/>
    </row>
    <row r="58" s="5" customFormat="1" spans="1:10">
      <c r="A58" s="17" t="s">
        <v>168</v>
      </c>
      <c r="B58" s="18" t="s">
        <v>75</v>
      </c>
      <c r="C58" s="19">
        <f t="shared" si="0"/>
        <v>0</v>
      </c>
      <c r="D58" s="20"/>
      <c r="E58" s="19">
        <f t="shared" si="1"/>
        <v>0</v>
      </c>
      <c r="F58" s="21"/>
      <c r="G58" s="21"/>
      <c r="H58" s="21"/>
      <c r="I58" s="21"/>
      <c r="J58" s="19"/>
    </row>
    <row r="59" s="5" customFormat="1" spans="1:10">
      <c r="A59" s="17" t="s">
        <v>168</v>
      </c>
      <c r="B59" s="18" t="s">
        <v>78</v>
      </c>
      <c r="C59" s="19">
        <f t="shared" si="0"/>
        <v>0</v>
      </c>
      <c r="D59" s="20"/>
      <c r="E59" s="19">
        <f t="shared" si="1"/>
        <v>0</v>
      </c>
      <c r="F59" s="21"/>
      <c r="G59" s="21"/>
      <c r="H59" s="21"/>
      <c r="I59" s="21"/>
      <c r="J59" s="19"/>
    </row>
    <row r="60" s="5" customFormat="1" spans="1:10">
      <c r="A60" s="17" t="s">
        <v>168</v>
      </c>
      <c r="B60" s="18" t="s">
        <v>79</v>
      </c>
      <c r="C60" s="19">
        <f t="shared" si="0"/>
        <v>0</v>
      </c>
      <c r="D60" s="20"/>
      <c r="E60" s="19">
        <f t="shared" si="1"/>
        <v>0</v>
      </c>
      <c r="F60" s="21"/>
      <c r="G60" s="21"/>
      <c r="H60" s="21"/>
      <c r="I60" s="21"/>
      <c r="J60" s="19"/>
    </row>
    <row r="61" s="5" customFormat="1" spans="1:10">
      <c r="A61" s="17" t="s">
        <v>168</v>
      </c>
      <c r="B61" s="18" t="s">
        <v>169</v>
      </c>
      <c r="C61" s="19">
        <f t="shared" si="0"/>
        <v>0</v>
      </c>
      <c r="D61" s="20"/>
      <c r="E61" s="19">
        <f t="shared" si="1"/>
        <v>0</v>
      </c>
      <c r="F61" s="21"/>
      <c r="G61" s="21"/>
      <c r="H61" s="21"/>
      <c r="I61" s="21"/>
      <c r="J61" s="19"/>
    </row>
    <row r="62" s="5" customFormat="1" spans="1:10">
      <c r="A62" s="17" t="s">
        <v>168</v>
      </c>
      <c r="B62" s="18" t="s">
        <v>81</v>
      </c>
      <c r="C62" s="19">
        <f t="shared" si="0"/>
        <v>0</v>
      </c>
      <c r="D62" s="20"/>
      <c r="E62" s="19">
        <f t="shared" si="1"/>
        <v>0</v>
      </c>
      <c r="F62" s="21"/>
      <c r="G62" s="21"/>
      <c r="H62" s="21"/>
      <c r="I62" s="21"/>
      <c r="J62" s="19"/>
    </row>
    <row r="63" s="5" customFormat="1" spans="1:10">
      <c r="A63" s="17" t="s">
        <v>168</v>
      </c>
      <c r="B63" s="18" t="s">
        <v>51</v>
      </c>
      <c r="C63" s="19">
        <f t="shared" si="0"/>
        <v>0</v>
      </c>
      <c r="D63" s="20"/>
      <c r="E63" s="19">
        <f t="shared" si="1"/>
        <v>0</v>
      </c>
      <c r="F63" s="21"/>
      <c r="G63" s="21"/>
      <c r="H63" s="21"/>
      <c r="I63" s="21"/>
      <c r="J63" s="19"/>
    </row>
    <row r="64" s="5" customFormat="1" spans="1:10">
      <c r="A64" s="17" t="s">
        <v>168</v>
      </c>
      <c r="B64" s="18" t="s">
        <v>83</v>
      </c>
      <c r="C64" s="19">
        <f t="shared" si="0"/>
        <v>0</v>
      </c>
      <c r="D64" s="20"/>
      <c r="E64" s="19">
        <f t="shared" si="1"/>
        <v>0</v>
      </c>
      <c r="F64" s="21"/>
      <c r="G64" s="21"/>
      <c r="H64" s="21"/>
      <c r="I64" s="21"/>
      <c r="J64" s="19"/>
    </row>
    <row r="65" s="5" customFormat="1" spans="1:10">
      <c r="A65" s="17" t="s">
        <v>168</v>
      </c>
      <c r="B65" s="18" t="s">
        <v>85</v>
      </c>
      <c r="C65" s="19">
        <f t="shared" si="0"/>
        <v>0</v>
      </c>
      <c r="D65" s="20"/>
      <c r="E65" s="19">
        <f t="shared" si="1"/>
        <v>0</v>
      </c>
      <c r="F65" s="21"/>
      <c r="G65" s="21"/>
      <c r="H65" s="21"/>
      <c r="I65" s="21"/>
      <c r="J65" s="19"/>
    </row>
    <row r="66" s="5" customFormat="1" spans="1:10">
      <c r="A66" s="17" t="s">
        <v>168</v>
      </c>
      <c r="B66" s="18" t="s">
        <v>84</v>
      </c>
      <c r="C66" s="19">
        <f t="shared" si="0"/>
        <v>0</v>
      </c>
      <c r="D66" s="20"/>
      <c r="E66" s="19">
        <f t="shared" si="1"/>
        <v>0</v>
      </c>
      <c r="F66" s="21"/>
      <c r="G66" s="21"/>
      <c r="H66" s="21"/>
      <c r="I66" s="21"/>
      <c r="J66" s="19"/>
    </row>
    <row r="67" s="5" customFormat="1" spans="1:10">
      <c r="A67" s="17" t="s">
        <v>168</v>
      </c>
      <c r="B67" s="18" t="s">
        <v>87</v>
      </c>
      <c r="C67" s="19">
        <f t="shared" ref="C67:C130" si="2">SUM(F67,G67,H67,I67)</f>
        <v>0</v>
      </c>
      <c r="D67" s="20"/>
      <c r="E67" s="19">
        <f t="shared" ref="E67:E130" si="3">C67-D67</f>
        <v>0</v>
      </c>
      <c r="F67" s="21"/>
      <c r="G67" s="21"/>
      <c r="H67" s="21"/>
      <c r="I67" s="21"/>
      <c r="J67" s="19"/>
    </row>
    <row r="68" s="5" customFormat="1" spans="1:10">
      <c r="A68" s="17" t="s">
        <v>168</v>
      </c>
      <c r="B68" s="18" t="s">
        <v>89</v>
      </c>
      <c r="C68" s="19">
        <f t="shared" si="2"/>
        <v>0</v>
      </c>
      <c r="D68" s="20"/>
      <c r="E68" s="19">
        <f t="shared" si="3"/>
        <v>0</v>
      </c>
      <c r="F68" s="21"/>
      <c r="G68" s="21"/>
      <c r="H68" s="21"/>
      <c r="I68" s="21"/>
      <c r="J68" s="19"/>
    </row>
    <row r="69" s="5" customFormat="1" spans="1:10">
      <c r="A69" s="17" t="s">
        <v>168</v>
      </c>
      <c r="B69" s="18" t="s">
        <v>90</v>
      </c>
      <c r="C69" s="19">
        <f t="shared" si="2"/>
        <v>0</v>
      </c>
      <c r="D69" s="20"/>
      <c r="E69" s="19">
        <f t="shared" si="3"/>
        <v>0</v>
      </c>
      <c r="F69" s="21"/>
      <c r="G69" s="21"/>
      <c r="H69" s="21"/>
      <c r="I69" s="21"/>
      <c r="J69" s="19"/>
    </row>
    <row r="70" s="5" customFormat="1" spans="1:10">
      <c r="A70" s="17" t="s">
        <v>168</v>
      </c>
      <c r="B70" s="18" t="s">
        <v>91</v>
      </c>
      <c r="C70" s="19">
        <f t="shared" si="2"/>
        <v>0</v>
      </c>
      <c r="D70" s="20"/>
      <c r="E70" s="19">
        <f t="shared" si="3"/>
        <v>0</v>
      </c>
      <c r="F70" s="21"/>
      <c r="G70" s="21"/>
      <c r="H70" s="21"/>
      <c r="I70" s="21"/>
      <c r="J70" s="19"/>
    </row>
    <row r="71" s="5" customFormat="1" spans="1:10">
      <c r="A71" s="17" t="s">
        <v>168</v>
      </c>
      <c r="B71" s="18" t="s">
        <v>92</v>
      </c>
      <c r="C71" s="19">
        <f t="shared" si="2"/>
        <v>0</v>
      </c>
      <c r="D71" s="20"/>
      <c r="E71" s="19">
        <f t="shared" si="3"/>
        <v>0</v>
      </c>
      <c r="F71" s="21"/>
      <c r="G71" s="21"/>
      <c r="H71" s="21"/>
      <c r="I71" s="21"/>
      <c r="J71" s="19"/>
    </row>
    <row r="72" s="5" customFormat="1" spans="1:10">
      <c r="A72" s="17" t="s">
        <v>170</v>
      </c>
      <c r="B72" s="18" t="s">
        <v>93</v>
      </c>
      <c r="C72" s="19">
        <f t="shared" si="2"/>
        <v>0</v>
      </c>
      <c r="D72" s="20"/>
      <c r="E72" s="19">
        <f t="shared" si="3"/>
        <v>0</v>
      </c>
      <c r="F72" s="21"/>
      <c r="G72" s="21"/>
      <c r="H72" s="21"/>
      <c r="I72" s="21"/>
      <c r="J72" s="19"/>
    </row>
    <row r="73" s="5" customFormat="1" spans="1:10">
      <c r="A73" s="17" t="s">
        <v>170</v>
      </c>
      <c r="B73" s="18" t="s">
        <v>94</v>
      </c>
      <c r="C73" s="19">
        <f t="shared" si="2"/>
        <v>0</v>
      </c>
      <c r="D73" s="20"/>
      <c r="E73" s="19">
        <f t="shared" si="3"/>
        <v>0</v>
      </c>
      <c r="F73" s="21"/>
      <c r="G73" s="21"/>
      <c r="H73" s="21"/>
      <c r="I73" s="21"/>
      <c r="J73" s="19"/>
    </row>
    <row r="74" s="5" customFormat="1" spans="1:10">
      <c r="A74" s="17" t="s">
        <v>170</v>
      </c>
      <c r="B74" s="18" t="s">
        <v>95</v>
      </c>
      <c r="C74" s="19">
        <f t="shared" si="2"/>
        <v>0</v>
      </c>
      <c r="D74" s="20"/>
      <c r="E74" s="19">
        <f t="shared" si="3"/>
        <v>0</v>
      </c>
      <c r="F74" s="21"/>
      <c r="G74" s="21"/>
      <c r="H74" s="21"/>
      <c r="I74" s="21"/>
      <c r="J74" s="19"/>
    </row>
    <row r="75" s="5" customFormat="1" spans="1:10">
      <c r="A75" s="17" t="s">
        <v>170</v>
      </c>
      <c r="B75" s="18" t="s">
        <v>97</v>
      </c>
      <c r="C75" s="19">
        <f t="shared" si="2"/>
        <v>0</v>
      </c>
      <c r="D75" s="20"/>
      <c r="E75" s="19">
        <f t="shared" si="3"/>
        <v>0</v>
      </c>
      <c r="F75" s="21"/>
      <c r="G75" s="21"/>
      <c r="H75" s="21"/>
      <c r="I75" s="21"/>
      <c r="J75" s="19"/>
    </row>
    <row r="76" s="5" customFormat="1" spans="1:10">
      <c r="A76" s="17" t="s">
        <v>170</v>
      </c>
      <c r="B76" s="18" t="s">
        <v>98</v>
      </c>
      <c r="C76" s="19">
        <f t="shared" si="2"/>
        <v>0</v>
      </c>
      <c r="D76" s="20"/>
      <c r="E76" s="19">
        <f t="shared" si="3"/>
        <v>0</v>
      </c>
      <c r="F76" s="21"/>
      <c r="G76" s="21"/>
      <c r="H76" s="21"/>
      <c r="I76" s="21"/>
      <c r="J76" s="19"/>
    </row>
    <row r="77" s="5" customFormat="1" spans="1:10">
      <c r="A77" s="17" t="s">
        <v>170</v>
      </c>
      <c r="B77" s="18" t="s">
        <v>99</v>
      </c>
      <c r="C77" s="19">
        <f t="shared" si="2"/>
        <v>0</v>
      </c>
      <c r="D77" s="20"/>
      <c r="E77" s="19">
        <f t="shared" si="3"/>
        <v>0</v>
      </c>
      <c r="F77" s="21"/>
      <c r="G77" s="21"/>
      <c r="H77" s="21"/>
      <c r="I77" s="21"/>
      <c r="J77" s="19"/>
    </row>
    <row r="78" s="5" customFormat="1" spans="1:10">
      <c r="A78" s="17" t="s">
        <v>170</v>
      </c>
      <c r="B78" s="18" t="s">
        <v>100</v>
      </c>
      <c r="C78" s="19">
        <f t="shared" si="2"/>
        <v>0</v>
      </c>
      <c r="D78" s="20"/>
      <c r="E78" s="19">
        <f t="shared" si="3"/>
        <v>0</v>
      </c>
      <c r="F78" s="21"/>
      <c r="G78" s="21"/>
      <c r="H78" s="21"/>
      <c r="I78" s="21"/>
      <c r="J78" s="19"/>
    </row>
    <row r="79" s="5" customFormat="1" spans="1:10">
      <c r="A79" s="17" t="s">
        <v>170</v>
      </c>
      <c r="B79" s="18" t="s">
        <v>101</v>
      </c>
      <c r="C79" s="19">
        <f t="shared" si="2"/>
        <v>0</v>
      </c>
      <c r="D79" s="20"/>
      <c r="E79" s="19">
        <f t="shared" si="3"/>
        <v>0</v>
      </c>
      <c r="F79" s="21"/>
      <c r="G79" s="21"/>
      <c r="H79" s="21"/>
      <c r="I79" s="21"/>
      <c r="J79" s="19"/>
    </row>
    <row r="80" s="5" customFormat="1" spans="1:10">
      <c r="A80" s="17" t="s">
        <v>170</v>
      </c>
      <c r="B80" s="18" t="s">
        <v>102</v>
      </c>
      <c r="C80" s="19">
        <f t="shared" si="2"/>
        <v>0</v>
      </c>
      <c r="D80" s="20"/>
      <c r="E80" s="19">
        <f t="shared" si="3"/>
        <v>0</v>
      </c>
      <c r="F80" s="21"/>
      <c r="G80" s="21"/>
      <c r="H80" s="21"/>
      <c r="I80" s="21"/>
      <c r="J80" s="19"/>
    </row>
    <row r="81" s="5" customFormat="1" spans="1:10">
      <c r="A81" s="17" t="s">
        <v>170</v>
      </c>
      <c r="B81" s="18" t="s">
        <v>103</v>
      </c>
      <c r="C81" s="19">
        <f t="shared" si="2"/>
        <v>0</v>
      </c>
      <c r="D81" s="20"/>
      <c r="E81" s="19">
        <f t="shared" si="3"/>
        <v>0</v>
      </c>
      <c r="F81" s="21"/>
      <c r="G81" s="21"/>
      <c r="H81" s="21"/>
      <c r="I81" s="21"/>
      <c r="J81" s="19"/>
    </row>
    <row r="82" s="5" customFormat="1" spans="1:10">
      <c r="A82" s="17" t="s">
        <v>170</v>
      </c>
      <c r="B82" s="18" t="s">
        <v>104</v>
      </c>
      <c r="C82" s="19">
        <f t="shared" si="2"/>
        <v>0</v>
      </c>
      <c r="D82" s="20"/>
      <c r="E82" s="19">
        <f t="shared" si="3"/>
        <v>0</v>
      </c>
      <c r="F82" s="21"/>
      <c r="G82" s="21"/>
      <c r="H82" s="21"/>
      <c r="I82" s="21"/>
      <c r="J82" s="19"/>
    </row>
    <row r="83" s="5" customFormat="1" spans="1:10">
      <c r="A83" s="17" t="s">
        <v>170</v>
      </c>
      <c r="B83" s="18" t="s">
        <v>105</v>
      </c>
      <c r="C83" s="19">
        <f t="shared" si="2"/>
        <v>0</v>
      </c>
      <c r="D83" s="20"/>
      <c r="E83" s="19">
        <f t="shared" si="3"/>
        <v>0</v>
      </c>
      <c r="F83" s="21"/>
      <c r="G83" s="21"/>
      <c r="H83" s="21"/>
      <c r="I83" s="21"/>
      <c r="J83" s="19"/>
    </row>
    <row r="84" s="5" customFormat="1" spans="1:10">
      <c r="A84" s="17" t="s">
        <v>170</v>
      </c>
      <c r="B84" s="18" t="s">
        <v>106</v>
      </c>
      <c r="C84" s="19">
        <f t="shared" si="2"/>
        <v>0</v>
      </c>
      <c r="D84" s="20"/>
      <c r="E84" s="19">
        <f t="shared" si="3"/>
        <v>0</v>
      </c>
      <c r="F84" s="21"/>
      <c r="G84" s="21"/>
      <c r="H84" s="21"/>
      <c r="I84" s="21"/>
      <c r="J84" s="19"/>
    </row>
    <row r="85" s="5" customFormat="1" spans="1:10">
      <c r="A85" s="17" t="s">
        <v>170</v>
      </c>
      <c r="B85" s="18" t="s">
        <v>107</v>
      </c>
      <c r="C85" s="19">
        <f t="shared" si="2"/>
        <v>0</v>
      </c>
      <c r="D85" s="20"/>
      <c r="E85" s="19">
        <f t="shared" si="3"/>
        <v>0</v>
      </c>
      <c r="F85" s="21"/>
      <c r="G85" s="21"/>
      <c r="H85" s="21"/>
      <c r="I85" s="21"/>
      <c r="J85" s="19"/>
    </row>
    <row r="86" s="5" customFormat="1" spans="1:10">
      <c r="A86" s="17" t="s">
        <v>170</v>
      </c>
      <c r="B86" s="18" t="s">
        <v>108</v>
      </c>
      <c r="C86" s="19">
        <f t="shared" si="2"/>
        <v>0</v>
      </c>
      <c r="D86" s="20"/>
      <c r="E86" s="19">
        <f t="shared" si="3"/>
        <v>0</v>
      </c>
      <c r="F86" s="21"/>
      <c r="G86" s="21"/>
      <c r="H86" s="21"/>
      <c r="I86" s="21"/>
      <c r="J86" s="19"/>
    </row>
    <row r="87" s="5" customFormat="1" spans="1:10">
      <c r="A87" s="17" t="s">
        <v>170</v>
      </c>
      <c r="B87" s="18" t="s">
        <v>109</v>
      </c>
      <c r="C87" s="19">
        <f t="shared" si="2"/>
        <v>0</v>
      </c>
      <c r="D87" s="20"/>
      <c r="E87" s="19">
        <f t="shared" si="3"/>
        <v>0</v>
      </c>
      <c r="F87" s="21"/>
      <c r="G87" s="21"/>
      <c r="H87" s="21"/>
      <c r="I87" s="21"/>
      <c r="J87" s="19"/>
    </row>
    <row r="88" s="5" customFormat="1" spans="1:10">
      <c r="A88" s="17" t="s">
        <v>170</v>
      </c>
      <c r="B88" s="18" t="s">
        <v>110</v>
      </c>
      <c r="C88" s="19">
        <f t="shared" si="2"/>
        <v>0</v>
      </c>
      <c r="D88" s="20"/>
      <c r="E88" s="19">
        <f t="shared" si="3"/>
        <v>0</v>
      </c>
      <c r="F88" s="21"/>
      <c r="G88" s="21"/>
      <c r="H88" s="21"/>
      <c r="I88" s="21"/>
      <c r="J88" s="19"/>
    </row>
    <row r="89" s="5" customFormat="1" spans="1:10">
      <c r="A89" s="17" t="s">
        <v>170</v>
      </c>
      <c r="B89" s="18" t="s">
        <v>111</v>
      </c>
      <c r="C89" s="19">
        <f t="shared" si="2"/>
        <v>0</v>
      </c>
      <c r="D89" s="20"/>
      <c r="E89" s="19">
        <f t="shared" si="3"/>
        <v>0</v>
      </c>
      <c r="F89" s="21"/>
      <c r="G89" s="21"/>
      <c r="H89" s="21"/>
      <c r="I89" s="21"/>
      <c r="J89" s="19"/>
    </row>
    <row r="90" s="5" customFormat="1" spans="1:10">
      <c r="A90" s="17" t="s">
        <v>170</v>
      </c>
      <c r="B90" s="18" t="s">
        <v>112</v>
      </c>
      <c r="C90" s="19">
        <f t="shared" si="2"/>
        <v>0</v>
      </c>
      <c r="D90" s="20"/>
      <c r="E90" s="19">
        <f t="shared" si="3"/>
        <v>0</v>
      </c>
      <c r="F90" s="21"/>
      <c r="G90" s="21"/>
      <c r="H90" s="21"/>
      <c r="I90" s="21"/>
      <c r="J90" s="19"/>
    </row>
    <row r="91" s="5" customFormat="1" spans="1:10">
      <c r="A91" s="17" t="s">
        <v>170</v>
      </c>
      <c r="B91" s="18" t="s">
        <v>113</v>
      </c>
      <c r="C91" s="19">
        <f t="shared" si="2"/>
        <v>0</v>
      </c>
      <c r="D91" s="20"/>
      <c r="E91" s="19">
        <f t="shared" si="3"/>
        <v>0</v>
      </c>
      <c r="F91" s="21"/>
      <c r="G91" s="21"/>
      <c r="H91" s="21"/>
      <c r="I91" s="21"/>
      <c r="J91" s="19"/>
    </row>
    <row r="92" s="5" customFormat="1" spans="1:10">
      <c r="A92" s="17" t="s">
        <v>170</v>
      </c>
      <c r="B92" s="18" t="s">
        <v>114</v>
      </c>
      <c r="C92" s="19">
        <f t="shared" si="2"/>
        <v>0</v>
      </c>
      <c r="D92" s="20"/>
      <c r="E92" s="19">
        <f t="shared" si="3"/>
        <v>0</v>
      </c>
      <c r="F92" s="21"/>
      <c r="G92" s="21"/>
      <c r="H92" s="21"/>
      <c r="I92" s="21"/>
      <c r="J92" s="19"/>
    </row>
    <row r="93" s="5" customFormat="1" spans="1:10">
      <c r="A93" s="17" t="s">
        <v>170</v>
      </c>
      <c r="B93" s="18" t="s">
        <v>115</v>
      </c>
      <c r="C93" s="19">
        <f t="shared" si="2"/>
        <v>0</v>
      </c>
      <c r="D93" s="20"/>
      <c r="E93" s="19">
        <f t="shared" si="3"/>
        <v>0</v>
      </c>
      <c r="F93" s="21"/>
      <c r="G93" s="21"/>
      <c r="H93" s="21"/>
      <c r="I93" s="21"/>
      <c r="J93" s="19"/>
    </row>
    <row r="94" s="5" customFormat="1" spans="1:10">
      <c r="A94" s="17" t="s">
        <v>170</v>
      </c>
      <c r="B94" s="18" t="s">
        <v>116</v>
      </c>
      <c r="C94" s="19">
        <f t="shared" si="2"/>
        <v>0</v>
      </c>
      <c r="D94" s="20"/>
      <c r="E94" s="19">
        <f t="shared" si="3"/>
        <v>0</v>
      </c>
      <c r="F94" s="21"/>
      <c r="G94" s="21"/>
      <c r="H94" s="21"/>
      <c r="I94" s="21"/>
      <c r="J94" s="19"/>
    </row>
    <row r="95" s="5" customFormat="1" spans="1:10">
      <c r="A95" s="17" t="s">
        <v>170</v>
      </c>
      <c r="B95" s="18" t="s">
        <v>117</v>
      </c>
      <c r="C95" s="19">
        <f t="shared" si="2"/>
        <v>0</v>
      </c>
      <c r="D95" s="20"/>
      <c r="E95" s="19">
        <f t="shared" si="3"/>
        <v>0</v>
      </c>
      <c r="F95" s="21"/>
      <c r="G95" s="21"/>
      <c r="H95" s="21"/>
      <c r="I95" s="21"/>
      <c r="J95" s="19"/>
    </row>
    <row r="96" s="5" customFormat="1" spans="1:10">
      <c r="A96" s="17" t="s">
        <v>170</v>
      </c>
      <c r="B96" s="18" t="s">
        <v>118</v>
      </c>
      <c r="C96" s="19">
        <f t="shared" si="2"/>
        <v>0</v>
      </c>
      <c r="D96" s="20"/>
      <c r="E96" s="19">
        <f t="shared" si="3"/>
        <v>0</v>
      </c>
      <c r="F96" s="21"/>
      <c r="G96" s="21"/>
      <c r="H96" s="21"/>
      <c r="I96" s="21"/>
      <c r="J96" s="19"/>
    </row>
    <row r="97" s="5" customFormat="1" spans="1:10">
      <c r="A97" s="17" t="s">
        <v>170</v>
      </c>
      <c r="B97" s="18" t="s">
        <v>119</v>
      </c>
      <c r="C97" s="19">
        <f t="shared" si="2"/>
        <v>0</v>
      </c>
      <c r="D97" s="20"/>
      <c r="E97" s="19">
        <f t="shared" si="3"/>
        <v>0</v>
      </c>
      <c r="F97" s="21"/>
      <c r="G97" s="21"/>
      <c r="H97" s="21"/>
      <c r="I97" s="21"/>
      <c r="J97" s="19"/>
    </row>
    <row r="98" s="5" customFormat="1" spans="1:10">
      <c r="A98" s="17" t="s">
        <v>170</v>
      </c>
      <c r="B98" s="18" t="s">
        <v>120</v>
      </c>
      <c r="C98" s="19">
        <f t="shared" si="2"/>
        <v>0</v>
      </c>
      <c r="D98" s="20"/>
      <c r="E98" s="19">
        <f t="shared" si="3"/>
        <v>0</v>
      </c>
      <c r="F98" s="21"/>
      <c r="G98" s="21"/>
      <c r="H98" s="21"/>
      <c r="I98" s="21"/>
      <c r="J98" s="19"/>
    </row>
    <row r="99" s="5" customFormat="1" spans="1:10">
      <c r="A99" s="17" t="s">
        <v>170</v>
      </c>
      <c r="B99" s="18" t="s">
        <v>121</v>
      </c>
      <c r="C99" s="19">
        <f t="shared" si="2"/>
        <v>0</v>
      </c>
      <c r="D99" s="20"/>
      <c r="E99" s="19">
        <f t="shared" si="3"/>
        <v>0</v>
      </c>
      <c r="F99" s="21"/>
      <c r="G99" s="21"/>
      <c r="H99" s="21"/>
      <c r="I99" s="21"/>
      <c r="J99" s="19"/>
    </row>
    <row r="100" s="5" customFormat="1" spans="1:10">
      <c r="A100" s="17" t="s">
        <v>170</v>
      </c>
      <c r="B100" s="18" t="s">
        <v>122</v>
      </c>
      <c r="C100" s="19">
        <f t="shared" si="2"/>
        <v>0</v>
      </c>
      <c r="D100" s="20"/>
      <c r="E100" s="19">
        <f t="shared" si="3"/>
        <v>0</v>
      </c>
      <c r="F100" s="21"/>
      <c r="G100" s="21"/>
      <c r="H100" s="21"/>
      <c r="I100" s="21"/>
      <c r="J100" s="19"/>
    </row>
    <row r="101" s="5" customFormat="1" spans="1:10">
      <c r="A101" s="17" t="s">
        <v>170</v>
      </c>
      <c r="B101" s="18" t="s">
        <v>123</v>
      </c>
      <c r="C101" s="19">
        <f t="shared" si="2"/>
        <v>0</v>
      </c>
      <c r="D101" s="20"/>
      <c r="E101" s="19">
        <f t="shared" si="3"/>
        <v>0</v>
      </c>
      <c r="F101" s="21"/>
      <c r="G101" s="21"/>
      <c r="H101" s="21"/>
      <c r="I101" s="21"/>
      <c r="J101" s="19"/>
    </row>
    <row r="102" s="5" customFormat="1" spans="1:10">
      <c r="A102" s="17" t="s">
        <v>170</v>
      </c>
      <c r="B102" s="18" t="s">
        <v>124</v>
      </c>
      <c r="C102" s="19">
        <f t="shared" si="2"/>
        <v>0</v>
      </c>
      <c r="D102" s="20"/>
      <c r="E102" s="19">
        <f t="shared" si="3"/>
        <v>0</v>
      </c>
      <c r="F102" s="21"/>
      <c r="G102" s="21"/>
      <c r="H102" s="21"/>
      <c r="I102" s="21"/>
      <c r="J102" s="19"/>
    </row>
    <row r="103" s="5" customFormat="1" spans="1:10">
      <c r="A103" s="17" t="s">
        <v>170</v>
      </c>
      <c r="B103" s="18" t="s">
        <v>125</v>
      </c>
      <c r="C103" s="19">
        <f t="shared" si="2"/>
        <v>0</v>
      </c>
      <c r="D103" s="20"/>
      <c r="E103" s="19">
        <f t="shared" si="3"/>
        <v>0</v>
      </c>
      <c r="F103" s="21"/>
      <c r="G103" s="21"/>
      <c r="H103" s="21"/>
      <c r="I103" s="21"/>
      <c r="J103" s="19"/>
    </row>
    <row r="104" s="5" customFormat="1" spans="1:10">
      <c r="A104" s="17" t="s">
        <v>170</v>
      </c>
      <c r="B104" s="18" t="s">
        <v>126</v>
      </c>
      <c r="C104" s="19">
        <f t="shared" si="2"/>
        <v>0</v>
      </c>
      <c r="D104" s="20"/>
      <c r="E104" s="19">
        <f t="shared" si="3"/>
        <v>0</v>
      </c>
      <c r="F104" s="21"/>
      <c r="G104" s="21"/>
      <c r="H104" s="21"/>
      <c r="I104" s="21"/>
      <c r="J104" s="19"/>
    </row>
    <row r="105" s="5" customFormat="1" spans="1:10">
      <c r="A105" s="17" t="s">
        <v>170</v>
      </c>
      <c r="B105" s="18" t="s">
        <v>127</v>
      </c>
      <c r="C105" s="19">
        <f t="shared" si="2"/>
        <v>0</v>
      </c>
      <c r="D105" s="20"/>
      <c r="E105" s="19">
        <f t="shared" si="3"/>
        <v>0</v>
      </c>
      <c r="F105" s="21"/>
      <c r="G105" s="21"/>
      <c r="H105" s="21"/>
      <c r="I105" s="21"/>
      <c r="J105" s="19"/>
    </row>
    <row r="106" s="5" customFormat="1" spans="1:10">
      <c r="A106" s="17" t="s">
        <v>170</v>
      </c>
      <c r="B106" s="18" t="s">
        <v>128</v>
      </c>
      <c r="C106" s="19">
        <f t="shared" si="2"/>
        <v>0</v>
      </c>
      <c r="D106" s="20"/>
      <c r="E106" s="19">
        <f t="shared" si="3"/>
        <v>0</v>
      </c>
      <c r="F106" s="21"/>
      <c r="G106" s="21"/>
      <c r="H106" s="21"/>
      <c r="I106" s="21"/>
      <c r="J106" s="19"/>
    </row>
    <row r="107" s="5" customFormat="1" spans="1:10">
      <c r="A107" s="17" t="s">
        <v>170</v>
      </c>
      <c r="B107" s="18" t="s">
        <v>129</v>
      </c>
      <c r="C107" s="19">
        <f t="shared" si="2"/>
        <v>0</v>
      </c>
      <c r="D107" s="20"/>
      <c r="E107" s="19">
        <f t="shared" si="3"/>
        <v>0</v>
      </c>
      <c r="F107" s="21"/>
      <c r="G107" s="21"/>
      <c r="H107" s="21"/>
      <c r="I107" s="21"/>
      <c r="J107" s="19"/>
    </row>
    <row r="108" s="5" customFormat="1" spans="1:10">
      <c r="A108" s="17" t="s">
        <v>170</v>
      </c>
      <c r="B108" s="18" t="s">
        <v>130</v>
      </c>
      <c r="C108" s="19">
        <f t="shared" si="2"/>
        <v>0</v>
      </c>
      <c r="D108" s="20"/>
      <c r="E108" s="19">
        <f t="shared" si="3"/>
        <v>0</v>
      </c>
      <c r="F108" s="21"/>
      <c r="G108" s="21"/>
      <c r="H108" s="21"/>
      <c r="I108" s="21"/>
      <c r="J108" s="19"/>
    </row>
    <row r="109" s="5" customFormat="1" spans="1:10">
      <c r="A109" s="17" t="s">
        <v>171</v>
      </c>
      <c r="B109" s="18" t="s">
        <v>39</v>
      </c>
      <c r="C109" s="19">
        <f t="shared" si="2"/>
        <v>0</v>
      </c>
      <c r="D109" s="20"/>
      <c r="E109" s="19">
        <f t="shared" si="3"/>
        <v>0</v>
      </c>
      <c r="F109" s="21"/>
      <c r="G109" s="21"/>
      <c r="H109" s="21"/>
      <c r="I109" s="21"/>
      <c r="J109" s="19"/>
    </row>
    <row r="110" s="5" customFormat="1" spans="1:10">
      <c r="A110" s="17" t="s">
        <v>171</v>
      </c>
      <c r="B110" s="18" t="s">
        <v>63</v>
      </c>
      <c r="C110" s="19">
        <f t="shared" si="2"/>
        <v>0</v>
      </c>
      <c r="D110" s="20"/>
      <c r="E110" s="19">
        <f t="shared" si="3"/>
        <v>0</v>
      </c>
      <c r="F110" s="21"/>
      <c r="G110" s="21"/>
      <c r="H110" s="21"/>
      <c r="I110" s="21"/>
      <c r="J110" s="19"/>
    </row>
    <row r="111" s="5" customFormat="1" spans="1:10">
      <c r="A111" s="17" t="s">
        <v>171</v>
      </c>
      <c r="B111" s="18" t="s">
        <v>172</v>
      </c>
      <c r="C111" s="19">
        <f t="shared" si="2"/>
        <v>0</v>
      </c>
      <c r="D111" s="20"/>
      <c r="E111" s="19">
        <f t="shared" si="3"/>
        <v>0</v>
      </c>
      <c r="F111" s="21"/>
      <c r="G111" s="21"/>
      <c r="H111" s="21"/>
      <c r="I111" s="21"/>
      <c r="J111" s="19"/>
    </row>
    <row r="112" s="5" customFormat="1" spans="1:10">
      <c r="A112" s="17" t="s">
        <v>171</v>
      </c>
      <c r="B112" s="18" t="s">
        <v>132</v>
      </c>
      <c r="C112" s="19">
        <f t="shared" si="2"/>
        <v>0</v>
      </c>
      <c r="D112" s="20"/>
      <c r="E112" s="19">
        <f t="shared" si="3"/>
        <v>0</v>
      </c>
      <c r="F112" s="21"/>
      <c r="G112" s="21"/>
      <c r="H112" s="21"/>
      <c r="I112" s="21"/>
      <c r="J112" s="19"/>
    </row>
    <row r="113" s="5" customFormat="1" spans="1:10">
      <c r="A113" s="17" t="s">
        <v>171</v>
      </c>
      <c r="B113" s="18" t="s">
        <v>68</v>
      </c>
      <c r="C113" s="19">
        <f t="shared" si="2"/>
        <v>0</v>
      </c>
      <c r="D113" s="20"/>
      <c r="E113" s="19">
        <f t="shared" si="3"/>
        <v>0</v>
      </c>
      <c r="F113" s="21"/>
      <c r="G113" s="21"/>
      <c r="H113" s="21"/>
      <c r="I113" s="21"/>
      <c r="J113" s="19"/>
    </row>
    <row r="114" s="5" customFormat="1" spans="1:10">
      <c r="A114" s="17" t="s">
        <v>171</v>
      </c>
      <c r="B114" s="18" t="s">
        <v>133</v>
      </c>
      <c r="C114" s="19">
        <f t="shared" si="2"/>
        <v>0</v>
      </c>
      <c r="D114" s="20"/>
      <c r="E114" s="19">
        <f t="shared" si="3"/>
        <v>0</v>
      </c>
      <c r="F114" s="21"/>
      <c r="G114" s="21"/>
      <c r="H114" s="21"/>
      <c r="I114" s="21"/>
      <c r="J114" s="19"/>
    </row>
    <row r="115" s="5" customFormat="1" spans="1:10">
      <c r="A115" s="17" t="s">
        <v>171</v>
      </c>
      <c r="B115" s="18" t="s">
        <v>134</v>
      </c>
      <c r="C115" s="19">
        <f t="shared" si="2"/>
        <v>0</v>
      </c>
      <c r="D115" s="20"/>
      <c r="E115" s="19">
        <f t="shared" si="3"/>
        <v>0</v>
      </c>
      <c r="F115" s="21"/>
      <c r="G115" s="21"/>
      <c r="H115" s="21"/>
      <c r="I115" s="21"/>
      <c r="J115" s="19"/>
    </row>
    <row r="116" s="5" customFormat="1" spans="1:10">
      <c r="A116" s="17" t="s">
        <v>171</v>
      </c>
      <c r="B116" s="18" t="s">
        <v>49</v>
      </c>
      <c r="C116" s="19">
        <f t="shared" si="2"/>
        <v>0</v>
      </c>
      <c r="D116" s="20"/>
      <c r="E116" s="19">
        <f t="shared" si="3"/>
        <v>0</v>
      </c>
      <c r="F116" s="21"/>
      <c r="G116" s="21"/>
      <c r="H116" s="21"/>
      <c r="I116" s="21"/>
      <c r="J116" s="19"/>
    </row>
    <row r="117" s="5" customFormat="1" spans="1:10">
      <c r="A117" s="17" t="s">
        <v>171</v>
      </c>
      <c r="B117" s="18" t="s">
        <v>136</v>
      </c>
      <c r="C117" s="19">
        <f t="shared" si="2"/>
        <v>0</v>
      </c>
      <c r="D117" s="20"/>
      <c r="E117" s="19">
        <f t="shared" si="3"/>
        <v>0</v>
      </c>
      <c r="F117" s="21"/>
      <c r="G117" s="21"/>
      <c r="H117" s="21"/>
      <c r="I117" s="21"/>
      <c r="J117" s="19"/>
    </row>
    <row r="118" s="5" customFormat="1" spans="1:10">
      <c r="A118" s="17" t="s">
        <v>171</v>
      </c>
      <c r="B118" s="18" t="s">
        <v>137</v>
      </c>
      <c r="C118" s="19">
        <f t="shared" si="2"/>
        <v>0</v>
      </c>
      <c r="D118" s="20"/>
      <c r="E118" s="19">
        <f t="shared" si="3"/>
        <v>0</v>
      </c>
      <c r="F118" s="21"/>
      <c r="G118" s="21"/>
      <c r="H118" s="21"/>
      <c r="I118" s="21"/>
      <c r="J118" s="19"/>
    </row>
    <row r="119" s="5" customFormat="1" spans="1:10">
      <c r="A119" s="17" t="s">
        <v>171</v>
      </c>
      <c r="B119" s="18" t="s">
        <v>47</v>
      </c>
      <c r="C119" s="19">
        <f t="shared" si="2"/>
        <v>0</v>
      </c>
      <c r="D119" s="20"/>
      <c r="E119" s="19">
        <f t="shared" si="3"/>
        <v>0</v>
      </c>
      <c r="F119" s="21"/>
      <c r="G119" s="21"/>
      <c r="H119" s="21"/>
      <c r="I119" s="21"/>
      <c r="J119" s="19">
        <f>E119/30</f>
        <v>0</v>
      </c>
    </row>
    <row r="120" s="5" customFormat="1" spans="1:10">
      <c r="A120" s="17" t="s">
        <v>173</v>
      </c>
      <c r="B120" s="18" t="s">
        <v>139</v>
      </c>
      <c r="C120" s="19">
        <f t="shared" si="2"/>
        <v>0</v>
      </c>
      <c r="D120" s="20"/>
      <c r="E120" s="19">
        <f t="shared" si="3"/>
        <v>0</v>
      </c>
      <c r="F120" s="21"/>
      <c r="G120" s="21"/>
      <c r="H120" s="21"/>
      <c r="I120" s="21"/>
      <c r="J120" s="19"/>
    </row>
    <row r="121" s="5" customFormat="1" spans="1:10">
      <c r="A121" s="17" t="s">
        <v>173</v>
      </c>
      <c r="B121" s="18" t="s">
        <v>88</v>
      </c>
      <c r="C121" s="19">
        <f t="shared" si="2"/>
        <v>0</v>
      </c>
      <c r="D121" s="20"/>
      <c r="E121" s="19">
        <f t="shared" si="3"/>
        <v>0</v>
      </c>
      <c r="F121" s="21"/>
      <c r="G121" s="21"/>
      <c r="H121" s="21"/>
      <c r="I121" s="21"/>
      <c r="J121" s="19"/>
    </row>
    <row r="122" s="5" customFormat="1" spans="1:10">
      <c r="A122" s="17" t="s">
        <v>173</v>
      </c>
      <c r="B122" s="18" t="s">
        <v>77</v>
      </c>
      <c r="C122" s="19">
        <f t="shared" si="2"/>
        <v>0</v>
      </c>
      <c r="D122" s="20"/>
      <c r="E122" s="19">
        <f t="shared" si="3"/>
        <v>0</v>
      </c>
      <c r="F122" s="21"/>
      <c r="G122" s="21"/>
      <c r="H122" s="21"/>
      <c r="I122" s="21"/>
      <c r="J122" s="19"/>
    </row>
    <row r="123" s="5" customFormat="1" spans="1:10">
      <c r="A123" s="17" t="s">
        <v>173</v>
      </c>
      <c r="B123" s="18" t="s">
        <v>140</v>
      </c>
      <c r="C123" s="19">
        <f t="shared" si="2"/>
        <v>0</v>
      </c>
      <c r="D123" s="20"/>
      <c r="E123" s="19">
        <f t="shared" si="3"/>
        <v>0</v>
      </c>
      <c r="F123" s="21"/>
      <c r="G123" s="21"/>
      <c r="H123" s="21"/>
      <c r="I123" s="21"/>
      <c r="J123" s="19"/>
    </row>
    <row r="124" s="5" customFormat="1" spans="1:10">
      <c r="A124" s="17" t="s">
        <v>173</v>
      </c>
      <c r="B124" s="18" t="s">
        <v>174</v>
      </c>
      <c r="C124" s="19">
        <f t="shared" si="2"/>
        <v>0</v>
      </c>
      <c r="D124" s="20"/>
      <c r="E124" s="19">
        <f t="shared" si="3"/>
        <v>0</v>
      </c>
      <c r="F124" s="21"/>
      <c r="G124" s="21"/>
      <c r="H124" s="21"/>
      <c r="I124" s="21"/>
      <c r="J124" s="19"/>
    </row>
    <row r="125" s="5" customFormat="1" spans="1:10">
      <c r="A125" s="17" t="s">
        <v>173</v>
      </c>
      <c r="B125" s="18" t="s">
        <v>175</v>
      </c>
      <c r="C125" s="19">
        <f t="shared" si="2"/>
        <v>0</v>
      </c>
      <c r="D125" s="20"/>
      <c r="E125" s="19">
        <f t="shared" si="3"/>
        <v>0</v>
      </c>
      <c r="F125" s="21"/>
      <c r="G125" s="21"/>
      <c r="H125" s="21"/>
      <c r="I125" s="21"/>
      <c r="J125" s="19"/>
    </row>
    <row r="126" s="5" customFormat="1" spans="1:10">
      <c r="A126" s="17" t="s">
        <v>173</v>
      </c>
      <c r="B126" s="18" t="s">
        <v>86</v>
      </c>
      <c r="C126" s="19">
        <f t="shared" si="2"/>
        <v>4350</v>
      </c>
      <c r="D126" s="20"/>
      <c r="E126" s="19">
        <f t="shared" si="3"/>
        <v>4350</v>
      </c>
      <c r="F126" s="21"/>
      <c r="G126" s="21"/>
      <c r="H126" s="21">
        <v>4350</v>
      </c>
      <c r="I126" s="21"/>
      <c r="J126" s="19"/>
    </row>
    <row r="127" s="5" customFormat="1" spans="1:10">
      <c r="A127" s="17" t="s">
        <v>176</v>
      </c>
      <c r="B127" s="18" t="s">
        <v>65</v>
      </c>
      <c r="C127" s="19">
        <f t="shared" si="2"/>
        <v>0</v>
      </c>
      <c r="D127" s="20"/>
      <c r="E127" s="19">
        <f t="shared" si="3"/>
        <v>0</v>
      </c>
      <c r="F127" s="21"/>
      <c r="G127" s="21"/>
      <c r="H127" s="21"/>
      <c r="I127" s="21"/>
      <c r="J127" s="19"/>
    </row>
    <row r="128" s="5" customFormat="1" spans="1:10">
      <c r="A128" s="17" t="s">
        <v>176</v>
      </c>
      <c r="B128" s="18" t="s">
        <v>39</v>
      </c>
      <c r="C128" s="19">
        <f t="shared" si="2"/>
        <v>0</v>
      </c>
      <c r="D128" s="20"/>
      <c r="E128" s="19">
        <f t="shared" si="3"/>
        <v>0</v>
      </c>
      <c r="F128" s="21"/>
      <c r="G128" s="21"/>
      <c r="H128" s="21"/>
      <c r="I128" s="21"/>
      <c r="J128" s="19"/>
    </row>
    <row r="129" s="5" customFormat="1" spans="1:10">
      <c r="A129" s="17" t="s">
        <v>176</v>
      </c>
      <c r="B129" s="18" t="s">
        <v>177</v>
      </c>
      <c r="C129" s="19">
        <f t="shared" si="2"/>
        <v>0</v>
      </c>
      <c r="D129" s="20"/>
      <c r="E129" s="19">
        <f t="shared" si="3"/>
        <v>0</v>
      </c>
      <c r="F129" s="21"/>
      <c r="G129" s="21"/>
      <c r="H129" s="21"/>
      <c r="I129" s="21"/>
      <c r="J129" s="19"/>
    </row>
    <row r="130" s="5" customFormat="1" spans="1:10">
      <c r="A130" s="17" t="s">
        <v>176</v>
      </c>
      <c r="B130" s="18" t="s">
        <v>131</v>
      </c>
      <c r="C130" s="19">
        <f t="shared" si="2"/>
        <v>0</v>
      </c>
      <c r="D130" s="20"/>
      <c r="E130" s="19">
        <f t="shared" si="3"/>
        <v>0</v>
      </c>
      <c r="F130" s="21"/>
      <c r="G130" s="21"/>
      <c r="H130" s="21"/>
      <c r="I130" s="21"/>
      <c r="J130" s="19"/>
    </row>
    <row r="131" s="5" customFormat="1" spans="1:10">
      <c r="A131" s="17" t="s">
        <v>176</v>
      </c>
      <c r="B131" s="18" t="s">
        <v>178</v>
      </c>
      <c r="C131" s="19">
        <f t="shared" ref="C131:C139" si="4">SUM(F131,G131,H131,I131)</f>
        <v>0</v>
      </c>
      <c r="D131" s="20"/>
      <c r="E131" s="19">
        <f t="shared" ref="E131:E139" si="5">C131-D131</f>
        <v>0</v>
      </c>
      <c r="F131" s="21"/>
      <c r="G131" s="21"/>
      <c r="H131" s="21"/>
      <c r="I131" s="21"/>
      <c r="J131" s="19"/>
    </row>
    <row r="132" s="5" customFormat="1" spans="1:10">
      <c r="A132" s="17" t="s">
        <v>176</v>
      </c>
      <c r="B132" s="18" t="s">
        <v>179</v>
      </c>
      <c r="C132" s="19">
        <f t="shared" si="4"/>
        <v>0</v>
      </c>
      <c r="D132" s="20"/>
      <c r="E132" s="19">
        <f t="shared" si="5"/>
        <v>0</v>
      </c>
      <c r="F132" s="21"/>
      <c r="G132" s="21"/>
      <c r="H132" s="21"/>
      <c r="I132" s="21"/>
      <c r="J132" s="19"/>
    </row>
    <row r="133" s="5" customFormat="1" spans="1:10">
      <c r="A133" s="17" t="s">
        <v>176</v>
      </c>
      <c r="B133" s="18" t="s">
        <v>70</v>
      </c>
      <c r="C133" s="19">
        <f t="shared" si="4"/>
        <v>23100</v>
      </c>
      <c r="D133" s="20"/>
      <c r="E133" s="19">
        <f t="shared" si="5"/>
        <v>23100</v>
      </c>
      <c r="F133" s="21"/>
      <c r="G133" s="21"/>
      <c r="H133" s="21">
        <v>23100</v>
      </c>
      <c r="I133" s="21"/>
      <c r="J133" s="19"/>
    </row>
    <row r="134" s="5" customFormat="1" spans="1:12">
      <c r="A134" s="17" t="s">
        <v>180</v>
      </c>
      <c r="B134" s="18" t="s">
        <v>142</v>
      </c>
      <c r="C134" s="19">
        <f t="shared" si="4"/>
        <v>0</v>
      </c>
      <c r="D134" s="20"/>
      <c r="E134" s="19">
        <f t="shared" si="5"/>
        <v>0</v>
      </c>
      <c r="F134" s="21"/>
      <c r="G134" s="21"/>
      <c r="H134" s="21"/>
      <c r="I134" s="21"/>
      <c r="J134" s="19"/>
      <c r="L134" s="5">
        <f>1800/20/15</f>
        <v>6</v>
      </c>
    </row>
    <row r="135" s="5" customFormat="1" spans="1:12">
      <c r="A135" s="17" t="s">
        <v>180</v>
      </c>
      <c r="B135" s="18" t="s">
        <v>143</v>
      </c>
      <c r="C135" s="19">
        <f t="shared" si="4"/>
        <v>0</v>
      </c>
      <c r="D135" s="20"/>
      <c r="E135" s="19">
        <f t="shared" si="5"/>
        <v>0</v>
      </c>
      <c r="F135" s="21"/>
      <c r="G135" s="21"/>
      <c r="H135" s="21"/>
      <c r="I135" s="21"/>
      <c r="J135" s="19"/>
      <c r="L135" s="5">
        <f>1800/10/15</f>
        <v>12</v>
      </c>
    </row>
    <row r="136" s="5" customFormat="1" spans="1:12">
      <c r="A136" s="17" t="s">
        <v>180</v>
      </c>
      <c r="B136" s="18" t="s">
        <v>144</v>
      </c>
      <c r="C136" s="19">
        <f t="shared" si="4"/>
        <v>0</v>
      </c>
      <c r="D136" s="20"/>
      <c r="E136" s="19">
        <f t="shared" si="5"/>
        <v>0</v>
      </c>
      <c r="F136" s="21"/>
      <c r="G136" s="21"/>
      <c r="H136" s="21"/>
      <c r="I136" s="21"/>
      <c r="J136" s="19"/>
      <c r="L136" s="5">
        <f>1800/7.5/15</f>
        <v>16</v>
      </c>
    </row>
    <row r="137" s="5" customFormat="1" spans="1:12">
      <c r="A137" s="17" t="s">
        <v>180</v>
      </c>
      <c r="B137" s="18" t="s">
        <v>145</v>
      </c>
      <c r="C137" s="19">
        <f t="shared" si="4"/>
        <v>0</v>
      </c>
      <c r="D137" s="20"/>
      <c r="E137" s="19">
        <f t="shared" si="5"/>
        <v>0</v>
      </c>
      <c r="F137" s="21"/>
      <c r="G137" s="21"/>
      <c r="H137" s="21"/>
      <c r="I137" s="21"/>
      <c r="J137" s="19"/>
      <c r="L137" s="5">
        <f>1800/6/15</f>
        <v>20</v>
      </c>
    </row>
    <row r="138" s="5" customFormat="1" spans="1:12">
      <c r="A138" s="17" t="s">
        <v>180</v>
      </c>
      <c r="B138" s="18" t="s">
        <v>80</v>
      </c>
      <c r="C138" s="19">
        <f t="shared" si="4"/>
        <v>0</v>
      </c>
      <c r="D138" s="20"/>
      <c r="E138" s="19">
        <f t="shared" si="5"/>
        <v>0</v>
      </c>
      <c r="F138" s="21"/>
      <c r="G138" s="21"/>
      <c r="H138" s="21"/>
      <c r="I138" s="21"/>
      <c r="J138" s="19"/>
      <c r="L138" s="5">
        <f>1800/4/15</f>
        <v>30</v>
      </c>
    </row>
    <row r="139" s="5" customFormat="1" spans="1:10">
      <c r="A139" s="17" t="s">
        <v>180</v>
      </c>
      <c r="B139" s="18" t="s">
        <v>146</v>
      </c>
      <c r="C139" s="19">
        <f t="shared" si="4"/>
        <v>0</v>
      </c>
      <c r="D139" s="20"/>
      <c r="E139" s="19">
        <f t="shared" si="5"/>
        <v>0</v>
      </c>
      <c r="F139" s="21"/>
      <c r="G139" s="21"/>
      <c r="H139" s="21"/>
      <c r="I139" s="21"/>
      <c r="J139" s="19"/>
    </row>
    <row r="140" s="5" customFormat="1" spans="1:10">
      <c r="A140" s="17"/>
      <c r="B140" s="18"/>
      <c r="C140" s="22"/>
      <c r="D140" s="23"/>
      <c r="E140" s="19"/>
      <c r="F140" s="21"/>
      <c r="G140" s="21"/>
      <c r="H140" s="21"/>
      <c r="I140" s="21"/>
      <c r="J140" s="19"/>
    </row>
    <row r="141" s="5" customFormat="1" spans="1:10">
      <c r="A141" s="17"/>
      <c r="B141" s="18"/>
      <c r="C141" s="22"/>
      <c r="D141" s="23"/>
      <c r="E141" s="19"/>
      <c r="F141" s="21"/>
      <c r="G141" s="21"/>
      <c r="H141" s="21"/>
      <c r="I141" s="21"/>
      <c r="J141" s="19"/>
    </row>
    <row r="142" s="5" customFormat="1" spans="1:10">
      <c r="A142" s="17"/>
      <c r="B142" s="18"/>
      <c r="C142" s="22"/>
      <c r="D142" s="23"/>
      <c r="E142" s="19"/>
      <c r="F142" s="21"/>
      <c r="G142" s="21"/>
      <c r="H142" s="21"/>
      <c r="I142" s="21"/>
      <c r="J142" s="19"/>
    </row>
    <row r="143" s="5" customFormat="1" spans="1:13">
      <c r="A143" s="17"/>
      <c r="B143" s="18"/>
      <c r="C143" s="22"/>
      <c r="D143" s="23"/>
      <c r="E143" s="19"/>
      <c r="F143" s="21"/>
      <c r="G143" s="21"/>
      <c r="H143" s="21"/>
      <c r="I143" s="21"/>
      <c r="J143" s="19"/>
      <c r="M143" s="5">
        <f>1020/4/15</f>
        <v>17</v>
      </c>
    </row>
    <row r="144" s="5" customFormat="1" spans="1:13">
      <c r="A144" s="17"/>
      <c r="B144" s="18"/>
      <c r="C144" s="22"/>
      <c r="D144" s="23"/>
      <c r="E144" s="19"/>
      <c r="F144" s="21"/>
      <c r="G144" s="21"/>
      <c r="H144" s="21"/>
      <c r="I144" s="21"/>
      <c r="J144" s="19"/>
      <c r="M144" s="5">
        <f>255/15</f>
        <v>17</v>
      </c>
    </row>
    <row r="145" s="5" customFormat="1" spans="1:10">
      <c r="A145" s="17"/>
      <c r="B145" s="18"/>
      <c r="C145" s="22"/>
      <c r="D145" s="23"/>
      <c r="E145" s="19"/>
      <c r="F145" s="21"/>
      <c r="G145" s="21"/>
      <c r="H145" s="21"/>
      <c r="I145" s="21"/>
      <c r="J145" s="19"/>
    </row>
    <row r="146" s="5" customFormat="1" spans="1:10">
      <c r="A146" s="17"/>
      <c r="B146" s="18"/>
      <c r="C146" s="22"/>
      <c r="D146" s="23"/>
      <c r="E146" s="19"/>
      <c r="F146" s="21"/>
      <c r="G146" s="21"/>
      <c r="H146" s="21"/>
      <c r="I146" s="21"/>
      <c r="J146" s="19"/>
    </row>
    <row r="147" s="5" customFormat="1" spans="1:10">
      <c r="A147" s="17"/>
      <c r="B147" s="18"/>
      <c r="C147" s="22"/>
      <c r="D147" s="23"/>
      <c r="E147" s="19"/>
      <c r="F147" s="21"/>
      <c r="G147" s="21"/>
      <c r="H147" s="21"/>
      <c r="I147" s="21"/>
      <c r="J147" s="19"/>
    </row>
    <row r="148" s="5" customFormat="1" spans="1:10">
      <c r="A148" s="17"/>
      <c r="B148" s="18"/>
      <c r="C148" s="22"/>
      <c r="D148" s="23"/>
      <c r="E148" s="19"/>
      <c r="F148" s="21"/>
      <c r="G148" s="21"/>
      <c r="H148" s="21"/>
      <c r="I148" s="21"/>
      <c r="J148" s="19"/>
    </row>
    <row r="149" s="5" customFormat="1" spans="1:10">
      <c r="A149" s="17"/>
      <c r="B149" s="18"/>
      <c r="C149" s="22"/>
      <c r="D149" s="23"/>
      <c r="E149" s="19"/>
      <c r="F149" s="21"/>
      <c r="G149" s="21"/>
      <c r="H149" s="21"/>
      <c r="I149" s="21"/>
      <c r="J149" s="19"/>
    </row>
    <row r="150" s="5" customFormat="1" spans="1:10">
      <c r="A150" s="17"/>
      <c r="B150" s="18"/>
      <c r="C150" s="22"/>
      <c r="D150" s="23"/>
      <c r="E150" s="19"/>
      <c r="F150" s="21"/>
      <c r="G150" s="21"/>
      <c r="H150" s="21"/>
      <c r="I150" s="21"/>
      <c r="J150" s="19"/>
    </row>
    <row r="151" s="5" customFormat="1" spans="1:10">
      <c r="A151" s="17"/>
      <c r="B151" s="18"/>
      <c r="C151" s="22"/>
      <c r="D151" s="23"/>
      <c r="E151" s="19"/>
      <c r="F151" s="21"/>
      <c r="G151" s="21"/>
      <c r="H151" s="21"/>
      <c r="I151" s="21"/>
      <c r="J151" s="19"/>
    </row>
    <row r="152" s="5" customFormat="1" spans="1:10">
      <c r="A152" s="17"/>
      <c r="B152" s="18"/>
      <c r="C152" s="22"/>
      <c r="D152" s="23"/>
      <c r="E152" s="19"/>
      <c r="F152" s="21"/>
      <c r="G152" s="21"/>
      <c r="H152" s="21"/>
      <c r="I152" s="21"/>
      <c r="J152" s="19"/>
    </row>
    <row r="153" s="5" customFormat="1" spans="1:10">
      <c r="A153" s="17"/>
      <c r="B153" s="18"/>
      <c r="C153" s="22"/>
      <c r="D153" s="23"/>
      <c r="E153" s="19"/>
      <c r="F153" s="21"/>
      <c r="G153" s="21"/>
      <c r="H153" s="21"/>
      <c r="I153" s="21"/>
      <c r="J153" s="19"/>
    </row>
    <row r="154" s="5" customFormat="1" spans="1:10">
      <c r="A154" s="17"/>
      <c r="B154" s="18"/>
      <c r="C154" s="22"/>
      <c r="D154" s="23"/>
      <c r="E154" s="19"/>
      <c r="F154" s="21"/>
      <c r="G154" s="21"/>
      <c r="H154" s="21"/>
      <c r="I154" s="21"/>
      <c r="J154" s="19"/>
    </row>
    <row r="155" s="5" customFormat="1" spans="1:10">
      <c r="A155" s="17"/>
      <c r="B155" s="18"/>
      <c r="C155" s="22"/>
      <c r="D155" s="23"/>
      <c r="E155" s="19"/>
      <c r="F155" s="21"/>
      <c r="G155" s="21"/>
      <c r="H155" s="21"/>
      <c r="I155" s="21"/>
      <c r="J155" s="19"/>
    </row>
    <row r="156" s="5" customFormat="1" spans="1:10">
      <c r="A156" s="17"/>
      <c r="B156" s="18"/>
      <c r="C156" s="22"/>
      <c r="D156" s="23"/>
      <c r="E156" s="19"/>
      <c r="F156" s="21"/>
      <c r="G156" s="21"/>
      <c r="H156" s="21"/>
      <c r="I156" s="21"/>
      <c r="J156" s="19"/>
    </row>
    <row r="157" s="5" customFormat="1" spans="1:10">
      <c r="A157" s="17"/>
      <c r="B157" s="18"/>
      <c r="C157" s="22"/>
      <c r="D157" s="23"/>
      <c r="E157" s="19"/>
      <c r="F157" s="21"/>
      <c r="G157" s="21"/>
      <c r="H157" s="21"/>
      <c r="I157" s="21"/>
      <c r="J157" s="19"/>
    </row>
    <row r="158" s="5" customFormat="1" spans="1:10">
      <c r="A158" s="17"/>
      <c r="B158" s="18"/>
      <c r="C158" s="22"/>
      <c r="D158" s="23"/>
      <c r="E158" s="19"/>
      <c r="F158" s="21"/>
      <c r="G158" s="21"/>
      <c r="H158" s="21"/>
      <c r="I158" s="21"/>
      <c r="J158" s="19"/>
    </row>
  </sheetData>
  <mergeCells count="2">
    <mergeCell ref="C1:E1"/>
    <mergeCell ref="A1:B2"/>
  </mergeCells>
  <conditionalFormatting sqref="B11">
    <cfRule type="duplicateValues" dxfId="0" priority="105"/>
  </conditionalFormatting>
  <conditionalFormatting sqref="B26">
    <cfRule type="duplicateValues" dxfId="0" priority="6"/>
  </conditionalFormatting>
  <conditionalFormatting sqref="B29">
    <cfRule type="duplicateValues" dxfId="0" priority="5"/>
  </conditionalFormatting>
  <conditionalFormatting sqref="B35">
    <cfRule type="duplicateValues" dxfId="0" priority="4"/>
  </conditionalFormatting>
  <conditionalFormatting sqref="B54">
    <cfRule type="duplicateValues" dxfId="0" priority="3"/>
  </conditionalFormatting>
  <conditionalFormatting sqref="B57">
    <cfRule type="duplicateValues" dxfId="0" priority="2"/>
  </conditionalFormatting>
  <conditionalFormatting sqref="B61">
    <cfRule type="duplicateValues" dxfId="0" priority="1"/>
  </conditionalFormatting>
  <conditionalFormatting sqref="B62">
    <cfRule type="duplicateValues" dxfId="0" priority="104"/>
  </conditionalFormatting>
  <conditionalFormatting sqref="B63">
    <cfRule type="duplicateValues" dxfId="0" priority="103"/>
  </conditionalFormatting>
  <conditionalFormatting sqref="B64">
    <cfRule type="duplicateValues" dxfId="0" priority="102"/>
  </conditionalFormatting>
  <conditionalFormatting sqref="B65">
    <cfRule type="duplicateValues" dxfId="0" priority="101"/>
  </conditionalFormatting>
  <conditionalFormatting sqref="B66">
    <cfRule type="duplicateValues" dxfId="0" priority="100"/>
  </conditionalFormatting>
  <conditionalFormatting sqref="B67">
    <cfRule type="duplicateValues" dxfId="0" priority="99"/>
  </conditionalFormatting>
  <conditionalFormatting sqref="B68">
    <cfRule type="duplicateValues" dxfId="0" priority="98"/>
  </conditionalFormatting>
  <conditionalFormatting sqref="B69">
    <cfRule type="duplicateValues" dxfId="0" priority="97"/>
  </conditionalFormatting>
  <conditionalFormatting sqref="B70">
    <cfRule type="duplicateValues" dxfId="0" priority="96"/>
  </conditionalFormatting>
  <conditionalFormatting sqref="B71">
    <cfRule type="duplicateValues" dxfId="0" priority="95"/>
  </conditionalFormatting>
  <conditionalFormatting sqref="B72">
    <cfRule type="duplicateValues" dxfId="0" priority="94"/>
  </conditionalFormatting>
  <conditionalFormatting sqref="B73">
    <cfRule type="duplicateValues" dxfId="0" priority="93"/>
  </conditionalFormatting>
  <conditionalFormatting sqref="B74">
    <cfRule type="duplicateValues" dxfId="0" priority="92"/>
  </conditionalFormatting>
  <conditionalFormatting sqref="B75">
    <cfRule type="duplicateValues" dxfId="0" priority="91"/>
  </conditionalFormatting>
  <conditionalFormatting sqref="B76">
    <cfRule type="duplicateValues" dxfId="0" priority="90"/>
  </conditionalFormatting>
  <conditionalFormatting sqref="B77">
    <cfRule type="duplicateValues" dxfId="0" priority="89"/>
  </conditionalFormatting>
  <conditionalFormatting sqref="B78">
    <cfRule type="duplicateValues" dxfId="0" priority="88"/>
  </conditionalFormatting>
  <conditionalFormatting sqref="B79">
    <cfRule type="duplicateValues" dxfId="0" priority="87"/>
  </conditionalFormatting>
  <conditionalFormatting sqref="B80">
    <cfRule type="duplicateValues" dxfId="0" priority="86"/>
  </conditionalFormatting>
  <conditionalFormatting sqref="B81">
    <cfRule type="duplicateValues" dxfId="0" priority="85"/>
  </conditionalFormatting>
  <conditionalFormatting sqref="B82">
    <cfRule type="duplicateValues" dxfId="0" priority="84"/>
  </conditionalFormatting>
  <conditionalFormatting sqref="B83">
    <cfRule type="duplicateValues" dxfId="0" priority="83"/>
  </conditionalFormatting>
  <conditionalFormatting sqref="B84">
    <cfRule type="duplicateValues" dxfId="0" priority="82"/>
  </conditionalFormatting>
  <conditionalFormatting sqref="B85">
    <cfRule type="duplicateValues" dxfId="0" priority="81"/>
  </conditionalFormatting>
  <conditionalFormatting sqref="B86">
    <cfRule type="duplicateValues" dxfId="0" priority="80"/>
  </conditionalFormatting>
  <conditionalFormatting sqref="B87">
    <cfRule type="duplicateValues" dxfId="0" priority="79"/>
  </conditionalFormatting>
  <conditionalFormatting sqref="B88">
    <cfRule type="duplicateValues" dxfId="0" priority="78"/>
  </conditionalFormatting>
  <conditionalFormatting sqref="B89">
    <cfRule type="duplicateValues" dxfId="0" priority="77"/>
  </conditionalFormatting>
  <conditionalFormatting sqref="B90">
    <cfRule type="duplicateValues" dxfId="0" priority="76"/>
  </conditionalFormatting>
  <conditionalFormatting sqref="B91">
    <cfRule type="duplicateValues" dxfId="0" priority="75"/>
  </conditionalFormatting>
  <conditionalFormatting sqref="B92">
    <cfRule type="duplicateValues" dxfId="0" priority="74"/>
  </conditionalFormatting>
  <conditionalFormatting sqref="B93">
    <cfRule type="duplicateValues" dxfId="0" priority="73"/>
  </conditionalFormatting>
  <conditionalFormatting sqref="B94">
    <cfRule type="duplicateValues" dxfId="0" priority="72"/>
  </conditionalFormatting>
  <conditionalFormatting sqref="B95">
    <cfRule type="duplicateValues" dxfId="0" priority="71"/>
  </conditionalFormatting>
  <conditionalFormatting sqref="B96">
    <cfRule type="duplicateValues" dxfId="0" priority="70"/>
  </conditionalFormatting>
  <conditionalFormatting sqref="B97">
    <cfRule type="duplicateValues" dxfId="0" priority="69"/>
  </conditionalFormatting>
  <conditionalFormatting sqref="B98">
    <cfRule type="duplicateValues" dxfId="0" priority="68"/>
  </conditionalFormatting>
  <conditionalFormatting sqref="B99">
    <cfRule type="duplicateValues" dxfId="0" priority="67"/>
  </conditionalFormatting>
  <conditionalFormatting sqref="B100">
    <cfRule type="duplicateValues" dxfId="0" priority="66"/>
  </conditionalFormatting>
  <conditionalFormatting sqref="B101">
    <cfRule type="duplicateValues" dxfId="0" priority="65"/>
  </conditionalFormatting>
  <conditionalFormatting sqref="B102">
    <cfRule type="duplicateValues" dxfId="0" priority="64"/>
  </conditionalFormatting>
  <conditionalFormatting sqref="B103">
    <cfRule type="duplicateValues" dxfId="0" priority="63"/>
  </conditionalFormatting>
  <conditionalFormatting sqref="B104">
    <cfRule type="duplicateValues" dxfId="0" priority="62"/>
  </conditionalFormatting>
  <conditionalFormatting sqref="B105">
    <cfRule type="duplicateValues" dxfId="0" priority="61"/>
  </conditionalFormatting>
  <conditionalFormatting sqref="B106">
    <cfRule type="duplicateValues" dxfId="0" priority="60"/>
  </conditionalFormatting>
  <conditionalFormatting sqref="B107">
    <cfRule type="duplicateValues" dxfId="0" priority="59"/>
  </conditionalFormatting>
  <conditionalFormatting sqref="B108">
    <cfRule type="duplicateValues" dxfId="0" priority="58"/>
  </conditionalFormatting>
  <conditionalFormatting sqref="B109">
    <cfRule type="duplicateValues" dxfId="0" priority="57"/>
  </conditionalFormatting>
  <conditionalFormatting sqref="B110">
    <cfRule type="duplicateValues" dxfId="0" priority="56"/>
  </conditionalFormatting>
  <conditionalFormatting sqref="B111">
    <cfRule type="duplicateValues" dxfId="0" priority="10"/>
  </conditionalFormatting>
  <conditionalFormatting sqref="B112">
    <cfRule type="duplicateValues" dxfId="0" priority="8"/>
  </conditionalFormatting>
  <conditionalFormatting sqref="B113">
    <cfRule type="duplicateValues" dxfId="0" priority="9"/>
  </conditionalFormatting>
  <conditionalFormatting sqref="B114">
    <cfRule type="duplicateValues" dxfId="0" priority="55"/>
  </conditionalFormatting>
  <conditionalFormatting sqref="B115">
    <cfRule type="duplicateValues" dxfId="0" priority="54"/>
  </conditionalFormatting>
  <conditionalFormatting sqref="B116">
    <cfRule type="duplicateValues" dxfId="0" priority="53"/>
  </conditionalFormatting>
  <conditionalFormatting sqref="B117">
    <cfRule type="duplicateValues" dxfId="0" priority="52"/>
  </conditionalFormatting>
  <conditionalFormatting sqref="B118">
    <cfRule type="duplicateValues" dxfId="0" priority="11"/>
  </conditionalFormatting>
  <conditionalFormatting sqref="B119">
    <cfRule type="duplicateValues" dxfId="0" priority="51"/>
  </conditionalFormatting>
  <conditionalFormatting sqref="B120">
    <cfRule type="duplicateValues" dxfId="0" priority="44"/>
  </conditionalFormatting>
  <conditionalFormatting sqref="B121">
    <cfRule type="duplicateValues" dxfId="0" priority="43"/>
  </conditionalFormatting>
  <conditionalFormatting sqref="B122">
    <cfRule type="duplicateValues" dxfId="0" priority="42"/>
  </conditionalFormatting>
  <conditionalFormatting sqref="B123">
    <cfRule type="duplicateValues" dxfId="0" priority="47"/>
  </conditionalFormatting>
  <conditionalFormatting sqref="B124">
    <cfRule type="duplicateValues" dxfId="0" priority="13"/>
  </conditionalFormatting>
  <conditionalFormatting sqref="B125">
    <cfRule type="duplicateValues" dxfId="0" priority="12"/>
  </conditionalFormatting>
  <conditionalFormatting sqref="B126">
    <cfRule type="duplicateValues" dxfId="0" priority="14"/>
  </conditionalFormatting>
  <conditionalFormatting sqref="B127">
    <cfRule type="duplicateValues" dxfId="0" priority="50"/>
  </conditionalFormatting>
  <conditionalFormatting sqref="B128">
    <cfRule type="duplicateValues" dxfId="0" priority="49"/>
  </conditionalFormatting>
  <conditionalFormatting sqref="B129">
    <cfRule type="duplicateValues" dxfId="0" priority="46"/>
  </conditionalFormatting>
  <conditionalFormatting sqref="B130">
    <cfRule type="duplicateValues" dxfId="0" priority="45"/>
  </conditionalFormatting>
  <conditionalFormatting sqref="B131">
    <cfRule type="duplicateValues" dxfId="0" priority="16"/>
  </conditionalFormatting>
  <conditionalFormatting sqref="B132">
    <cfRule type="duplicateValues" dxfId="0" priority="48"/>
  </conditionalFormatting>
  <conditionalFormatting sqref="B133">
    <cfRule type="duplicateValues" dxfId="0" priority="15"/>
  </conditionalFormatting>
  <conditionalFormatting sqref="B134">
    <cfRule type="duplicateValues" dxfId="0" priority="41"/>
  </conditionalFormatting>
  <conditionalFormatting sqref="B135">
    <cfRule type="duplicateValues" dxfId="0" priority="40"/>
  </conditionalFormatting>
  <conditionalFormatting sqref="B136">
    <cfRule type="duplicateValues" dxfId="0" priority="39"/>
  </conditionalFormatting>
  <conditionalFormatting sqref="B137">
    <cfRule type="duplicateValues" dxfId="0" priority="38"/>
  </conditionalFormatting>
  <conditionalFormatting sqref="B138">
    <cfRule type="duplicateValues" dxfId="0" priority="37"/>
  </conditionalFormatting>
  <conditionalFormatting sqref="B139">
    <cfRule type="duplicateValues" dxfId="0" priority="36"/>
  </conditionalFormatting>
  <conditionalFormatting sqref="B140">
    <cfRule type="duplicateValues" dxfId="0" priority="35"/>
  </conditionalFormatting>
  <conditionalFormatting sqref="B141">
    <cfRule type="duplicateValues" dxfId="0" priority="34"/>
  </conditionalFormatting>
  <conditionalFormatting sqref="B142">
    <cfRule type="duplicateValues" dxfId="0" priority="33"/>
  </conditionalFormatting>
  <conditionalFormatting sqref="B143">
    <cfRule type="duplicateValues" dxfId="0" priority="32"/>
  </conditionalFormatting>
  <conditionalFormatting sqref="B144">
    <cfRule type="duplicateValues" dxfId="0" priority="31"/>
  </conditionalFormatting>
  <conditionalFormatting sqref="B145">
    <cfRule type="duplicateValues" dxfId="0" priority="30"/>
  </conditionalFormatting>
  <conditionalFormatting sqref="B146">
    <cfRule type="duplicateValues" dxfId="0" priority="29"/>
  </conditionalFormatting>
  <conditionalFormatting sqref="B147">
    <cfRule type="duplicateValues" dxfId="0" priority="28"/>
  </conditionalFormatting>
  <conditionalFormatting sqref="B148">
    <cfRule type="duplicateValues" dxfId="0" priority="27"/>
  </conditionalFormatting>
  <conditionalFormatting sqref="B149">
    <cfRule type="duplicateValues" dxfId="0" priority="26"/>
  </conditionalFormatting>
  <conditionalFormatting sqref="B150">
    <cfRule type="duplicateValues" dxfId="0" priority="25"/>
  </conditionalFormatting>
  <conditionalFormatting sqref="B151">
    <cfRule type="duplicateValues" dxfId="0" priority="24"/>
  </conditionalFormatting>
  <conditionalFormatting sqref="B152">
    <cfRule type="duplicateValues" dxfId="0" priority="23"/>
  </conditionalFormatting>
  <conditionalFormatting sqref="B153">
    <cfRule type="duplicateValues" dxfId="0" priority="22"/>
  </conditionalFormatting>
  <conditionalFormatting sqref="B154">
    <cfRule type="duplicateValues" dxfId="0" priority="21"/>
  </conditionalFormatting>
  <conditionalFormatting sqref="B155">
    <cfRule type="duplicateValues" dxfId="0" priority="20"/>
  </conditionalFormatting>
  <conditionalFormatting sqref="B156">
    <cfRule type="duplicateValues" dxfId="0" priority="19"/>
  </conditionalFormatting>
  <conditionalFormatting sqref="B157">
    <cfRule type="duplicateValues" dxfId="0" priority="18"/>
  </conditionalFormatting>
  <conditionalFormatting sqref="B158">
    <cfRule type="duplicateValues" dxfId="0" priority="17"/>
  </conditionalFormatting>
  <conditionalFormatting sqref="B3:B10 B12:B25 B27:B28 B30:B34 B36:B51 A1 B159:B1048576">
    <cfRule type="duplicateValues" dxfId="0" priority="106"/>
  </conditionalFormatting>
  <conditionalFormatting sqref="B52:B53 B55:B56 B58:B60">
    <cfRule type="duplicateValues" dxfId="0" priority="7"/>
  </conditionalFormatting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pane ySplit="1" topLeftCell="A2" activePane="bottomLeft" state="frozen"/>
      <selection/>
      <selection pane="bottomLeft" activeCell="N31" sqref="N31"/>
    </sheetView>
  </sheetViews>
  <sheetFormatPr defaultColWidth="9" defaultRowHeight="16.5" outlineLevelCol="1"/>
  <cols>
    <col min="1" max="16384" width="9" style="2"/>
  </cols>
  <sheetData>
    <row r="1" s="1" customFormat="1" spans="1:2">
      <c r="A1" s="1" t="s">
        <v>207</v>
      </c>
      <c r="B1" s="1" t="s">
        <v>208</v>
      </c>
    </row>
    <row r="2" spans="1:2">
      <c r="A2" s="3" t="s">
        <v>168</v>
      </c>
      <c r="B2" s="3">
        <v>0.75</v>
      </c>
    </row>
    <row r="3" spans="1:2">
      <c r="A3" s="3" t="s">
        <v>167</v>
      </c>
      <c r="B3" s="3">
        <v>1</v>
      </c>
    </row>
    <row r="4" spans="1:2">
      <c r="A4" s="3" t="s">
        <v>171</v>
      </c>
      <c r="B4" s="3">
        <v>1</v>
      </c>
    </row>
    <row r="5" spans="1:2">
      <c r="A5" s="3" t="s">
        <v>209</v>
      </c>
      <c r="B5" s="3">
        <v>1</v>
      </c>
    </row>
    <row r="6" spans="1:2">
      <c r="A6" s="3" t="s">
        <v>210</v>
      </c>
      <c r="B6" s="3">
        <v>1</v>
      </c>
    </row>
    <row r="7" spans="1:2">
      <c r="A7" s="3" t="s">
        <v>211</v>
      </c>
      <c r="B7" s="3">
        <v>1</v>
      </c>
    </row>
    <row r="8" spans="1:2">
      <c r="A8" s="3" t="s">
        <v>212</v>
      </c>
      <c r="B8" s="3">
        <v>5</v>
      </c>
    </row>
    <row r="9" spans="1:2">
      <c r="A9" s="3" t="s">
        <v>213</v>
      </c>
      <c r="B9" s="3">
        <v>1.8</v>
      </c>
    </row>
    <row r="10" spans="1:2">
      <c r="A10" s="3" t="s">
        <v>214</v>
      </c>
      <c r="B10" s="3">
        <v>1</v>
      </c>
    </row>
    <row r="11" spans="1:2">
      <c r="A11" s="3" t="s">
        <v>215</v>
      </c>
      <c r="B11" s="3">
        <v>1</v>
      </c>
    </row>
    <row r="12" spans="1:2">
      <c r="A12" s="3" t="s">
        <v>216</v>
      </c>
      <c r="B12" s="3">
        <v>1</v>
      </c>
    </row>
    <row r="13" spans="1:2">
      <c r="A13" s="3" t="s">
        <v>217</v>
      </c>
      <c r="B13" s="3">
        <v>14.4</v>
      </c>
    </row>
    <row r="14" spans="1:2">
      <c r="A14" s="3" t="s">
        <v>218</v>
      </c>
      <c r="B14" s="3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81"/>
  <sheetViews>
    <sheetView workbookViewId="0">
      <pane ySplit="1" topLeftCell="A16" activePane="bottomLeft" state="frozen"/>
      <selection/>
      <selection pane="bottomLeft" activeCell="C1" sqref="C1"/>
    </sheetView>
  </sheetViews>
  <sheetFormatPr defaultColWidth="9" defaultRowHeight="16.5"/>
  <cols>
    <col min="1" max="1" width="15.75" style="40" customWidth="1"/>
    <col min="2" max="2" width="13.375" style="40" customWidth="1"/>
    <col min="3" max="3" width="9.5" style="41" customWidth="1"/>
    <col min="4" max="4" width="9.5" style="42" customWidth="1"/>
    <col min="5" max="10" width="9" style="40"/>
    <col min="11" max="16384" width="9" style="2"/>
  </cols>
  <sheetData>
    <row r="1" s="1" customFormat="1" spans="1:10">
      <c r="A1" s="43" t="s">
        <v>13</v>
      </c>
      <c r="B1" s="43" t="s">
        <v>14</v>
      </c>
      <c r="C1" s="44" t="s">
        <v>15</v>
      </c>
      <c r="D1" s="45" t="s">
        <v>16</v>
      </c>
      <c r="E1" s="43"/>
      <c r="F1" s="43"/>
      <c r="G1" s="43"/>
      <c r="H1" s="43"/>
      <c r="I1" s="43"/>
      <c r="J1" s="43"/>
    </row>
    <row r="2" spans="1:4">
      <c r="A2" s="17" t="s">
        <v>17</v>
      </c>
      <c r="B2" s="40" t="s">
        <v>18</v>
      </c>
      <c r="C2" s="41">
        <v>1</v>
      </c>
      <c r="D2" s="42">
        <f>1*60</f>
        <v>60</v>
      </c>
    </row>
    <row r="3" spans="1:4">
      <c r="A3" s="17" t="s">
        <v>19</v>
      </c>
      <c r="B3" s="40" t="s">
        <v>18</v>
      </c>
      <c r="C3" s="41">
        <v>1</v>
      </c>
      <c r="D3" s="42">
        <f>1/1.5*60</f>
        <v>40</v>
      </c>
    </row>
    <row r="4" spans="1:4">
      <c r="A4" s="17" t="s">
        <v>20</v>
      </c>
      <c r="B4" s="40" t="s">
        <v>21</v>
      </c>
      <c r="C4" s="41">
        <v>1</v>
      </c>
      <c r="D4" s="42">
        <f>1*60</f>
        <v>60</v>
      </c>
    </row>
    <row r="5" spans="1:4">
      <c r="A5" s="17" t="s">
        <v>22</v>
      </c>
      <c r="B5" s="40" t="s">
        <v>23</v>
      </c>
      <c r="C5" s="41">
        <v>2</v>
      </c>
      <c r="D5" s="42">
        <f>30</f>
        <v>30</v>
      </c>
    </row>
    <row r="6" spans="1:3">
      <c r="A6" s="17" t="s">
        <v>24</v>
      </c>
      <c r="B6" s="40" t="s">
        <v>25</v>
      </c>
      <c r="C6" s="41">
        <v>2</v>
      </c>
    </row>
    <row r="7" spans="1:3">
      <c r="A7" s="17" t="s">
        <v>26</v>
      </c>
      <c r="B7" s="40" t="s">
        <v>27</v>
      </c>
      <c r="C7" s="41">
        <v>2</v>
      </c>
    </row>
    <row r="8" spans="1:3">
      <c r="A8" s="17" t="s">
        <v>28</v>
      </c>
      <c r="B8" s="40" t="s">
        <v>17</v>
      </c>
      <c r="C8" s="41">
        <v>3</v>
      </c>
    </row>
    <row r="9" spans="1:3">
      <c r="A9" s="17" t="s">
        <v>29</v>
      </c>
      <c r="B9" s="40" t="s">
        <v>30</v>
      </c>
      <c r="C9" s="41">
        <v>2</v>
      </c>
    </row>
    <row r="10" spans="1:3">
      <c r="A10" s="17" t="s">
        <v>31</v>
      </c>
      <c r="B10" s="40" t="s">
        <v>30</v>
      </c>
      <c r="C10" s="41">
        <v>1</v>
      </c>
    </row>
    <row r="11" spans="1:3">
      <c r="A11" s="17" t="s">
        <v>32</v>
      </c>
      <c r="B11" s="17" t="s">
        <v>22</v>
      </c>
      <c r="C11" s="41">
        <v>1</v>
      </c>
    </row>
    <row r="12" spans="1:3">
      <c r="A12" s="17" t="s">
        <v>33</v>
      </c>
      <c r="B12" s="40" t="s">
        <v>34</v>
      </c>
      <c r="C12" s="41">
        <v>0.5</v>
      </c>
    </row>
    <row r="13" spans="1:3">
      <c r="A13" s="17" t="s">
        <v>35</v>
      </c>
      <c r="B13" s="17" t="s">
        <v>26</v>
      </c>
      <c r="C13" s="41">
        <v>1</v>
      </c>
    </row>
    <row r="14" spans="1:3">
      <c r="A14" s="17" t="s">
        <v>36</v>
      </c>
      <c r="B14" s="40" t="s">
        <v>37</v>
      </c>
      <c r="C14" s="41">
        <v>0.5</v>
      </c>
    </row>
    <row r="15" spans="1:3">
      <c r="A15" s="17" t="s">
        <v>38</v>
      </c>
      <c r="B15" s="17" t="s">
        <v>24</v>
      </c>
      <c r="C15" s="41">
        <v>1</v>
      </c>
    </row>
    <row r="16" spans="1:3">
      <c r="A16" s="17" t="s">
        <v>38</v>
      </c>
      <c r="B16" s="17" t="s">
        <v>28</v>
      </c>
      <c r="C16" s="41">
        <v>1</v>
      </c>
    </row>
    <row r="17" spans="1:3">
      <c r="A17" s="17" t="s">
        <v>38</v>
      </c>
      <c r="B17" s="40" t="s">
        <v>39</v>
      </c>
      <c r="C17" s="41">
        <v>2</v>
      </c>
    </row>
    <row r="18" spans="1:3">
      <c r="A18" s="17" t="s">
        <v>40</v>
      </c>
      <c r="B18" s="40" t="s">
        <v>19</v>
      </c>
      <c r="C18" s="41">
        <v>1</v>
      </c>
    </row>
    <row r="19" spans="1:3">
      <c r="A19" s="17" t="s">
        <v>40</v>
      </c>
      <c r="B19" s="40" t="s">
        <v>20</v>
      </c>
      <c r="C19" s="41">
        <v>0.5</v>
      </c>
    </row>
    <row r="20" spans="1:3">
      <c r="A20" s="17" t="s">
        <v>41</v>
      </c>
      <c r="B20" s="40" t="s">
        <v>29</v>
      </c>
      <c r="C20" s="41">
        <v>1.5</v>
      </c>
    </row>
    <row r="21" spans="1:3">
      <c r="A21" s="17" t="s">
        <v>42</v>
      </c>
      <c r="B21" s="40" t="s">
        <v>41</v>
      </c>
      <c r="C21" s="41">
        <v>2</v>
      </c>
    </row>
    <row r="22" spans="1:3">
      <c r="A22" s="17" t="s">
        <v>42</v>
      </c>
      <c r="B22" s="40" t="s">
        <v>43</v>
      </c>
      <c r="C22" s="41">
        <v>1</v>
      </c>
    </row>
    <row r="23" spans="1:3">
      <c r="A23" s="17" t="s">
        <v>44</v>
      </c>
      <c r="B23" s="40" t="s">
        <v>45</v>
      </c>
      <c r="C23" s="41">
        <v>1</v>
      </c>
    </row>
    <row r="24" spans="1:3">
      <c r="A24" s="17" t="s">
        <v>44</v>
      </c>
      <c r="B24" s="40" t="s">
        <v>43</v>
      </c>
      <c r="C24" s="41">
        <v>1</v>
      </c>
    </row>
    <row r="25" spans="1:3">
      <c r="A25" s="17" t="s">
        <v>46</v>
      </c>
      <c r="B25" s="40" t="s">
        <v>47</v>
      </c>
      <c r="C25" s="41">
        <v>4</v>
      </c>
    </row>
    <row r="26" spans="1:3">
      <c r="A26" s="17" t="s">
        <v>46</v>
      </c>
      <c r="B26" s="40" t="s">
        <v>38</v>
      </c>
      <c r="C26" s="41">
        <v>1</v>
      </c>
    </row>
    <row r="27" spans="1:3">
      <c r="A27" s="17" t="s">
        <v>46</v>
      </c>
      <c r="B27" s="40" t="s">
        <v>22</v>
      </c>
      <c r="C27" s="41">
        <v>1</v>
      </c>
    </row>
    <row r="28" spans="1:3">
      <c r="A28" s="17" t="s">
        <v>48</v>
      </c>
      <c r="B28" s="40" t="s">
        <v>49</v>
      </c>
      <c r="C28" s="41">
        <v>0.5</v>
      </c>
    </row>
    <row r="29" spans="1:3">
      <c r="A29" s="17" t="s">
        <v>48</v>
      </c>
      <c r="B29" s="40" t="s">
        <v>50</v>
      </c>
      <c r="C29" s="41">
        <v>0.5</v>
      </c>
    </row>
    <row r="30" spans="1:3">
      <c r="A30" s="17" t="s">
        <v>51</v>
      </c>
      <c r="B30" s="40" t="s">
        <v>46</v>
      </c>
      <c r="C30" s="41">
        <v>3</v>
      </c>
    </row>
    <row r="31" spans="1:3">
      <c r="A31" s="17" t="s">
        <v>51</v>
      </c>
      <c r="B31" s="40" t="s">
        <v>48</v>
      </c>
      <c r="C31" s="41">
        <v>3</v>
      </c>
    </row>
    <row r="32" spans="1:3">
      <c r="A32" s="17" t="s">
        <v>51</v>
      </c>
      <c r="B32" s="40" t="s">
        <v>52</v>
      </c>
      <c r="C32" s="41">
        <v>3</v>
      </c>
    </row>
    <row r="33" spans="1:3">
      <c r="A33" s="17" t="s">
        <v>53</v>
      </c>
      <c r="B33" s="40" t="s">
        <v>17</v>
      </c>
      <c r="C33" s="41">
        <v>1</v>
      </c>
    </row>
    <row r="34" spans="1:3">
      <c r="A34" s="17" t="s">
        <v>43</v>
      </c>
      <c r="B34" s="40" t="s">
        <v>17</v>
      </c>
      <c r="C34" s="41">
        <v>1</v>
      </c>
    </row>
    <row r="35" spans="1:3">
      <c r="A35" s="17" t="s">
        <v>43</v>
      </c>
      <c r="B35" s="40" t="s">
        <v>20</v>
      </c>
      <c r="C35" s="41">
        <v>0.5</v>
      </c>
    </row>
    <row r="36" spans="1:3">
      <c r="A36" s="17" t="s">
        <v>54</v>
      </c>
      <c r="B36" s="40" t="s">
        <v>17</v>
      </c>
      <c r="C36" s="41">
        <v>2</v>
      </c>
    </row>
    <row r="37" spans="1:3">
      <c r="A37" s="17" t="s">
        <v>54</v>
      </c>
      <c r="B37" s="40" t="s">
        <v>53</v>
      </c>
      <c r="C37" s="41">
        <v>1</v>
      </c>
    </row>
    <row r="38" spans="1:3">
      <c r="A38" s="17" t="s">
        <v>54</v>
      </c>
      <c r="B38" s="40" t="s">
        <v>40</v>
      </c>
      <c r="C38" s="41">
        <v>1</v>
      </c>
    </row>
    <row r="39" spans="1:3">
      <c r="A39" s="17" t="s">
        <v>55</v>
      </c>
      <c r="B39" s="40" t="s">
        <v>54</v>
      </c>
      <c r="C39" s="41">
        <v>2</v>
      </c>
    </row>
    <row r="40" spans="1:3">
      <c r="A40" s="17" t="s">
        <v>55</v>
      </c>
      <c r="B40" s="40" t="s">
        <v>40</v>
      </c>
      <c r="C40" s="41">
        <v>2</v>
      </c>
    </row>
    <row r="41" spans="1:3">
      <c r="A41" s="17" t="s">
        <v>56</v>
      </c>
      <c r="B41" s="40" t="s">
        <v>55</v>
      </c>
      <c r="C41" s="41">
        <v>2</v>
      </c>
    </row>
    <row r="42" spans="1:3">
      <c r="A42" s="17" t="s">
        <v>56</v>
      </c>
      <c r="B42" s="40" t="s">
        <v>19</v>
      </c>
      <c r="C42" s="41">
        <v>3</v>
      </c>
    </row>
    <row r="43" spans="1:3">
      <c r="A43" s="17" t="s">
        <v>56</v>
      </c>
      <c r="B43" s="40" t="s">
        <v>26</v>
      </c>
      <c r="C43" s="41">
        <v>1</v>
      </c>
    </row>
    <row r="44" spans="1:3">
      <c r="A44" s="17" t="s">
        <v>57</v>
      </c>
      <c r="B44" s="40" t="s">
        <v>40</v>
      </c>
      <c r="C44" s="41">
        <v>4</v>
      </c>
    </row>
    <row r="45" spans="1:3">
      <c r="A45" s="17" t="s">
        <v>57</v>
      </c>
      <c r="B45" s="40" t="s">
        <v>41</v>
      </c>
      <c r="C45" s="41">
        <v>2</v>
      </c>
    </row>
    <row r="46" spans="1:3">
      <c r="A46" s="17" t="s">
        <v>58</v>
      </c>
      <c r="B46" s="40" t="s">
        <v>22</v>
      </c>
      <c r="C46" s="41">
        <v>2</v>
      </c>
    </row>
    <row r="47" spans="1:17">
      <c r="A47" s="17" t="s">
        <v>58</v>
      </c>
      <c r="B47" s="40" t="s">
        <v>20</v>
      </c>
      <c r="C47" s="41">
        <v>1</v>
      </c>
      <c r="Q47" s="2">
        <f>15*30</f>
        <v>450</v>
      </c>
    </row>
    <row r="48" spans="1:3">
      <c r="A48" s="17" t="s">
        <v>52</v>
      </c>
      <c r="B48" s="40" t="s">
        <v>43</v>
      </c>
      <c r="C48" s="41">
        <v>2</v>
      </c>
    </row>
    <row r="49" spans="1:3">
      <c r="A49" s="17" t="s">
        <v>52</v>
      </c>
      <c r="B49" s="40" t="s">
        <v>58</v>
      </c>
      <c r="C49" s="41">
        <v>2</v>
      </c>
    </row>
    <row r="50" spans="1:3">
      <c r="A50" s="17" t="s">
        <v>59</v>
      </c>
      <c r="B50" s="40" t="s">
        <v>52</v>
      </c>
      <c r="C50" s="41">
        <v>2</v>
      </c>
    </row>
    <row r="51" spans="1:3">
      <c r="A51" s="17" t="s">
        <v>59</v>
      </c>
      <c r="B51" s="40" t="s">
        <v>60</v>
      </c>
      <c r="C51" s="41">
        <v>2</v>
      </c>
    </row>
    <row r="52" spans="1:3">
      <c r="A52" s="17" t="s">
        <v>61</v>
      </c>
      <c r="B52" s="40" t="s">
        <v>47</v>
      </c>
      <c r="C52" s="41">
        <v>2</v>
      </c>
    </row>
    <row r="53" spans="1:3">
      <c r="A53" s="17" t="s">
        <v>61</v>
      </c>
      <c r="B53" s="40" t="s">
        <v>62</v>
      </c>
      <c r="C53" s="41">
        <v>2</v>
      </c>
    </row>
    <row r="54" spans="1:3">
      <c r="A54" s="17" t="s">
        <v>61</v>
      </c>
      <c r="B54" s="40" t="s">
        <v>63</v>
      </c>
      <c r="C54" s="41">
        <v>1</v>
      </c>
    </row>
    <row r="55" spans="1:3">
      <c r="A55" s="17" t="s">
        <v>64</v>
      </c>
      <c r="B55" s="40" t="s">
        <v>29</v>
      </c>
      <c r="C55" s="41">
        <v>1</v>
      </c>
    </row>
    <row r="56" spans="1:3">
      <c r="A56" s="17" t="s">
        <v>64</v>
      </c>
      <c r="B56" s="40" t="s">
        <v>24</v>
      </c>
      <c r="C56" s="41">
        <v>1</v>
      </c>
    </row>
    <row r="57" spans="1:3">
      <c r="A57" s="17" t="s">
        <v>64</v>
      </c>
      <c r="B57" s="40" t="s">
        <v>65</v>
      </c>
      <c r="C57" s="41">
        <v>1</v>
      </c>
    </row>
    <row r="58" spans="1:3">
      <c r="A58" s="17" t="s">
        <v>60</v>
      </c>
      <c r="B58" s="40" t="s">
        <v>66</v>
      </c>
      <c r="C58" s="41">
        <v>1</v>
      </c>
    </row>
    <row r="59" spans="1:3">
      <c r="A59" s="17" t="s">
        <v>60</v>
      </c>
      <c r="B59" s="40" t="s">
        <v>64</v>
      </c>
      <c r="C59" s="41">
        <v>2</v>
      </c>
    </row>
    <row r="60" spans="1:3">
      <c r="A60" s="17" t="s">
        <v>67</v>
      </c>
      <c r="B60" s="40" t="s">
        <v>68</v>
      </c>
      <c r="C60" s="41">
        <v>1</v>
      </c>
    </row>
    <row r="61" spans="1:3">
      <c r="A61" s="17" t="s">
        <v>67</v>
      </c>
      <c r="B61" s="40" t="s">
        <v>24</v>
      </c>
      <c r="C61" s="41">
        <v>3</v>
      </c>
    </row>
    <row r="62" spans="1:3">
      <c r="A62" s="17" t="s">
        <v>69</v>
      </c>
      <c r="B62" s="17" t="s">
        <v>67</v>
      </c>
      <c r="C62" s="41">
        <v>1</v>
      </c>
    </row>
    <row r="63" spans="1:3">
      <c r="A63" s="17" t="s">
        <v>69</v>
      </c>
      <c r="B63" s="40" t="s">
        <v>49</v>
      </c>
      <c r="C63" s="41">
        <v>2</v>
      </c>
    </row>
    <row r="64" spans="1:3">
      <c r="A64" s="17" t="s">
        <v>69</v>
      </c>
      <c r="B64" s="40" t="s">
        <v>70</v>
      </c>
      <c r="C64" s="41">
        <v>12</v>
      </c>
    </row>
    <row r="65" spans="1:3">
      <c r="A65" s="17" t="s">
        <v>71</v>
      </c>
      <c r="B65" s="17" t="s">
        <v>45</v>
      </c>
      <c r="C65" s="41">
        <v>8</v>
      </c>
    </row>
    <row r="66" spans="1:3">
      <c r="A66" s="17" t="s">
        <v>71</v>
      </c>
      <c r="B66" s="40" t="s">
        <v>49</v>
      </c>
      <c r="C66" s="41">
        <v>2</v>
      </c>
    </row>
    <row r="67" spans="1:3">
      <c r="A67" s="17" t="s">
        <v>71</v>
      </c>
      <c r="B67" s="40" t="s">
        <v>70</v>
      </c>
      <c r="C67" s="41">
        <v>12</v>
      </c>
    </row>
    <row r="68" spans="1:3">
      <c r="A68" s="17" t="s">
        <v>72</v>
      </c>
      <c r="B68" s="40" t="s">
        <v>55</v>
      </c>
      <c r="C68" s="41">
        <v>2</v>
      </c>
    </row>
    <row r="69" spans="1:3">
      <c r="A69" s="17" t="s">
        <v>72</v>
      </c>
      <c r="B69" s="40" t="s">
        <v>20</v>
      </c>
      <c r="C69" s="41">
        <v>2</v>
      </c>
    </row>
    <row r="70" spans="1:3">
      <c r="A70" s="17" t="s">
        <v>72</v>
      </c>
      <c r="B70" s="40" t="s">
        <v>49</v>
      </c>
      <c r="C70" s="41">
        <v>2</v>
      </c>
    </row>
    <row r="71" spans="1:3">
      <c r="A71" s="17" t="s">
        <v>73</v>
      </c>
      <c r="B71" s="40" t="s">
        <v>74</v>
      </c>
      <c r="C71" s="41">
        <v>10</v>
      </c>
    </row>
    <row r="72" spans="1:3">
      <c r="A72" s="17" t="s">
        <v>73</v>
      </c>
      <c r="B72" s="40" t="s">
        <v>20</v>
      </c>
      <c r="C72" s="41">
        <v>2</v>
      </c>
    </row>
    <row r="73" spans="1:3">
      <c r="A73" s="17" t="s">
        <v>75</v>
      </c>
      <c r="B73" s="40" t="s">
        <v>76</v>
      </c>
      <c r="C73" s="41">
        <v>4</v>
      </c>
    </row>
    <row r="74" spans="1:3">
      <c r="A74" s="17" t="s">
        <v>75</v>
      </c>
      <c r="B74" s="40" t="s">
        <v>77</v>
      </c>
      <c r="C74" s="41">
        <v>1</v>
      </c>
    </row>
    <row r="75" spans="1:3">
      <c r="A75" s="17" t="s">
        <v>78</v>
      </c>
      <c r="B75" s="40" t="s">
        <v>75</v>
      </c>
      <c r="C75" s="41">
        <v>1</v>
      </c>
    </row>
    <row r="76" spans="1:3">
      <c r="A76" s="17" t="s">
        <v>79</v>
      </c>
      <c r="B76" s="40" t="s">
        <v>80</v>
      </c>
      <c r="C76" s="41">
        <v>0.125</v>
      </c>
    </row>
    <row r="77" spans="1:3">
      <c r="A77" s="17" t="s">
        <v>81</v>
      </c>
      <c r="B77" s="40" t="s">
        <v>82</v>
      </c>
      <c r="C77" s="41">
        <v>1</v>
      </c>
    </row>
    <row r="78" spans="1:3">
      <c r="A78" s="17" t="s">
        <v>81</v>
      </c>
      <c r="B78" s="40" t="s">
        <v>52</v>
      </c>
      <c r="C78" s="41">
        <v>1</v>
      </c>
    </row>
    <row r="79" spans="1:3">
      <c r="A79" s="17" t="s">
        <v>83</v>
      </c>
      <c r="B79" s="40" t="s">
        <v>51</v>
      </c>
      <c r="C79" s="41">
        <v>2</v>
      </c>
    </row>
    <row r="80" spans="1:3">
      <c r="A80" s="17" t="s">
        <v>83</v>
      </c>
      <c r="B80" s="40" t="s">
        <v>84</v>
      </c>
      <c r="C80" s="41">
        <v>4</v>
      </c>
    </row>
    <row r="81" spans="1:3">
      <c r="A81" s="17" t="s">
        <v>83</v>
      </c>
      <c r="B81" s="40" t="s">
        <v>59</v>
      </c>
      <c r="C81" s="41">
        <v>2</v>
      </c>
    </row>
    <row r="82" spans="1:3">
      <c r="A82" s="17" t="s">
        <v>85</v>
      </c>
      <c r="B82" s="40" t="s">
        <v>24</v>
      </c>
      <c r="C82" s="41">
        <v>0.5</v>
      </c>
    </row>
    <row r="83" spans="1:3">
      <c r="A83" s="17" t="s">
        <v>85</v>
      </c>
      <c r="B83" s="40" t="s">
        <v>70</v>
      </c>
      <c r="C83" s="41">
        <v>5</v>
      </c>
    </row>
    <row r="84" spans="1:3">
      <c r="A84" s="17" t="s">
        <v>84</v>
      </c>
      <c r="B84" s="40" t="s">
        <v>38</v>
      </c>
      <c r="C84" s="41">
        <v>0.5</v>
      </c>
    </row>
    <row r="85" spans="1:3">
      <c r="A85" s="17" t="s">
        <v>84</v>
      </c>
      <c r="B85" s="40" t="s">
        <v>86</v>
      </c>
      <c r="C85" s="41">
        <v>10</v>
      </c>
    </row>
    <row r="86" spans="1:3">
      <c r="A86" s="17" t="s">
        <v>84</v>
      </c>
      <c r="B86" s="40" t="s">
        <v>56</v>
      </c>
      <c r="C86" s="41">
        <v>1</v>
      </c>
    </row>
    <row r="87" spans="1:3">
      <c r="A87" s="17" t="s">
        <v>87</v>
      </c>
      <c r="B87" s="40" t="s">
        <v>88</v>
      </c>
      <c r="C87" s="41">
        <v>6</v>
      </c>
    </row>
    <row r="88" spans="1:3">
      <c r="A88" s="17" t="s">
        <v>87</v>
      </c>
      <c r="B88" s="40" t="s">
        <v>70</v>
      </c>
      <c r="C88" s="41">
        <v>6</v>
      </c>
    </row>
    <row r="89" spans="1:3">
      <c r="A89" s="17" t="s">
        <v>87</v>
      </c>
      <c r="B89" s="40" t="s">
        <v>81</v>
      </c>
      <c r="C89" s="41">
        <v>0.5</v>
      </c>
    </row>
    <row r="90" spans="1:3">
      <c r="A90" s="17" t="s">
        <v>87</v>
      </c>
      <c r="B90" s="40" t="s">
        <v>38</v>
      </c>
      <c r="C90" s="41">
        <v>0.5</v>
      </c>
    </row>
    <row r="91" spans="1:3">
      <c r="A91" s="17" t="s">
        <v>89</v>
      </c>
      <c r="B91" s="40" t="s">
        <v>38</v>
      </c>
      <c r="C91" s="41">
        <v>5</v>
      </c>
    </row>
    <row r="92" spans="1:3">
      <c r="A92" s="17" t="s">
        <v>89</v>
      </c>
      <c r="B92" s="40" t="s">
        <v>55</v>
      </c>
      <c r="C92" s="41">
        <v>5</v>
      </c>
    </row>
    <row r="93" spans="1:3">
      <c r="A93" s="17" t="s">
        <v>90</v>
      </c>
      <c r="B93" s="40" t="s">
        <v>28</v>
      </c>
      <c r="C93" s="41">
        <v>2</v>
      </c>
    </row>
    <row r="94" spans="1:3">
      <c r="A94" s="17" t="s">
        <v>90</v>
      </c>
      <c r="B94" s="40" t="s">
        <v>20</v>
      </c>
      <c r="C94" s="41">
        <v>3</v>
      </c>
    </row>
    <row r="95" spans="1:3">
      <c r="A95" s="17" t="s">
        <v>91</v>
      </c>
      <c r="B95" s="40" t="s">
        <v>17</v>
      </c>
      <c r="C95" s="41">
        <v>5</v>
      </c>
    </row>
    <row r="96" spans="1:3">
      <c r="A96" s="17" t="s">
        <v>91</v>
      </c>
      <c r="B96" s="40" t="s">
        <v>52</v>
      </c>
      <c r="C96" s="41">
        <v>2</v>
      </c>
    </row>
    <row r="97" spans="1:3">
      <c r="A97" s="17" t="s">
        <v>91</v>
      </c>
      <c r="B97" s="40" t="s">
        <v>90</v>
      </c>
      <c r="C97" s="41">
        <v>2</v>
      </c>
    </row>
    <row r="98" spans="1:3">
      <c r="A98" s="17" t="s">
        <v>92</v>
      </c>
      <c r="B98" s="40" t="s">
        <v>38</v>
      </c>
      <c r="C98" s="41">
        <v>10</v>
      </c>
    </row>
    <row r="99" spans="1:3">
      <c r="A99" s="17" t="s">
        <v>92</v>
      </c>
      <c r="B99" s="40" t="s">
        <v>52</v>
      </c>
      <c r="C99" s="41">
        <v>10</v>
      </c>
    </row>
    <row r="100" spans="1:3">
      <c r="A100" s="17" t="s">
        <v>92</v>
      </c>
      <c r="B100" s="40" t="s">
        <v>89</v>
      </c>
      <c r="C100" s="41">
        <v>2</v>
      </c>
    </row>
    <row r="101" spans="1:3">
      <c r="A101" s="17" t="s">
        <v>93</v>
      </c>
      <c r="B101" s="40" t="s">
        <v>17</v>
      </c>
      <c r="C101" s="41">
        <v>2</v>
      </c>
    </row>
    <row r="102" spans="1:3">
      <c r="A102" s="17" t="s">
        <v>93</v>
      </c>
      <c r="B102" s="40" t="s">
        <v>40</v>
      </c>
      <c r="C102" s="41">
        <v>1</v>
      </c>
    </row>
    <row r="103" spans="1:3">
      <c r="A103" s="17" t="s">
        <v>94</v>
      </c>
      <c r="B103" s="17" t="s">
        <v>93</v>
      </c>
      <c r="C103" s="41">
        <v>1</v>
      </c>
    </row>
    <row r="104" spans="1:3">
      <c r="A104" s="17" t="s">
        <v>94</v>
      </c>
      <c r="B104" s="40" t="s">
        <v>57</v>
      </c>
      <c r="C104" s="41">
        <v>3</v>
      </c>
    </row>
    <row r="105" spans="1:3">
      <c r="A105" s="17" t="s">
        <v>95</v>
      </c>
      <c r="B105" s="17" t="s">
        <v>94</v>
      </c>
      <c r="C105" s="41">
        <v>1</v>
      </c>
    </row>
    <row r="106" spans="1:3">
      <c r="A106" s="17" t="s">
        <v>95</v>
      </c>
      <c r="B106" s="40" t="s">
        <v>56</v>
      </c>
      <c r="C106" s="41">
        <v>10</v>
      </c>
    </row>
    <row r="107" spans="1:3">
      <c r="A107" s="17" t="s">
        <v>95</v>
      </c>
      <c r="B107" s="40" t="s">
        <v>96</v>
      </c>
      <c r="C107" s="41">
        <v>2</v>
      </c>
    </row>
    <row r="108" spans="1:3">
      <c r="A108" s="17" t="s">
        <v>97</v>
      </c>
      <c r="B108" s="40" t="s">
        <v>20</v>
      </c>
      <c r="C108" s="41">
        <v>10</v>
      </c>
    </row>
    <row r="109" spans="1:3">
      <c r="A109" s="17" t="s">
        <v>97</v>
      </c>
      <c r="B109" s="40" t="s">
        <v>22</v>
      </c>
      <c r="C109" s="41">
        <v>10</v>
      </c>
    </row>
    <row r="110" spans="1:3">
      <c r="A110" s="17" t="s">
        <v>97</v>
      </c>
      <c r="B110" s="40" t="s">
        <v>43</v>
      </c>
      <c r="C110" s="41">
        <v>5</v>
      </c>
    </row>
    <row r="111" spans="1:3">
      <c r="A111" s="17" t="s">
        <v>98</v>
      </c>
      <c r="B111" s="40" t="s">
        <v>17</v>
      </c>
      <c r="C111" s="41">
        <v>6</v>
      </c>
    </row>
    <row r="112" spans="1:3">
      <c r="A112" s="17" t="s">
        <v>98</v>
      </c>
      <c r="B112" s="40" t="s">
        <v>56</v>
      </c>
      <c r="C112" s="41">
        <v>1</v>
      </c>
    </row>
    <row r="113" spans="1:3">
      <c r="A113" s="17" t="s">
        <v>98</v>
      </c>
      <c r="B113" s="40" t="s">
        <v>62</v>
      </c>
      <c r="C113" s="41">
        <v>6</v>
      </c>
    </row>
    <row r="114" spans="1:1">
      <c r="A114" s="17" t="s">
        <v>99</v>
      </c>
    </row>
    <row r="115" spans="1:1">
      <c r="A115" s="17" t="s">
        <v>100</v>
      </c>
    </row>
    <row r="116" spans="1:1">
      <c r="A116" s="17" t="s">
        <v>101</v>
      </c>
    </row>
    <row r="117" spans="1:1">
      <c r="A117" s="17" t="s">
        <v>102</v>
      </c>
    </row>
    <row r="118" spans="1:1">
      <c r="A118" s="17" t="s">
        <v>103</v>
      </c>
    </row>
    <row r="119" spans="1:1">
      <c r="A119" s="17" t="s">
        <v>104</v>
      </c>
    </row>
    <row r="120" spans="1:1">
      <c r="A120" s="17" t="s">
        <v>105</v>
      </c>
    </row>
    <row r="121" spans="1:1">
      <c r="A121" s="17" t="s">
        <v>106</v>
      </c>
    </row>
    <row r="122" spans="1:1">
      <c r="A122" s="17" t="s">
        <v>107</v>
      </c>
    </row>
    <row r="123" spans="1:1">
      <c r="A123" s="17" t="s">
        <v>108</v>
      </c>
    </row>
    <row r="124" spans="1:1">
      <c r="A124" s="17" t="s">
        <v>109</v>
      </c>
    </row>
    <row r="125" spans="1:1">
      <c r="A125" s="17" t="s">
        <v>110</v>
      </c>
    </row>
    <row r="126" spans="1:1">
      <c r="A126" s="17" t="s">
        <v>111</v>
      </c>
    </row>
    <row r="127" spans="1:1">
      <c r="A127" s="17" t="s">
        <v>112</v>
      </c>
    </row>
    <row r="128" spans="1:1">
      <c r="A128" s="17" t="s">
        <v>113</v>
      </c>
    </row>
    <row r="129" spans="1:1">
      <c r="A129" s="17" t="s">
        <v>114</v>
      </c>
    </row>
    <row r="130" spans="1:1">
      <c r="A130" s="17" t="s">
        <v>115</v>
      </c>
    </row>
    <row r="131" spans="1:1">
      <c r="A131" s="17" t="s">
        <v>116</v>
      </c>
    </row>
    <row r="132" spans="1:1">
      <c r="A132" s="17" t="s">
        <v>117</v>
      </c>
    </row>
    <row r="133" spans="1:1">
      <c r="A133" s="17" t="s">
        <v>118</v>
      </c>
    </row>
    <row r="134" spans="1:1">
      <c r="A134" s="17" t="s">
        <v>119</v>
      </c>
    </row>
    <row r="135" spans="1:1">
      <c r="A135" s="17" t="s">
        <v>120</v>
      </c>
    </row>
    <row r="136" spans="1:1">
      <c r="A136" s="17" t="s">
        <v>121</v>
      </c>
    </row>
    <row r="137" spans="1:1">
      <c r="A137" s="17" t="s">
        <v>122</v>
      </c>
    </row>
    <row r="138" spans="1:1">
      <c r="A138" s="17" t="s">
        <v>123</v>
      </c>
    </row>
    <row r="139" spans="1:1">
      <c r="A139" s="17" t="s">
        <v>124</v>
      </c>
    </row>
    <row r="140" spans="1:1">
      <c r="A140" s="17" t="s">
        <v>125</v>
      </c>
    </row>
    <row r="141" spans="1:1">
      <c r="A141" s="17" t="s">
        <v>126</v>
      </c>
    </row>
    <row r="142" spans="1:1">
      <c r="A142" s="17" t="s">
        <v>127</v>
      </c>
    </row>
    <row r="143" spans="1:1">
      <c r="A143" s="17" t="s">
        <v>128</v>
      </c>
    </row>
    <row r="144" spans="1:1">
      <c r="A144" s="17" t="s">
        <v>129</v>
      </c>
    </row>
    <row r="145" spans="1:1">
      <c r="A145" s="17" t="s">
        <v>130</v>
      </c>
    </row>
    <row r="146" spans="1:3">
      <c r="A146" s="17" t="s">
        <v>63</v>
      </c>
      <c r="B146" s="40" t="s">
        <v>131</v>
      </c>
      <c r="C146" s="41">
        <v>2</v>
      </c>
    </row>
    <row r="147" spans="1:3">
      <c r="A147" s="17" t="s">
        <v>63</v>
      </c>
      <c r="B147" s="40" t="s">
        <v>26</v>
      </c>
      <c r="C147" s="41">
        <v>1</v>
      </c>
    </row>
    <row r="148" spans="1:3">
      <c r="A148" s="17" t="s">
        <v>132</v>
      </c>
      <c r="B148" s="40" t="s">
        <v>63</v>
      </c>
      <c r="C148" s="41">
        <v>2</v>
      </c>
    </row>
    <row r="149" spans="1:3">
      <c r="A149" s="17" t="s">
        <v>132</v>
      </c>
      <c r="B149" s="40" t="s">
        <v>131</v>
      </c>
      <c r="C149" s="41">
        <v>1</v>
      </c>
    </row>
    <row r="150" spans="1:3">
      <c r="A150" s="17" t="s">
        <v>132</v>
      </c>
      <c r="B150" s="40" t="s">
        <v>65</v>
      </c>
      <c r="C150" s="41">
        <v>1</v>
      </c>
    </row>
    <row r="151" spans="1:3">
      <c r="A151" s="17" t="s">
        <v>133</v>
      </c>
      <c r="B151" s="40" t="s">
        <v>26</v>
      </c>
      <c r="C151" s="41">
        <v>1.5</v>
      </c>
    </row>
    <row r="152" spans="1:3">
      <c r="A152" s="17" t="s">
        <v>133</v>
      </c>
      <c r="B152" s="40" t="s">
        <v>39</v>
      </c>
      <c r="C152" s="41">
        <v>0.5</v>
      </c>
    </row>
    <row r="153" spans="1:3">
      <c r="A153" s="17" t="s">
        <v>134</v>
      </c>
      <c r="B153" s="40" t="s">
        <v>135</v>
      </c>
      <c r="C153" s="41">
        <v>1</v>
      </c>
    </row>
    <row r="154" spans="1:3">
      <c r="A154" s="17" t="s">
        <v>134</v>
      </c>
      <c r="B154" s="40" t="s">
        <v>70</v>
      </c>
      <c r="C154" s="41">
        <v>-0.5</v>
      </c>
    </row>
    <row r="155" spans="1:3">
      <c r="A155" s="17" t="s">
        <v>136</v>
      </c>
      <c r="B155" s="40" t="s">
        <v>49</v>
      </c>
      <c r="C155" s="41">
        <v>1.5</v>
      </c>
    </row>
    <row r="156" spans="1:3">
      <c r="A156" s="17" t="s">
        <v>136</v>
      </c>
      <c r="B156" s="40" t="s">
        <v>24</v>
      </c>
      <c r="C156" s="41">
        <v>0.5</v>
      </c>
    </row>
    <row r="157" spans="1:3">
      <c r="A157" s="17" t="s">
        <v>137</v>
      </c>
      <c r="B157" s="40" t="s">
        <v>138</v>
      </c>
      <c r="C157" s="41">
        <v>3</v>
      </c>
    </row>
    <row r="158" spans="1:3">
      <c r="A158" s="17" t="s">
        <v>88</v>
      </c>
      <c r="B158" s="40" t="s">
        <v>139</v>
      </c>
      <c r="C158" s="41">
        <v>1</v>
      </c>
    </row>
    <row r="159" spans="1:3">
      <c r="A159" s="17" t="s">
        <v>88</v>
      </c>
      <c r="B159" s="40" t="s">
        <v>70</v>
      </c>
      <c r="C159" s="41">
        <v>-1</v>
      </c>
    </row>
    <row r="160" spans="1:3">
      <c r="A160" s="17" t="s">
        <v>77</v>
      </c>
      <c r="B160" s="40" t="s">
        <v>82</v>
      </c>
      <c r="C160" s="41">
        <v>2</v>
      </c>
    </row>
    <row r="161" spans="1:3">
      <c r="A161" s="17" t="s">
        <v>77</v>
      </c>
      <c r="B161" s="40" t="s">
        <v>86</v>
      </c>
      <c r="C161" s="41">
        <v>10</v>
      </c>
    </row>
    <row r="162" spans="1:3">
      <c r="A162" s="17" t="s">
        <v>77</v>
      </c>
      <c r="B162" s="40" t="s">
        <v>17</v>
      </c>
      <c r="C162" s="41">
        <v>2</v>
      </c>
    </row>
    <row r="163" spans="1:3">
      <c r="A163" s="17" t="s">
        <v>140</v>
      </c>
      <c r="B163" s="40" t="s">
        <v>70</v>
      </c>
      <c r="C163" s="41">
        <v>2</v>
      </c>
    </row>
    <row r="164" spans="1:3">
      <c r="A164" s="17" t="s">
        <v>131</v>
      </c>
      <c r="B164" s="40" t="s">
        <v>141</v>
      </c>
      <c r="C164" s="41">
        <v>2</v>
      </c>
    </row>
    <row r="165" spans="1:3">
      <c r="A165" s="17" t="s">
        <v>131</v>
      </c>
      <c r="B165" s="40" t="s">
        <v>70</v>
      </c>
      <c r="C165" s="41">
        <v>-1</v>
      </c>
    </row>
    <row r="166" spans="1:3">
      <c r="A166" s="17" t="s">
        <v>142</v>
      </c>
      <c r="B166" s="40" t="s">
        <v>40</v>
      </c>
      <c r="C166" s="41">
        <v>1</v>
      </c>
    </row>
    <row r="167" spans="1:3">
      <c r="A167" s="17" t="s">
        <v>142</v>
      </c>
      <c r="B167" s="40" t="s">
        <v>43</v>
      </c>
      <c r="C167" s="41">
        <v>1</v>
      </c>
    </row>
    <row r="168" spans="1:3">
      <c r="A168" s="17" t="s">
        <v>143</v>
      </c>
      <c r="B168" s="40" t="s">
        <v>26</v>
      </c>
      <c r="C168" s="41">
        <v>2</v>
      </c>
    </row>
    <row r="169" spans="1:3">
      <c r="A169" s="17" t="s">
        <v>143</v>
      </c>
      <c r="B169" s="40" t="s">
        <v>70</v>
      </c>
      <c r="C169" s="41">
        <v>2</v>
      </c>
    </row>
    <row r="170" spans="1:3">
      <c r="A170" s="17" t="s">
        <v>144</v>
      </c>
      <c r="B170" s="40" t="s">
        <v>76</v>
      </c>
      <c r="C170" s="41">
        <v>1</v>
      </c>
    </row>
    <row r="171" spans="1:3">
      <c r="A171" s="17" t="s">
        <v>144</v>
      </c>
      <c r="B171" s="40" t="s">
        <v>67</v>
      </c>
      <c r="C171" s="41">
        <v>1</v>
      </c>
    </row>
    <row r="172" spans="1:3">
      <c r="A172" s="17" t="s">
        <v>145</v>
      </c>
      <c r="B172" s="40" t="s">
        <v>52</v>
      </c>
      <c r="C172" s="41">
        <v>2</v>
      </c>
    </row>
    <row r="173" spans="1:3">
      <c r="A173" s="17" t="s">
        <v>145</v>
      </c>
      <c r="B173" s="40" t="s">
        <v>61</v>
      </c>
      <c r="C173" s="41">
        <v>1</v>
      </c>
    </row>
    <row r="174" spans="1:3">
      <c r="A174" s="17" t="s">
        <v>80</v>
      </c>
      <c r="B174" s="40" t="s">
        <v>75</v>
      </c>
      <c r="C174" s="41">
        <v>0.5</v>
      </c>
    </row>
    <row r="175" spans="1:3">
      <c r="A175" s="17" t="s">
        <v>80</v>
      </c>
      <c r="B175" s="40" t="s">
        <v>59</v>
      </c>
      <c r="C175" s="41">
        <v>0.5</v>
      </c>
    </row>
    <row r="176" spans="1:3">
      <c r="A176" s="17" t="s">
        <v>146</v>
      </c>
      <c r="B176" s="17" t="s">
        <v>142</v>
      </c>
      <c r="C176" s="41">
        <v>1</v>
      </c>
    </row>
    <row r="177" spans="1:3">
      <c r="A177" s="17" t="s">
        <v>146</v>
      </c>
      <c r="B177" s="17" t="s">
        <v>143</v>
      </c>
      <c r="C177" s="41">
        <v>1</v>
      </c>
    </row>
    <row r="178" spans="1:3">
      <c r="A178" s="17" t="s">
        <v>146</v>
      </c>
      <c r="B178" s="17" t="s">
        <v>144</v>
      </c>
      <c r="C178" s="41">
        <v>1</v>
      </c>
    </row>
    <row r="179" spans="1:3">
      <c r="A179" s="17" t="s">
        <v>146</v>
      </c>
      <c r="B179" s="17" t="s">
        <v>145</v>
      </c>
      <c r="C179" s="41">
        <v>1</v>
      </c>
    </row>
    <row r="180" spans="1:3">
      <c r="A180" s="17" t="s">
        <v>146</v>
      </c>
      <c r="B180" s="17" t="s">
        <v>80</v>
      </c>
      <c r="C180" s="41">
        <v>1</v>
      </c>
    </row>
    <row r="181" spans="1:3">
      <c r="A181" s="17" t="s">
        <v>146</v>
      </c>
      <c r="B181" s="40" t="s">
        <v>88</v>
      </c>
      <c r="C181" s="41">
        <v>1</v>
      </c>
    </row>
  </sheetData>
  <autoFilter ref="A1:J181">
    <extLst/>
  </autoFilter>
  <conditionalFormatting sqref="B11">
    <cfRule type="duplicateValues" dxfId="0" priority="94"/>
  </conditionalFormatting>
  <conditionalFormatting sqref="B13">
    <cfRule type="duplicateValues" dxfId="0" priority="93"/>
  </conditionalFormatting>
  <conditionalFormatting sqref="B15">
    <cfRule type="duplicateValues" dxfId="0" priority="90"/>
  </conditionalFormatting>
  <conditionalFormatting sqref="A16">
    <cfRule type="duplicateValues" dxfId="0" priority="91"/>
  </conditionalFormatting>
  <conditionalFormatting sqref="B16">
    <cfRule type="duplicateValues" dxfId="0" priority="89"/>
  </conditionalFormatting>
  <conditionalFormatting sqref="A17">
    <cfRule type="duplicateValues" dxfId="0" priority="92"/>
  </conditionalFormatting>
  <conditionalFormatting sqref="A18">
    <cfRule type="duplicateValues" dxfId="0" priority="86"/>
  </conditionalFormatting>
  <conditionalFormatting sqref="A21">
    <cfRule type="duplicateValues" dxfId="0" priority="85"/>
  </conditionalFormatting>
  <conditionalFormatting sqref="A23">
    <cfRule type="duplicateValues" dxfId="0" priority="84"/>
  </conditionalFormatting>
  <conditionalFormatting sqref="A25">
    <cfRule type="duplicateValues" dxfId="0" priority="87"/>
  </conditionalFormatting>
  <conditionalFormatting sqref="A26">
    <cfRule type="duplicateValues" dxfId="0" priority="88"/>
  </conditionalFormatting>
  <conditionalFormatting sqref="A28">
    <cfRule type="duplicateValues" dxfId="0" priority="79"/>
  </conditionalFormatting>
  <conditionalFormatting sqref="A30">
    <cfRule type="duplicateValues" dxfId="0" priority="74"/>
  </conditionalFormatting>
  <conditionalFormatting sqref="A31">
    <cfRule type="duplicateValues" dxfId="0" priority="75"/>
  </conditionalFormatting>
  <conditionalFormatting sqref="A34">
    <cfRule type="duplicateValues" dxfId="0" priority="72"/>
  </conditionalFormatting>
  <conditionalFormatting sqref="A36">
    <cfRule type="duplicateValues" dxfId="0" priority="68"/>
  </conditionalFormatting>
  <conditionalFormatting sqref="A37">
    <cfRule type="duplicateValues" dxfId="0" priority="69"/>
  </conditionalFormatting>
  <conditionalFormatting sqref="A39">
    <cfRule type="duplicateValues" dxfId="0" priority="67"/>
  </conditionalFormatting>
  <conditionalFormatting sqref="A41">
    <cfRule type="duplicateValues" dxfId="0" priority="65"/>
  </conditionalFormatting>
  <conditionalFormatting sqref="A42">
    <cfRule type="duplicateValues" dxfId="0" priority="66"/>
  </conditionalFormatting>
  <conditionalFormatting sqref="A44">
    <cfRule type="duplicateValues" dxfId="0" priority="64"/>
  </conditionalFormatting>
  <conditionalFormatting sqref="A46">
    <cfRule type="duplicateValues" dxfId="0" priority="71"/>
  </conditionalFormatting>
  <conditionalFormatting sqref="A48">
    <cfRule type="duplicateValues" dxfId="0" priority="73"/>
  </conditionalFormatting>
  <conditionalFormatting sqref="A50">
    <cfRule type="duplicateValues" dxfId="0" priority="70"/>
  </conditionalFormatting>
  <conditionalFormatting sqref="A52">
    <cfRule type="duplicateValues" dxfId="0" priority="63"/>
  </conditionalFormatting>
  <conditionalFormatting sqref="A53">
    <cfRule type="duplicateValues" dxfId="0" priority="62"/>
  </conditionalFormatting>
  <conditionalFormatting sqref="A55">
    <cfRule type="duplicateValues" dxfId="0" priority="60"/>
  </conditionalFormatting>
  <conditionalFormatting sqref="A56">
    <cfRule type="duplicateValues" dxfId="0" priority="61"/>
  </conditionalFormatting>
  <conditionalFormatting sqref="A58">
    <cfRule type="duplicateValues" dxfId="0" priority="59"/>
  </conditionalFormatting>
  <conditionalFormatting sqref="A60">
    <cfRule type="duplicateValues" dxfId="0" priority="57"/>
  </conditionalFormatting>
  <conditionalFormatting sqref="A62">
    <cfRule type="duplicateValues" dxfId="0" priority="55"/>
  </conditionalFormatting>
  <conditionalFormatting sqref="B62">
    <cfRule type="duplicateValues" dxfId="0" priority="54"/>
  </conditionalFormatting>
  <conditionalFormatting sqref="A63">
    <cfRule type="duplicateValues" dxfId="0" priority="56"/>
  </conditionalFormatting>
  <conditionalFormatting sqref="A65">
    <cfRule type="duplicateValues" dxfId="0" priority="52"/>
  </conditionalFormatting>
  <conditionalFormatting sqref="B65">
    <cfRule type="duplicateValues" dxfId="0" priority="51"/>
  </conditionalFormatting>
  <conditionalFormatting sqref="A66">
    <cfRule type="duplicateValues" dxfId="0" priority="53"/>
  </conditionalFormatting>
  <conditionalFormatting sqref="A68">
    <cfRule type="duplicateValues" dxfId="0" priority="49"/>
  </conditionalFormatting>
  <conditionalFormatting sqref="A69">
    <cfRule type="duplicateValues" dxfId="0" priority="50"/>
  </conditionalFormatting>
  <conditionalFormatting sqref="A71">
    <cfRule type="duplicateValues" dxfId="0" priority="48"/>
  </conditionalFormatting>
  <conditionalFormatting sqref="A73">
    <cfRule type="duplicateValues" dxfId="0" priority="47"/>
  </conditionalFormatting>
  <conditionalFormatting sqref="A77">
    <cfRule type="duplicateValues" dxfId="0" priority="46"/>
  </conditionalFormatting>
  <conditionalFormatting sqref="A78">
    <cfRule type="duplicateValues" dxfId="0" priority="181"/>
  </conditionalFormatting>
  <conditionalFormatting sqref="A79">
    <cfRule type="duplicateValues" dxfId="0" priority="82"/>
  </conditionalFormatting>
  <conditionalFormatting sqref="A80">
    <cfRule type="duplicateValues" dxfId="0" priority="83"/>
  </conditionalFormatting>
  <conditionalFormatting sqref="A81">
    <cfRule type="duplicateValues" dxfId="0" priority="179"/>
  </conditionalFormatting>
  <conditionalFormatting sqref="A82">
    <cfRule type="duplicateValues" dxfId="0" priority="45"/>
  </conditionalFormatting>
  <conditionalFormatting sqref="A83">
    <cfRule type="duplicateValues" dxfId="0" priority="178"/>
  </conditionalFormatting>
  <conditionalFormatting sqref="A84">
    <cfRule type="duplicateValues" dxfId="0" priority="81"/>
  </conditionalFormatting>
  <conditionalFormatting sqref="A85">
    <cfRule type="duplicateValues" dxfId="0" priority="80"/>
  </conditionalFormatting>
  <conditionalFormatting sqref="A86">
    <cfRule type="duplicateValues" dxfId="0" priority="177"/>
  </conditionalFormatting>
  <conditionalFormatting sqref="A87">
    <cfRule type="duplicateValues" dxfId="0" priority="42"/>
  </conditionalFormatting>
  <conditionalFormatting sqref="A88">
    <cfRule type="duplicateValues" dxfId="0" priority="43"/>
  </conditionalFormatting>
  <conditionalFormatting sqref="A89">
    <cfRule type="duplicateValues" dxfId="0" priority="44"/>
  </conditionalFormatting>
  <conditionalFormatting sqref="A90">
    <cfRule type="duplicateValues" dxfId="0" priority="176"/>
  </conditionalFormatting>
  <conditionalFormatting sqref="A91">
    <cfRule type="duplicateValues" dxfId="0" priority="41"/>
  </conditionalFormatting>
  <conditionalFormatting sqref="A92">
    <cfRule type="duplicateValues" dxfId="0" priority="175"/>
  </conditionalFormatting>
  <conditionalFormatting sqref="A93">
    <cfRule type="duplicateValues" dxfId="0" priority="40"/>
  </conditionalFormatting>
  <conditionalFormatting sqref="A94">
    <cfRule type="duplicateValues" dxfId="0" priority="174"/>
  </conditionalFormatting>
  <conditionalFormatting sqref="A95">
    <cfRule type="duplicateValues" dxfId="0" priority="38"/>
  </conditionalFormatting>
  <conditionalFormatting sqref="A96">
    <cfRule type="duplicateValues" dxfId="0" priority="39"/>
  </conditionalFormatting>
  <conditionalFormatting sqref="A97">
    <cfRule type="duplicateValues" dxfId="0" priority="173"/>
  </conditionalFormatting>
  <conditionalFormatting sqref="A98">
    <cfRule type="duplicateValues" dxfId="0" priority="36"/>
  </conditionalFormatting>
  <conditionalFormatting sqref="A99">
    <cfRule type="duplicateValues" dxfId="0" priority="37"/>
  </conditionalFormatting>
  <conditionalFormatting sqref="A100">
    <cfRule type="duplicateValues" dxfId="0" priority="172"/>
  </conditionalFormatting>
  <conditionalFormatting sqref="A101">
    <cfRule type="duplicateValues" dxfId="0" priority="35"/>
  </conditionalFormatting>
  <conditionalFormatting sqref="A102">
    <cfRule type="duplicateValues" dxfId="0" priority="171"/>
  </conditionalFormatting>
  <conditionalFormatting sqref="A103">
    <cfRule type="duplicateValues" dxfId="0" priority="34"/>
  </conditionalFormatting>
  <conditionalFormatting sqref="B103">
    <cfRule type="duplicateValues" dxfId="0" priority="33"/>
  </conditionalFormatting>
  <conditionalFormatting sqref="A104">
    <cfRule type="duplicateValues" dxfId="0" priority="170"/>
  </conditionalFormatting>
  <conditionalFormatting sqref="A105">
    <cfRule type="duplicateValues" dxfId="0" priority="31"/>
  </conditionalFormatting>
  <conditionalFormatting sqref="B105">
    <cfRule type="duplicateValues" dxfId="0" priority="30"/>
  </conditionalFormatting>
  <conditionalFormatting sqref="A106">
    <cfRule type="duplicateValues" dxfId="0" priority="32"/>
  </conditionalFormatting>
  <conditionalFormatting sqref="A107">
    <cfRule type="duplicateValues" dxfId="0" priority="169"/>
  </conditionalFormatting>
  <conditionalFormatting sqref="A108">
    <cfRule type="duplicateValues" dxfId="0" priority="28"/>
  </conditionalFormatting>
  <conditionalFormatting sqref="A109">
    <cfRule type="duplicateValues" dxfId="0" priority="29"/>
  </conditionalFormatting>
  <conditionalFormatting sqref="A110">
    <cfRule type="duplicateValues" dxfId="0" priority="168"/>
  </conditionalFormatting>
  <conditionalFormatting sqref="A111">
    <cfRule type="duplicateValues" dxfId="0" priority="26"/>
  </conditionalFormatting>
  <conditionalFormatting sqref="A112">
    <cfRule type="duplicateValues" dxfId="0" priority="27"/>
  </conditionalFormatting>
  <conditionalFormatting sqref="A113">
    <cfRule type="duplicateValues" dxfId="0" priority="167"/>
  </conditionalFormatting>
  <conditionalFormatting sqref="A114">
    <cfRule type="duplicateValues" dxfId="0" priority="166"/>
  </conditionalFormatting>
  <conditionalFormatting sqref="A115">
    <cfRule type="duplicateValues" dxfId="0" priority="165"/>
  </conditionalFormatting>
  <conditionalFormatting sqref="A116">
    <cfRule type="duplicateValues" dxfId="0" priority="164"/>
  </conditionalFormatting>
  <conditionalFormatting sqref="A117">
    <cfRule type="duplicateValues" dxfId="0" priority="163"/>
  </conditionalFormatting>
  <conditionalFormatting sqref="A118">
    <cfRule type="duplicateValues" dxfId="0" priority="162"/>
  </conditionalFormatting>
  <conditionalFormatting sqref="A119">
    <cfRule type="duplicateValues" dxfId="0" priority="161"/>
  </conditionalFormatting>
  <conditionalFormatting sqref="A120">
    <cfRule type="duplicateValues" dxfId="0" priority="160"/>
  </conditionalFormatting>
  <conditionalFormatting sqref="A121">
    <cfRule type="duplicateValues" dxfId="0" priority="159"/>
  </conditionalFormatting>
  <conditionalFormatting sqref="A122">
    <cfRule type="duplicateValues" dxfId="0" priority="158"/>
  </conditionalFormatting>
  <conditionalFormatting sqref="A123">
    <cfRule type="duplicateValues" dxfId="0" priority="157"/>
  </conditionalFormatting>
  <conditionalFormatting sqref="A124">
    <cfRule type="duplicateValues" dxfId="0" priority="156"/>
  </conditionalFormatting>
  <conditionalFormatting sqref="A125">
    <cfRule type="duplicateValues" dxfId="0" priority="155"/>
  </conditionalFormatting>
  <conditionalFormatting sqref="A126">
    <cfRule type="duplicateValues" dxfId="0" priority="154"/>
  </conditionalFormatting>
  <conditionalFormatting sqref="A127">
    <cfRule type="duplicateValues" dxfId="0" priority="153"/>
  </conditionalFormatting>
  <conditionalFormatting sqref="A128">
    <cfRule type="duplicateValues" dxfId="0" priority="152"/>
  </conditionalFormatting>
  <conditionalFormatting sqref="A129">
    <cfRule type="duplicateValues" dxfId="0" priority="151"/>
  </conditionalFormatting>
  <conditionalFormatting sqref="A130">
    <cfRule type="duplicateValues" dxfId="0" priority="150"/>
  </conditionalFormatting>
  <conditionalFormatting sqref="A131">
    <cfRule type="duplicateValues" dxfId="0" priority="149"/>
  </conditionalFormatting>
  <conditionalFormatting sqref="A132">
    <cfRule type="duplicateValues" dxfId="0" priority="148"/>
  </conditionalFormatting>
  <conditionalFormatting sqref="A133">
    <cfRule type="duplicateValues" dxfId="0" priority="147"/>
  </conditionalFormatting>
  <conditionalFormatting sqref="A134">
    <cfRule type="duplicateValues" dxfId="0" priority="146"/>
  </conditionalFormatting>
  <conditionalFormatting sqref="A135">
    <cfRule type="duplicateValues" dxfId="0" priority="145"/>
  </conditionalFormatting>
  <conditionalFormatting sqref="A136">
    <cfRule type="duplicateValues" dxfId="0" priority="144"/>
  </conditionalFormatting>
  <conditionalFormatting sqref="A137">
    <cfRule type="duplicateValues" dxfId="0" priority="143"/>
  </conditionalFormatting>
  <conditionalFormatting sqref="A138">
    <cfRule type="duplicateValues" dxfId="0" priority="142"/>
  </conditionalFormatting>
  <conditionalFormatting sqref="A139">
    <cfRule type="duplicateValues" dxfId="0" priority="141"/>
  </conditionalFormatting>
  <conditionalFormatting sqref="A140">
    <cfRule type="duplicateValues" dxfId="0" priority="140"/>
  </conditionalFormatting>
  <conditionalFormatting sqref="A141">
    <cfRule type="duplicateValues" dxfId="0" priority="139"/>
  </conditionalFormatting>
  <conditionalFormatting sqref="A142">
    <cfRule type="duplicateValues" dxfId="0" priority="138"/>
  </conditionalFormatting>
  <conditionalFormatting sqref="A143">
    <cfRule type="duplicateValues" dxfId="0" priority="137"/>
  </conditionalFormatting>
  <conditionalFormatting sqref="A144">
    <cfRule type="duplicateValues" dxfId="0" priority="136"/>
  </conditionalFormatting>
  <conditionalFormatting sqref="A145">
    <cfRule type="duplicateValues" dxfId="0" priority="135"/>
  </conditionalFormatting>
  <conditionalFormatting sqref="A146">
    <cfRule type="duplicateValues" dxfId="0" priority="1"/>
  </conditionalFormatting>
  <conditionalFormatting sqref="A147">
    <cfRule type="duplicateValues" dxfId="0" priority="133"/>
  </conditionalFormatting>
  <conditionalFormatting sqref="A148">
    <cfRule type="duplicateValues" dxfId="0" priority="2"/>
  </conditionalFormatting>
  <conditionalFormatting sqref="A149">
    <cfRule type="duplicateValues" dxfId="0" priority="3"/>
  </conditionalFormatting>
  <conditionalFormatting sqref="A150">
    <cfRule type="duplicateValues" dxfId="0" priority="104"/>
  </conditionalFormatting>
  <conditionalFormatting sqref="A151">
    <cfRule type="duplicateValues" dxfId="0" priority="132"/>
  </conditionalFormatting>
  <conditionalFormatting sqref="A152">
    <cfRule type="duplicateValues" dxfId="0" priority="77"/>
  </conditionalFormatting>
  <conditionalFormatting sqref="A153">
    <cfRule type="duplicateValues" dxfId="0" priority="76"/>
  </conditionalFormatting>
  <conditionalFormatting sqref="A154">
    <cfRule type="duplicateValues" dxfId="0" priority="131"/>
  </conditionalFormatting>
  <conditionalFormatting sqref="A155">
    <cfRule type="duplicateValues" dxfId="0" priority="4"/>
  </conditionalFormatting>
  <conditionalFormatting sqref="A156">
    <cfRule type="duplicateValues" dxfId="0" priority="129"/>
  </conditionalFormatting>
  <conditionalFormatting sqref="A157">
    <cfRule type="duplicateValues" dxfId="0" priority="107"/>
  </conditionalFormatting>
  <conditionalFormatting sqref="A158">
    <cfRule type="duplicateValues" dxfId="0" priority="5"/>
  </conditionalFormatting>
  <conditionalFormatting sqref="A159">
    <cfRule type="duplicateValues" dxfId="0" priority="120"/>
  </conditionalFormatting>
  <conditionalFormatting sqref="A160">
    <cfRule type="duplicateValues" dxfId="0" priority="6"/>
  </conditionalFormatting>
  <conditionalFormatting sqref="A161">
    <cfRule type="duplicateValues" dxfId="0" priority="8"/>
  </conditionalFormatting>
  <conditionalFormatting sqref="A162">
    <cfRule type="duplicateValues" dxfId="0" priority="119"/>
  </conditionalFormatting>
  <conditionalFormatting sqref="A163">
    <cfRule type="duplicateValues" dxfId="0" priority="124"/>
  </conditionalFormatting>
  <conditionalFormatting sqref="A164">
    <cfRule type="duplicateValues" dxfId="0" priority="9"/>
  </conditionalFormatting>
  <conditionalFormatting sqref="A165">
    <cfRule type="duplicateValues" dxfId="0" priority="122"/>
  </conditionalFormatting>
  <conditionalFormatting sqref="A166">
    <cfRule type="duplicateValues" dxfId="0" priority="10"/>
  </conditionalFormatting>
  <conditionalFormatting sqref="A167">
    <cfRule type="duplicateValues" dxfId="0" priority="118"/>
  </conditionalFormatting>
  <conditionalFormatting sqref="A168">
    <cfRule type="duplicateValues" dxfId="0" priority="11"/>
  </conditionalFormatting>
  <conditionalFormatting sqref="A169">
    <cfRule type="duplicateValues" dxfId="0" priority="117"/>
  </conditionalFormatting>
  <conditionalFormatting sqref="A170">
    <cfRule type="duplicateValues" dxfId="0" priority="12"/>
  </conditionalFormatting>
  <conditionalFormatting sqref="A171">
    <cfRule type="duplicateValues" dxfId="0" priority="116"/>
  </conditionalFormatting>
  <conditionalFormatting sqref="A172">
    <cfRule type="duplicateValues" dxfId="0" priority="13"/>
  </conditionalFormatting>
  <conditionalFormatting sqref="A173">
    <cfRule type="duplicateValues" dxfId="0" priority="115"/>
  </conditionalFormatting>
  <conditionalFormatting sqref="A174">
    <cfRule type="duplicateValues" dxfId="0" priority="14"/>
  </conditionalFormatting>
  <conditionalFormatting sqref="A175">
    <cfRule type="duplicateValues" dxfId="0" priority="114"/>
  </conditionalFormatting>
  <conditionalFormatting sqref="A176">
    <cfRule type="duplicateValues" dxfId="0" priority="113"/>
  </conditionalFormatting>
  <conditionalFormatting sqref="B176">
    <cfRule type="duplicateValues" dxfId="0" priority="19"/>
  </conditionalFormatting>
  <conditionalFormatting sqref="A177">
    <cfRule type="duplicateValues" dxfId="0" priority="24"/>
  </conditionalFormatting>
  <conditionalFormatting sqref="B177">
    <cfRule type="duplicateValues" dxfId="0" priority="18"/>
  </conditionalFormatting>
  <conditionalFormatting sqref="A178">
    <cfRule type="duplicateValues" dxfId="0" priority="23"/>
  </conditionalFormatting>
  <conditionalFormatting sqref="B178">
    <cfRule type="duplicateValues" dxfId="0" priority="17"/>
  </conditionalFormatting>
  <conditionalFormatting sqref="A179">
    <cfRule type="duplicateValues" dxfId="0" priority="22"/>
  </conditionalFormatting>
  <conditionalFormatting sqref="B179">
    <cfRule type="duplicateValues" dxfId="0" priority="16"/>
  </conditionalFormatting>
  <conditionalFormatting sqref="A180">
    <cfRule type="duplicateValues" dxfId="0" priority="21"/>
  </conditionalFormatting>
  <conditionalFormatting sqref="B180">
    <cfRule type="duplicateValues" dxfId="0" priority="15"/>
  </conditionalFormatting>
  <conditionalFormatting sqref="A181">
    <cfRule type="duplicateValues" dxfId="0" priority="20"/>
  </conditionalFormatting>
  <conditionalFormatting sqref="A2:A15 A19:A20 A22 A24 A27 A29 A32:A33 A35 A38 A40 A43 A45 A47 A49 A51 A54 A57 A59 A61 A64 A67 A70 A72 A74:A76">
    <cfRule type="duplicateValues" dxfId="0" priority="183"/>
  </conditionalFormatting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58"/>
  <sheetViews>
    <sheetView tabSelected="1" topLeftCell="B1" workbookViewId="0">
      <pane ySplit="2" topLeftCell="A3" activePane="bottomLeft" state="frozen"/>
      <selection/>
      <selection pane="bottomLeft" activeCell="L14" sqref="L14"/>
    </sheetView>
  </sheetViews>
  <sheetFormatPr defaultColWidth="9" defaultRowHeight="16.5"/>
  <cols>
    <col min="1" max="1" width="4.625" style="5" customWidth="1"/>
    <col min="2" max="2" width="16.25" style="4" customWidth="1"/>
    <col min="3" max="3" width="14.625" style="27" customWidth="1"/>
    <col min="4" max="4" width="14.625" style="33" customWidth="1"/>
    <col min="5" max="5" width="14.625" style="8" customWidth="1"/>
    <col min="6" max="16" width="14.625" style="6" customWidth="1"/>
    <col min="17" max="17" width="9" style="5"/>
    <col min="18" max="18" width="17.875" style="5" customWidth="1"/>
    <col min="19" max="16384" width="9" style="5"/>
  </cols>
  <sheetData>
    <row r="1" s="4" customFormat="1" spans="1:19">
      <c r="A1" s="10" t="s">
        <v>147</v>
      </c>
      <c r="B1" s="10"/>
      <c r="C1" s="29" t="s">
        <v>148</v>
      </c>
      <c r="D1" s="34"/>
      <c r="E1" s="16"/>
      <c r="F1" s="35" t="s">
        <v>149</v>
      </c>
      <c r="G1" s="15" t="s">
        <v>150</v>
      </c>
      <c r="H1" s="15" t="s">
        <v>151</v>
      </c>
      <c r="I1" s="15" t="s">
        <v>152</v>
      </c>
      <c r="J1" s="15" t="s">
        <v>153</v>
      </c>
      <c r="K1" s="15" t="s">
        <v>154</v>
      </c>
      <c r="L1" s="15" t="s">
        <v>155</v>
      </c>
      <c r="M1" s="15" t="s">
        <v>156</v>
      </c>
      <c r="N1" s="15" t="s">
        <v>157</v>
      </c>
      <c r="O1" s="15" t="s">
        <v>155</v>
      </c>
      <c r="P1" s="15" t="s">
        <v>158</v>
      </c>
      <c r="R1" s="4" t="s">
        <v>159</v>
      </c>
      <c r="S1" s="4" t="s">
        <v>160</v>
      </c>
    </row>
    <row r="2" s="4" customFormat="1" spans="1:18">
      <c r="A2" s="10"/>
      <c r="B2" s="10"/>
      <c r="C2" s="29" t="s">
        <v>161</v>
      </c>
      <c r="D2" s="36" t="s">
        <v>162</v>
      </c>
      <c r="E2" s="16" t="s">
        <v>163</v>
      </c>
      <c r="F2" s="37"/>
      <c r="G2" s="15" t="s">
        <v>161</v>
      </c>
      <c r="H2" s="15" t="s">
        <v>161</v>
      </c>
      <c r="I2" s="15" t="s">
        <v>161</v>
      </c>
      <c r="J2" s="15" t="s">
        <v>161</v>
      </c>
      <c r="K2" s="15" t="s">
        <v>161</v>
      </c>
      <c r="L2" s="15" t="s">
        <v>161</v>
      </c>
      <c r="M2" s="15" t="s">
        <v>161</v>
      </c>
      <c r="N2" s="15" t="s">
        <v>161</v>
      </c>
      <c r="O2" s="15" t="s">
        <v>161</v>
      </c>
      <c r="P2" s="15" t="s">
        <v>161</v>
      </c>
      <c r="R2" s="4" t="s">
        <v>164</v>
      </c>
    </row>
    <row r="3" s="5" customFormat="1" spans="1:16">
      <c r="A3" s="17" t="s">
        <v>165</v>
      </c>
      <c r="B3" s="18" t="s">
        <v>18</v>
      </c>
      <c r="C3" s="31">
        <f>SUM(G3:P3)</f>
        <v>41055</v>
      </c>
      <c r="D3" s="38">
        <v>52900</v>
      </c>
      <c r="E3" s="19">
        <f>C3-D3</f>
        <v>-11845</v>
      </c>
      <c r="F3" s="22"/>
      <c r="G3" s="22">
        <f>GammaHorologii!C3</f>
        <v>34203</v>
      </c>
      <c r="H3" s="22">
        <f>HyadumPrimus!C3</f>
        <v>2880</v>
      </c>
      <c r="I3" s="22">
        <f>Vespertilio!C3</f>
        <v>2964</v>
      </c>
      <c r="J3" s="22">
        <f>Alwaid!C3</f>
        <v>1008</v>
      </c>
      <c r="K3" s="22">
        <f>ηPiscisAustrini!C3</f>
        <v>0</v>
      </c>
      <c r="L3" s="22">
        <f>Meissa!C3</f>
        <v>0</v>
      </c>
      <c r="M3" s="22">
        <f>DeltaSculptoris!C3</f>
        <v>0</v>
      </c>
      <c r="N3" s="22">
        <f>'169Cephei'!C3</f>
        <v>0</v>
      </c>
      <c r="O3" s="22">
        <f>Meissa!E3</f>
        <v>0</v>
      </c>
      <c r="P3" s="22">
        <v>0</v>
      </c>
    </row>
    <row r="4" s="5" customFormat="1" spans="1:16">
      <c r="A4" s="17" t="s">
        <v>165</v>
      </c>
      <c r="B4" s="18" t="s">
        <v>21</v>
      </c>
      <c r="C4" s="31">
        <f t="shared" ref="C4:C35" si="0">SUM(G4:P4)</f>
        <v>23076</v>
      </c>
      <c r="D4" s="38">
        <v>26640</v>
      </c>
      <c r="E4" s="19">
        <f t="shared" ref="E4:E35" si="1">C4-D4</f>
        <v>-3564</v>
      </c>
      <c r="F4" s="22"/>
      <c r="G4" s="22">
        <f>GammaHorologii!C4</f>
        <v>17568</v>
      </c>
      <c r="H4" s="22">
        <f>HyadumPrimus!C4</f>
        <v>900</v>
      </c>
      <c r="I4" s="22">
        <f>Vespertilio!C4</f>
        <v>0</v>
      </c>
      <c r="J4" s="22">
        <f>Alwaid!C4</f>
        <v>4608</v>
      </c>
      <c r="K4" s="22">
        <f>ηPiscisAustrini!C4</f>
        <v>0</v>
      </c>
      <c r="L4" s="22">
        <f>Meissa!C4</f>
        <v>0</v>
      </c>
      <c r="M4" s="22">
        <f>DeltaSculptoris!C4</f>
        <v>0</v>
      </c>
      <c r="N4" s="22">
        <f>'169Cephei'!C4</f>
        <v>0</v>
      </c>
      <c r="O4" s="22">
        <f>Meissa!E4</f>
        <v>0</v>
      </c>
      <c r="P4" s="22">
        <v>0</v>
      </c>
    </row>
    <row r="5" s="5" customFormat="1" spans="1:16">
      <c r="A5" s="17" t="s">
        <v>165</v>
      </c>
      <c r="B5" s="18" t="s">
        <v>23</v>
      </c>
      <c r="C5" s="31">
        <f t="shared" si="0"/>
        <v>36108</v>
      </c>
      <c r="D5" s="38">
        <v>91080</v>
      </c>
      <c r="E5" s="19">
        <f t="shared" si="1"/>
        <v>-54972</v>
      </c>
      <c r="F5" s="22"/>
      <c r="G5" s="22">
        <f>GammaHorologii!C5</f>
        <v>22914</v>
      </c>
      <c r="H5" s="22">
        <f>HyadumPrimus!C5</f>
        <v>0</v>
      </c>
      <c r="I5" s="22">
        <f>Vespertilio!C5</f>
        <v>13194</v>
      </c>
      <c r="J5" s="22">
        <f>Alwaid!C5</f>
        <v>0</v>
      </c>
      <c r="K5" s="22">
        <f>ηPiscisAustrini!C5</f>
        <v>0</v>
      </c>
      <c r="L5" s="22">
        <f>Meissa!C5</f>
        <v>0</v>
      </c>
      <c r="M5" s="22">
        <f>DeltaSculptoris!C5</f>
        <v>0</v>
      </c>
      <c r="N5" s="22">
        <f>'169Cephei'!C5</f>
        <v>0</v>
      </c>
      <c r="O5" s="22">
        <f>Meissa!E5</f>
        <v>0</v>
      </c>
      <c r="P5" s="22">
        <v>0</v>
      </c>
    </row>
    <row r="6" s="5" customFormat="1" spans="1:16">
      <c r="A6" s="17" t="s">
        <v>165</v>
      </c>
      <c r="B6" s="18" t="s">
        <v>25</v>
      </c>
      <c r="C6" s="31">
        <f t="shared" si="0"/>
        <v>50730</v>
      </c>
      <c r="D6" s="38">
        <v>28800</v>
      </c>
      <c r="E6" s="19">
        <f t="shared" si="1"/>
        <v>21930</v>
      </c>
      <c r="F6" s="22"/>
      <c r="G6" s="22">
        <f>GammaHorologii!C6</f>
        <v>19620</v>
      </c>
      <c r="H6" s="22">
        <f>HyadumPrimus!C6</f>
        <v>0</v>
      </c>
      <c r="I6" s="22">
        <f>Vespertilio!C6</f>
        <v>28134</v>
      </c>
      <c r="J6" s="22">
        <f>Alwaid!C6</f>
        <v>2976</v>
      </c>
      <c r="K6" s="22">
        <f>ηPiscisAustrini!C6</f>
        <v>0</v>
      </c>
      <c r="L6" s="22">
        <f>Meissa!C6</f>
        <v>0</v>
      </c>
      <c r="M6" s="22">
        <f>DeltaSculptoris!C6</f>
        <v>0</v>
      </c>
      <c r="N6" s="22">
        <f>'169Cephei'!C6</f>
        <v>0</v>
      </c>
      <c r="O6" s="22">
        <f>Meissa!E6</f>
        <v>0</v>
      </c>
      <c r="P6" s="22">
        <v>0</v>
      </c>
    </row>
    <row r="7" s="5" customFormat="1" spans="1:16">
      <c r="A7" s="17" t="s">
        <v>165</v>
      </c>
      <c r="B7" s="18" t="s">
        <v>30</v>
      </c>
      <c r="C7" s="31">
        <f t="shared" si="0"/>
        <v>16908</v>
      </c>
      <c r="D7" s="38">
        <v>16680</v>
      </c>
      <c r="E7" s="19">
        <f t="shared" si="1"/>
        <v>228</v>
      </c>
      <c r="F7" s="22"/>
      <c r="G7" s="22">
        <f>GammaHorologii!C7</f>
        <v>16908</v>
      </c>
      <c r="H7" s="22">
        <f>HyadumPrimus!C7</f>
        <v>0</v>
      </c>
      <c r="I7" s="22">
        <f>Vespertilio!C7</f>
        <v>0</v>
      </c>
      <c r="J7" s="22">
        <f>Alwaid!C7</f>
        <v>0</v>
      </c>
      <c r="K7" s="22">
        <f>ηPiscisAustrini!C7</f>
        <v>0</v>
      </c>
      <c r="L7" s="22">
        <f>Meissa!C7</f>
        <v>0</v>
      </c>
      <c r="M7" s="22">
        <f>DeltaSculptoris!C7</f>
        <v>0</v>
      </c>
      <c r="N7" s="22">
        <f>'169Cephei'!C7</f>
        <v>0</v>
      </c>
      <c r="O7" s="22">
        <f>Meissa!E7</f>
        <v>0</v>
      </c>
      <c r="P7" s="22">
        <v>0</v>
      </c>
    </row>
    <row r="8" s="5" customFormat="1" spans="1:16">
      <c r="A8" s="17" t="s">
        <v>165</v>
      </c>
      <c r="B8" s="18" t="s">
        <v>27</v>
      </c>
      <c r="C8" s="31">
        <f t="shared" si="0"/>
        <v>18078</v>
      </c>
      <c r="D8" s="38">
        <v>33600</v>
      </c>
      <c r="E8" s="19">
        <f t="shared" si="1"/>
        <v>-15522</v>
      </c>
      <c r="F8" s="22"/>
      <c r="G8" s="22">
        <f>GammaHorologii!C8</f>
        <v>12222</v>
      </c>
      <c r="H8" s="22">
        <f>HyadumPrimus!C8</f>
        <v>5856</v>
      </c>
      <c r="I8" s="22">
        <f>Vespertilio!C8</f>
        <v>0</v>
      </c>
      <c r="J8" s="22">
        <f>Alwaid!C8</f>
        <v>0</v>
      </c>
      <c r="K8" s="22">
        <f>ηPiscisAustrini!C8</f>
        <v>0</v>
      </c>
      <c r="L8" s="22">
        <f>Meissa!C8</f>
        <v>0</v>
      </c>
      <c r="M8" s="22">
        <f>DeltaSculptoris!C8</f>
        <v>0</v>
      </c>
      <c r="N8" s="22">
        <f>'169Cephei'!C8</f>
        <v>0</v>
      </c>
      <c r="O8" s="22">
        <f>Meissa!E8</f>
        <v>0</v>
      </c>
      <c r="P8" s="22">
        <v>0</v>
      </c>
    </row>
    <row r="9" s="5" customFormat="1" spans="1:16">
      <c r="A9" s="17" t="s">
        <v>165</v>
      </c>
      <c r="B9" s="18" t="s">
        <v>135</v>
      </c>
      <c r="C9" s="31">
        <f t="shared" si="0"/>
        <v>0</v>
      </c>
      <c r="D9" s="38">
        <v>19500</v>
      </c>
      <c r="E9" s="19">
        <f t="shared" si="1"/>
        <v>-19500</v>
      </c>
      <c r="F9" s="22"/>
      <c r="G9" s="22">
        <f>GammaHorologii!C9</f>
        <v>0</v>
      </c>
      <c r="H9" s="22">
        <f>HyadumPrimus!C9</f>
        <v>0</v>
      </c>
      <c r="I9" s="22">
        <f>Vespertilio!C9</f>
        <v>0</v>
      </c>
      <c r="J9" s="22">
        <f>Alwaid!C9</f>
        <v>0</v>
      </c>
      <c r="K9" s="22">
        <f>ηPiscisAustrini!C9</f>
        <v>0</v>
      </c>
      <c r="L9" s="22">
        <f>Meissa!C9</f>
        <v>0</v>
      </c>
      <c r="M9" s="22">
        <f>DeltaSculptoris!C9</f>
        <v>0</v>
      </c>
      <c r="N9" s="22">
        <f>'169Cephei'!C9</f>
        <v>0</v>
      </c>
      <c r="O9" s="22">
        <f>Meissa!E9</f>
        <v>0</v>
      </c>
      <c r="P9" s="22">
        <v>0</v>
      </c>
    </row>
    <row r="10" s="5" customFormat="1" spans="1:16">
      <c r="A10" s="17" t="s">
        <v>165</v>
      </c>
      <c r="B10" s="18" t="s">
        <v>138</v>
      </c>
      <c r="C10" s="31">
        <f t="shared" si="0"/>
        <v>12690</v>
      </c>
      <c r="D10" s="38">
        <v>22860</v>
      </c>
      <c r="E10" s="19">
        <f t="shared" si="1"/>
        <v>-10170</v>
      </c>
      <c r="F10" s="22"/>
      <c r="G10" s="22">
        <f>GammaHorologii!C10</f>
        <v>0</v>
      </c>
      <c r="H10" s="22">
        <f>HyadumPrimus!C10</f>
        <v>4722</v>
      </c>
      <c r="I10" s="22">
        <f>Vespertilio!C10</f>
        <v>1824</v>
      </c>
      <c r="J10" s="22">
        <f>Alwaid!C10</f>
        <v>6144</v>
      </c>
      <c r="K10" s="22">
        <f>ηPiscisAustrini!C10</f>
        <v>0</v>
      </c>
      <c r="L10" s="22">
        <f>Meissa!C10</f>
        <v>0</v>
      </c>
      <c r="M10" s="22">
        <f>DeltaSculptoris!C10</f>
        <v>0</v>
      </c>
      <c r="N10" s="22">
        <f>'169Cephei'!C10</f>
        <v>0</v>
      </c>
      <c r="O10" s="22">
        <f>Meissa!E10</f>
        <v>0</v>
      </c>
      <c r="P10" s="22">
        <v>0</v>
      </c>
    </row>
    <row r="11" s="5" customFormat="1" spans="1:16">
      <c r="A11" s="17" t="s">
        <v>165</v>
      </c>
      <c r="B11" s="18" t="s">
        <v>74</v>
      </c>
      <c r="C11" s="31">
        <f t="shared" si="0"/>
        <v>0</v>
      </c>
      <c r="D11" s="38">
        <v>7200</v>
      </c>
      <c r="E11" s="19">
        <f t="shared" si="1"/>
        <v>-7200</v>
      </c>
      <c r="F11" s="22"/>
      <c r="G11" s="22">
        <f>GammaHorologii!C11</f>
        <v>0</v>
      </c>
      <c r="H11" s="22">
        <f>HyadumPrimus!C11</f>
        <v>0</v>
      </c>
      <c r="I11" s="22">
        <f>Vespertilio!C11</f>
        <v>0</v>
      </c>
      <c r="J11" s="22">
        <f>Alwaid!C11</f>
        <v>0</v>
      </c>
      <c r="K11" s="22">
        <f>ηPiscisAustrini!C11</f>
        <v>0</v>
      </c>
      <c r="L11" s="22">
        <f>Meissa!C11</f>
        <v>0</v>
      </c>
      <c r="M11" s="22">
        <f>DeltaSculptoris!C11</f>
        <v>0</v>
      </c>
      <c r="N11" s="22">
        <f>'169Cephei'!C11</f>
        <v>0</v>
      </c>
      <c r="O11" s="22">
        <f>Meissa!E11</f>
        <v>0</v>
      </c>
      <c r="P11" s="22">
        <v>0</v>
      </c>
    </row>
    <row r="12" s="5" customFormat="1" spans="1:16">
      <c r="A12" s="17" t="s">
        <v>165</v>
      </c>
      <c r="B12" s="18" t="s">
        <v>34</v>
      </c>
      <c r="C12" s="31">
        <f t="shared" si="0"/>
        <v>4062</v>
      </c>
      <c r="D12" s="38">
        <v>0</v>
      </c>
      <c r="E12" s="19">
        <f t="shared" si="1"/>
        <v>4062</v>
      </c>
      <c r="F12" s="22"/>
      <c r="G12" s="22">
        <f>GammaHorologii!C12</f>
        <v>0</v>
      </c>
      <c r="H12" s="22">
        <f>HyadumPrimus!C12</f>
        <v>0</v>
      </c>
      <c r="I12" s="22">
        <f>Vespertilio!C12</f>
        <v>720</v>
      </c>
      <c r="J12" s="22">
        <f>Alwaid!C12</f>
        <v>0</v>
      </c>
      <c r="K12" s="22">
        <f>ηPiscisAustrini!C12</f>
        <v>3342</v>
      </c>
      <c r="L12" s="22">
        <f>Meissa!C12</f>
        <v>0</v>
      </c>
      <c r="M12" s="22">
        <f>DeltaSculptoris!C12</f>
        <v>0</v>
      </c>
      <c r="N12" s="22">
        <f>'169Cephei'!C12</f>
        <v>0</v>
      </c>
      <c r="O12" s="22">
        <f>Meissa!E12</f>
        <v>0</v>
      </c>
      <c r="P12" s="22">
        <v>0</v>
      </c>
    </row>
    <row r="13" s="5" customFormat="1" spans="1:16">
      <c r="A13" s="17" t="s">
        <v>165</v>
      </c>
      <c r="B13" s="18" t="s">
        <v>45</v>
      </c>
      <c r="C13" s="31">
        <f t="shared" si="0"/>
        <v>19752</v>
      </c>
      <c r="D13" s="38">
        <v>22680</v>
      </c>
      <c r="E13" s="19">
        <f t="shared" si="1"/>
        <v>-2928</v>
      </c>
      <c r="F13" s="22"/>
      <c r="G13" s="22">
        <f>GammaHorologii!C13</f>
        <v>0</v>
      </c>
      <c r="H13" s="22">
        <f>HyadumPrimus!C13</f>
        <v>0</v>
      </c>
      <c r="I13" s="22">
        <f>Vespertilio!C13</f>
        <v>10290</v>
      </c>
      <c r="J13" s="22">
        <f>Alwaid!C13</f>
        <v>0</v>
      </c>
      <c r="K13" s="22">
        <f>ηPiscisAustrini!C13</f>
        <v>0</v>
      </c>
      <c r="L13" s="22">
        <f>Meissa!C13</f>
        <v>0</v>
      </c>
      <c r="M13" s="22">
        <f>DeltaSculptoris!C13</f>
        <v>0</v>
      </c>
      <c r="N13" s="22">
        <f>'169Cephei'!C13</f>
        <v>9462</v>
      </c>
      <c r="O13" s="22">
        <f>Meissa!E13</f>
        <v>0</v>
      </c>
      <c r="P13" s="22">
        <v>0</v>
      </c>
    </row>
    <row r="14" s="5" customFormat="1" spans="1:16">
      <c r="A14" s="17" t="s">
        <v>165</v>
      </c>
      <c r="B14" s="18" t="s">
        <v>166</v>
      </c>
      <c r="C14" s="31">
        <f t="shared" si="0"/>
        <v>6384</v>
      </c>
      <c r="D14" s="38">
        <v>0</v>
      </c>
      <c r="E14" s="19">
        <f t="shared" si="1"/>
        <v>6384</v>
      </c>
      <c r="F14" s="22"/>
      <c r="G14" s="22">
        <f>GammaHorologii!C14</f>
        <v>0</v>
      </c>
      <c r="H14" s="22">
        <f>HyadumPrimus!C14</f>
        <v>0</v>
      </c>
      <c r="I14" s="22">
        <f>Vespertilio!C14</f>
        <v>0</v>
      </c>
      <c r="J14" s="22">
        <f>Alwaid!C14</f>
        <v>0</v>
      </c>
      <c r="K14" s="22">
        <f>ηPiscisAustrini!C14</f>
        <v>0</v>
      </c>
      <c r="L14" s="22">
        <f>Meissa!C14</f>
        <v>0</v>
      </c>
      <c r="M14" s="22">
        <f>DeltaSculptoris!C14</f>
        <v>0</v>
      </c>
      <c r="N14" s="22">
        <f>'169Cephei'!C14</f>
        <v>6384</v>
      </c>
      <c r="O14" s="22">
        <f>Meissa!E14</f>
        <v>0</v>
      </c>
      <c r="P14" s="22">
        <v>0</v>
      </c>
    </row>
    <row r="15" s="5" customFormat="1" spans="1:16">
      <c r="A15" s="17" t="s">
        <v>167</v>
      </c>
      <c r="B15" s="18" t="s">
        <v>17</v>
      </c>
      <c r="C15" s="31">
        <f t="shared" si="0"/>
        <v>27540</v>
      </c>
      <c r="D15" s="38">
        <v>40875</v>
      </c>
      <c r="E15" s="19">
        <f t="shared" si="1"/>
        <v>-13335</v>
      </c>
      <c r="F15" s="22"/>
      <c r="G15" s="22">
        <f>GammaHorologii!C15</f>
        <v>27540</v>
      </c>
      <c r="H15" s="22">
        <f>HyadumPrimus!C15</f>
        <v>0</v>
      </c>
      <c r="I15" s="22">
        <f>Vespertilio!C15</f>
        <v>0</v>
      </c>
      <c r="J15" s="22">
        <f>Alwaid!C15</f>
        <v>0</v>
      </c>
      <c r="K15" s="22">
        <f>ηPiscisAustrini!C15</f>
        <v>0</v>
      </c>
      <c r="L15" s="22">
        <f>Meissa!C15</f>
        <v>0</v>
      </c>
      <c r="M15" s="22">
        <f>DeltaSculptoris!C15</f>
        <v>0</v>
      </c>
      <c r="N15" s="22">
        <f>'169Cephei'!C15</f>
        <v>0</v>
      </c>
      <c r="O15" s="22">
        <f>Meissa!E15</f>
        <v>0</v>
      </c>
      <c r="P15" s="22">
        <v>0</v>
      </c>
    </row>
    <row r="16" s="5" customFormat="1" spans="1:16">
      <c r="A16" s="17" t="s">
        <v>167</v>
      </c>
      <c r="B16" s="18" t="s">
        <v>19</v>
      </c>
      <c r="C16" s="31">
        <f t="shared" si="0"/>
        <v>25360</v>
      </c>
      <c r="D16" s="38">
        <v>28800</v>
      </c>
      <c r="E16" s="19">
        <f t="shared" si="1"/>
        <v>-3440</v>
      </c>
      <c r="F16" s="22"/>
      <c r="G16" s="22">
        <f>GammaHorologii!C16</f>
        <v>25360</v>
      </c>
      <c r="H16" s="22">
        <f>HyadumPrimus!C16</f>
        <v>0</v>
      </c>
      <c r="I16" s="22">
        <f>Vespertilio!C16</f>
        <v>0</v>
      </c>
      <c r="J16" s="22">
        <f>Alwaid!C16</f>
        <v>0</v>
      </c>
      <c r="K16" s="22">
        <f>ηPiscisAustrini!C16</f>
        <v>0</v>
      </c>
      <c r="L16" s="22">
        <f>Meissa!C16</f>
        <v>0</v>
      </c>
      <c r="M16" s="22">
        <f>DeltaSculptoris!C16</f>
        <v>0</v>
      </c>
      <c r="N16" s="22">
        <f>'169Cephei'!C16</f>
        <v>0</v>
      </c>
      <c r="O16" s="22">
        <f>Meissa!E16</f>
        <v>0</v>
      </c>
      <c r="P16" s="22">
        <v>0</v>
      </c>
    </row>
    <row r="17" s="5" customFormat="1" spans="1:16">
      <c r="A17" s="17" t="s">
        <v>167</v>
      </c>
      <c r="B17" s="18" t="s">
        <v>20</v>
      </c>
      <c r="C17" s="31">
        <f t="shared" si="0"/>
        <v>26640</v>
      </c>
      <c r="D17" s="38">
        <v>51846</v>
      </c>
      <c r="E17" s="19">
        <f t="shared" si="1"/>
        <v>-25206</v>
      </c>
      <c r="F17" s="22"/>
      <c r="G17" s="22">
        <f>GammaHorologii!C17</f>
        <v>26640</v>
      </c>
      <c r="H17" s="22">
        <f>HyadumPrimus!C17</f>
        <v>0</v>
      </c>
      <c r="I17" s="22">
        <f>Vespertilio!C17</f>
        <v>0</v>
      </c>
      <c r="J17" s="22">
        <f>Alwaid!C17</f>
        <v>0</v>
      </c>
      <c r="K17" s="22">
        <f>ηPiscisAustrini!C17</f>
        <v>0</v>
      </c>
      <c r="L17" s="22">
        <f>Meissa!C17</f>
        <v>0</v>
      </c>
      <c r="M17" s="22">
        <f>DeltaSculptoris!C17</f>
        <v>0</v>
      </c>
      <c r="N17" s="22">
        <f>'169Cephei'!C17</f>
        <v>0</v>
      </c>
      <c r="O17" s="22">
        <f>Meissa!E17</f>
        <v>0</v>
      </c>
      <c r="P17" s="22">
        <v>0</v>
      </c>
    </row>
    <row r="18" s="5" customFormat="1" spans="1:16">
      <c r="A18" s="17" t="s">
        <v>167</v>
      </c>
      <c r="B18" s="18" t="s">
        <v>22</v>
      </c>
      <c r="C18" s="31">
        <f t="shared" si="0"/>
        <v>45540</v>
      </c>
      <c r="D18" s="38">
        <v>44112</v>
      </c>
      <c r="E18" s="19">
        <f t="shared" si="1"/>
        <v>1428</v>
      </c>
      <c r="F18" s="22"/>
      <c r="G18" s="22">
        <f>GammaHorologii!C18</f>
        <v>16740</v>
      </c>
      <c r="H18" s="22">
        <f>HyadumPrimus!C18</f>
        <v>0</v>
      </c>
      <c r="I18" s="22">
        <f>Vespertilio!C18</f>
        <v>28800</v>
      </c>
      <c r="J18" s="22">
        <f>Alwaid!C18</f>
        <v>0</v>
      </c>
      <c r="K18" s="22">
        <f>ηPiscisAustrini!C18</f>
        <v>0</v>
      </c>
      <c r="L18" s="22">
        <f>Meissa!C18</f>
        <v>0</v>
      </c>
      <c r="M18" s="22">
        <f>DeltaSculptoris!C18</f>
        <v>0</v>
      </c>
      <c r="N18" s="22">
        <f>'169Cephei'!C18</f>
        <v>0</v>
      </c>
      <c r="O18" s="22">
        <f>Meissa!E18</f>
        <v>0</v>
      </c>
      <c r="P18" s="22">
        <v>0</v>
      </c>
    </row>
    <row r="19" s="5" customFormat="1" spans="1:16">
      <c r="A19" s="17" t="s">
        <v>167</v>
      </c>
      <c r="B19" s="18" t="s">
        <v>24</v>
      </c>
      <c r="C19" s="31">
        <f t="shared" si="0"/>
        <v>14400</v>
      </c>
      <c r="D19" s="38">
        <v>12603</v>
      </c>
      <c r="E19" s="19">
        <f>C19-D19</f>
        <v>1797</v>
      </c>
      <c r="F19" s="22"/>
      <c r="G19" s="22">
        <f>GammaHorologii!C19</f>
        <v>0</v>
      </c>
      <c r="H19" s="22">
        <f>HyadumPrimus!C19</f>
        <v>0</v>
      </c>
      <c r="I19" s="22">
        <f>Vespertilio!C19</f>
        <v>14400</v>
      </c>
      <c r="J19" s="22">
        <f>Alwaid!C19</f>
        <v>0</v>
      </c>
      <c r="K19" s="22">
        <f>ηPiscisAustrini!C19</f>
        <v>0</v>
      </c>
      <c r="L19" s="22">
        <f>Meissa!C19</f>
        <v>0</v>
      </c>
      <c r="M19" s="22">
        <f>DeltaSculptoris!C19</f>
        <v>0</v>
      </c>
      <c r="N19" s="22">
        <f>'169Cephei'!C19</f>
        <v>0</v>
      </c>
      <c r="O19" s="22">
        <f>Meissa!E19</f>
        <v>0</v>
      </c>
      <c r="P19" s="22">
        <v>0</v>
      </c>
    </row>
    <row r="20" s="5" customFormat="1" spans="1:16">
      <c r="A20" s="17" t="s">
        <v>167</v>
      </c>
      <c r="B20" s="18" t="s">
        <v>26</v>
      </c>
      <c r="C20" s="31">
        <f t="shared" si="0"/>
        <v>16800</v>
      </c>
      <c r="D20" s="38">
        <v>24080</v>
      </c>
      <c r="E20" s="19">
        <f t="shared" si="1"/>
        <v>-7280</v>
      </c>
      <c r="F20" s="22"/>
      <c r="G20" s="22">
        <f>GammaHorologii!C20</f>
        <v>5400</v>
      </c>
      <c r="H20" s="22">
        <f>HyadumPrimus!C20</f>
        <v>11400</v>
      </c>
      <c r="I20" s="22">
        <f>Vespertilio!C20</f>
        <v>0</v>
      </c>
      <c r="J20" s="22">
        <f>Alwaid!C20</f>
        <v>0</v>
      </c>
      <c r="K20" s="22">
        <f>ηPiscisAustrini!C20</f>
        <v>0</v>
      </c>
      <c r="L20" s="22">
        <f>Meissa!C20</f>
        <v>0</v>
      </c>
      <c r="M20" s="22">
        <f>DeltaSculptoris!C20</f>
        <v>0</v>
      </c>
      <c r="N20" s="22">
        <f>'169Cephei'!C20</f>
        <v>0</v>
      </c>
      <c r="O20" s="22">
        <f>Meissa!E20</f>
        <v>0</v>
      </c>
      <c r="P20" s="22">
        <v>0</v>
      </c>
    </row>
    <row r="21" s="5" customFormat="1" spans="1:16">
      <c r="A21" s="17" t="s">
        <v>167</v>
      </c>
      <c r="B21" s="18" t="s">
        <v>28</v>
      </c>
      <c r="C21" s="31">
        <f t="shared" si="0"/>
        <v>3600</v>
      </c>
      <c r="D21" s="38">
        <v>0</v>
      </c>
      <c r="E21" s="19">
        <f t="shared" si="1"/>
        <v>3600</v>
      </c>
      <c r="F21" s="22"/>
      <c r="G21" s="22">
        <f>GammaHorologii!C21</f>
        <v>3600</v>
      </c>
      <c r="H21" s="22">
        <f>HyadumPrimus!C21</f>
        <v>0</v>
      </c>
      <c r="I21" s="22">
        <f>Vespertilio!C21</f>
        <v>0</v>
      </c>
      <c r="J21" s="22">
        <f>Alwaid!C21</f>
        <v>0</v>
      </c>
      <c r="K21" s="22">
        <f>ηPiscisAustrini!C21</f>
        <v>0</v>
      </c>
      <c r="L21" s="22">
        <f>Meissa!C21</f>
        <v>0</v>
      </c>
      <c r="M21" s="22">
        <f>DeltaSculptoris!C21</f>
        <v>0</v>
      </c>
      <c r="N21" s="22">
        <f>'169Cephei'!C21</f>
        <v>0</v>
      </c>
      <c r="O21" s="22">
        <f>Meissa!E21</f>
        <v>0</v>
      </c>
      <c r="P21" s="22">
        <v>0</v>
      </c>
    </row>
    <row r="22" s="5" customFormat="1" spans="1:18">
      <c r="A22" s="17" t="s">
        <v>167</v>
      </c>
      <c r="B22" s="18" t="s">
        <v>29</v>
      </c>
      <c r="C22" s="31">
        <f t="shared" si="0"/>
        <v>8340</v>
      </c>
      <c r="D22" s="38">
        <v>23136</v>
      </c>
      <c r="E22" s="19">
        <f>C22-D22</f>
        <v>-14796</v>
      </c>
      <c r="F22" s="22"/>
      <c r="G22" s="22">
        <f>GammaHorologii!C22</f>
        <v>8340</v>
      </c>
      <c r="H22" s="22">
        <f>HyadumPrimus!C22</f>
        <v>0</v>
      </c>
      <c r="I22" s="22">
        <f>Vespertilio!C22</f>
        <v>0</v>
      </c>
      <c r="J22" s="22">
        <f>Alwaid!C22</f>
        <v>0</v>
      </c>
      <c r="K22" s="22">
        <f>ηPiscisAustrini!C22</f>
        <v>0</v>
      </c>
      <c r="L22" s="22">
        <f>Meissa!C22</f>
        <v>0</v>
      </c>
      <c r="M22" s="22">
        <f>DeltaSculptoris!C22</f>
        <v>0</v>
      </c>
      <c r="N22" s="22">
        <f>'169Cephei'!C22</f>
        <v>0</v>
      </c>
      <c r="O22" s="22">
        <f>Meissa!E22</f>
        <v>0</v>
      </c>
      <c r="P22" s="22">
        <v>0</v>
      </c>
      <c r="R22" s="5">
        <f>270/6</f>
        <v>45</v>
      </c>
    </row>
    <row r="23" s="5" customFormat="1" spans="1:16">
      <c r="A23" s="17" t="s">
        <v>167</v>
      </c>
      <c r="B23" s="18" t="s">
        <v>31</v>
      </c>
      <c r="C23" s="31">
        <f t="shared" si="0"/>
        <v>0</v>
      </c>
      <c r="D23" s="38">
        <v>0</v>
      </c>
      <c r="E23" s="19">
        <f t="shared" si="1"/>
        <v>0</v>
      </c>
      <c r="F23" s="22"/>
      <c r="G23" s="22">
        <f>GammaHorologii!C23</f>
        <v>0</v>
      </c>
      <c r="H23" s="22">
        <f>HyadumPrimus!C23</f>
        <v>0</v>
      </c>
      <c r="I23" s="22">
        <f>Vespertilio!C23</f>
        <v>0</v>
      </c>
      <c r="J23" s="22">
        <f>Alwaid!C23</f>
        <v>0</v>
      </c>
      <c r="K23" s="22">
        <f>ηPiscisAustrini!C23</f>
        <v>0</v>
      </c>
      <c r="L23" s="22">
        <f>Meissa!C23</f>
        <v>0</v>
      </c>
      <c r="M23" s="22">
        <f>DeltaSculptoris!C23</f>
        <v>0</v>
      </c>
      <c r="N23" s="22">
        <f>'169Cephei'!C23</f>
        <v>0</v>
      </c>
      <c r="O23" s="22">
        <f>Meissa!E23</f>
        <v>0</v>
      </c>
      <c r="P23" s="22">
        <v>0</v>
      </c>
    </row>
    <row r="24" s="5" customFormat="1" spans="1:16">
      <c r="A24" s="17" t="s">
        <v>167</v>
      </c>
      <c r="B24" s="18" t="s">
        <v>32</v>
      </c>
      <c r="C24" s="31">
        <f t="shared" si="0"/>
        <v>0</v>
      </c>
      <c r="D24" s="38">
        <v>0</v>
      </c>
      <c r="E24" s="19">
        <f t="shared" si="1"/>
        <v>0</v>
      </c>
      <c r="F24" s="22"/>
      <c r="G24" s="22">
        <f>GammaHorologii!C24</f>
        <v>0</v>
      </c>
      <c r="H24" s="22">
        <f>HyadumPrimus!C24</f>
        <v>0</v>
      </c>
      <c r="I24" s="22">
        <f>Vespertilio!C24</f>
        <v>0</v>
      </c>
      <c r="J24" s="22">
        <f>Alwaid!C24</f>
        <v>0</v>
      </c>
      <c r="K24" s="22">
        <f>ηPiscisAustrini!C24</f>
        <v>0</v>
      </c>
      <c r="L24" s="22">
        <f>Meissa!C24</f>
        <v>0</v>
      </c>
      <c r="M24" s="22">
        <f>DeltaSculptoris!C24</f>
        <v>0</v>
      </c>
      <c r="N24" s="22">
        <f>'169Cephei'!C24</f>
        <v>0</v>
      </c>
      <c r="O24" s="22">
        <f>Meissa!E24</f>
        <v>0</v>
      </c>
      <c r="P24" s="22">
        <v>0</v>
      </c>
    </row>
    <row r="25" s="5" customFormat="1" spans="1:16">
      <c r="A25" s="17" t="s">
        <v>168</v>
      </c>
      <c r="B25" s="18" t="s">
        <v>33</v>
      </c>
      <c r="C25" s="31">
        <f t="shared" si="0"/>
        <v>0</v>
      </c>
      <c r="D25" s="38">
        <v>0</v>
      </c>
      <c r="E25" s="19">
        <f t="shared" si="1"/>
        <v>0</v>
      </c>
      <c r="F25" s="22"/>
      <c r="G25" s="22">
        <f>GammaHorologii!C25</f>
        <v>0</v>
      </c>
      <c r="H25" s="22">
        <f>HyadumPrimus!C25</f>
        <v>0</v>
      </c>
      <c r="I25" s="22">
        <f>Vespertilio!C25</f>
        <v>0</v>
      </c>
      <c r="J25" s="22">
        <f>Alwaid!C25</f>
        <v>0</v>
      </c>
      <c r="K25" s="22">
        <f>ηPiscisAustrini!C25</f>
        <v>0</v>
      </c>
      <c r="L25" s="22">
        <f>Meissa!C25</f>
        <v>0</v>
      </c>
      <c r="M25" s="22">
        <f>DeltaSculptoris!C25</f>
        <v>0</v>
      </c>
      <c r="N25" s="22">
        <f>'169Cephei'!C25</f>
        <v>0</v>
      </c>
      <c r="O25" s="22">
        <f>Meissa!E25</f>
        <v>0</v>
      </c>
      <c r="P25" s="22">
        <v>0</v>
      </c>
    </row>
    <row r="26" s="5" customFormat="1" spans="1:16">
      <c r="A26" s="17" t="s">
        <v>168</v>
      </c>
      <c r="B26" s="18" t="s">
        <v>62</v>
      </c>
      <c r="C26" s="31">
        <f t="shared" si="0"/>
        <v>0</v>
      </c>
      <c r="D26" s="38">
        <v>7232</v>
      </c>
      <c r="E26" s="19">
        <f t="shared" si="1"/>
        <v>-7232</v>
      </c>
      <c r="F26" s="22"/>
      <c r="G26" s="22">
        <f>GammaHorologii!C26</f>
        <v>0</v>
      </c>
      <c r="H26" s="22">
        <f>HyadumPrimus!C27</f>
        <v>0</v>
      </c>
      <c r="I26" s="22">
        <f>Vespertilio!C27</f>
        <v>0</v>
      </c>
      <c r="J26" s="22">
        <f>Alwaid!C27</f>
        <v>0</v>
      </c>
      <c r="K26" s="22">
        <f>ηPiscisAustrini!C27</f>
        <v>0</v>
      </c>
      <c r="L26" s="22">
        <f>Meissa!C26</f>
        <v>0</v>
      </c>
      <c r="M26" s="22">
        <f>DeltaSculptoris!C26</f>
        <v>0</v>
      </c>
      <c r="N26" s="22">
        <f>'169Cephei'!C26</f>
        <v>0</v>
      </c>
      <c r="O26" s="22">
        <f>Meissa!E26</f>
        <v>0</v>
      </c>
      <c r="P26" s="22">
        <v>0</v>
      </c>
    </row>
    <row r="27" s="5" customFormat="1" spans="1:16">
      <c r="A27" s="17" t="s">
        <v>167</v>
      </c>
      <c r="B27" s="18" t="s">
        <v>35</v>
      </c>
      <c r="C27" s="31">
        <f t="shared" si="0"/>
        <v>0</v>
      </c>
      <c r="D27" s="38">
        <v>0</v>
      </c>
      <c r="E27" s="19">
        <f t="shared" ref="E27:E29" si="2">C27-D27</f>
        <v>0</v>
      </c>
      <c r="F27" s="22"/>
      <c r="G27" s="22">
        <f>GammaHorologii!C27</f>
        <v>0</v>
      </c>
      <c r="H27" s="22">
        <f>HyadumPrimus!C27</f>
        <v>0</v>
      </c>
      <c r="I27" s="22">
        <f>Vespertilio!C27</f>
        <v>0</v>
      </c>
      <c r="J27" s="22">
        <f>Alwaid!C27</f>
        <v>0</v>
      </c>
      <c r="K27" s="22">
        <f>ηPiscisAustrini!C27</f>
        <v>0</v>
      </c>
      <c r="L27" s="22">
        <f>Meissa!C27</f>
        <v>0</v>
      </c>
      <c r="M27" s="22">
        <f>DeltaSculptoris!C27</f>
        <v>0</v>
      </c>
      <c r="N27" s="22">
        <f>'169Cephei'!C27</f>
        <v>0</v>
      </c>
      <c r="O27" s="22">
        <f>Meissa!E27</f>
        <v>0</v>
      </c>
      <c r="P27" s="22">
        <v>0</v>
      </c>
    </row>
    <row r="28" s="5" customFormat="1" spans="1:16">
      <c r="A28" s="17" t="s">
        <v>167</v>
      </c>
      <c r="B28" s="18" t="s">
        <v>36</v>
      </c>
      <c r="C28" s="31">
        <f t="shared" si="0"/>
        <v>0</v>
      </c>
      <c r="D28" s="38">
        <v>0</v>
      </c>
      <c r="E28" s="19">
        <f t="shared" si="2"/>
        <v>0</v>
      </c>
      <c r="F28" s="22"/>
      <c r="G28" s="22">
        <f>GammaHorologii!C28</f>
        <v>0</v>
      </c>
      <c r="H28" s="22">
        <f>HyadumPrimus!C28</f>
        <v>0</v>
      </c>
      <c r="I28" s="22">
        <f>Vespertilio!C28</f>
        <v>0</v>
      </c>
      <c r="J28" s="22">
        <f>Alwaid!C28</f>
        <v>0</v>
      </c>
      <c r="K28" s="22">
        <f>ηPiscisAustrini!C28</f>
        <v>0</v>
      </c>
      <c r="L28" s="22">
        <f>Meissa!C28</f>
        <v>0</v>
      </c>
      <c r="M28" s="22">
        <f>DeltaSculptoris!C28</f>
        <v>0</v>
      </c>
      <c r="N28" s="22">
        <f>'169Cephei'!C28</f>
        <v>0</v>
      </c>
      <c r="O28" s="22">
        <f>Meissa!E28</f>
        <v>0</v>
      </c>
      <c r="P28" s="22">
        <v>0</v>
      </c>
    </row>
    <row r="29" s="5" customFormat="1" spans="1:16">
      <c r="A29" s="17" t="s">
        <v>167</v>
      </c>
      <c r="B29" s="18" t="s">
        <v>76</v>
      </c>
      <c r="C29" s="31">
        <f t="shared" si="0"/>
        <v>0</v>
      </c>
      <c r="D29" s="38">
        <v>16650</v>
      </c>
      <c r="E29" s="19">
        <f t="shared" si="2"/>
        <v>-16650</v>
      </c>
      <c r="F29" s="22"/>
      <c r="G29" s="22">
        <f>GammaHorologii!C29</f>
        <v>0</v>
      </c>
      <c r="H29" s="22">
        <f>HyadumPrimus!C30</f>
        <v>0</v>
      </c>
      <c r="I29" s="22">
        <f>Vespertilio!C30</f>
        <v>0</v>
      </c>
      <c r="J29" s="22">
        <f>Alwaid!C30</f>
        <v>0</v>
      </c>
      <c r="K29" s="22">
        <f>ηPiscisAustrini!C30</f>
        <v>0</v>
      </c>
      <c r="L29" s="22">
        <f>Meissa!C29</f>
        <v>0</v>
      </c>
      <c r="M29" s="22">
        <f>DeltaSculptoris!C29</f>
        <v>0</v>
      </c>
      <c r="N29" s="22">
        <f>'169Cephei'!C29</f>
        <v>0</v>
      </c>
      <c r="O29" s="22">
        <f>Meissa!E29</f>
        <v>0</v>
      </c>
      <c r="P29" s="22">
        <v>0</v>
      </c>
    </row>
    <row r="30" s="5" customFormat="1" spans="1:16">
      <c r="A30" s="17" t="s">
        <v>167</v>
      </c>
      <c r="B30" s="18" t="s">
        <v>38</v>
      </c>
      <c r="C30" s="31">
        <f t="shared" si="0"/>
        <v>0</v>
      </c>
      <c r="D30" s="38">
        <v>720</v>
      </c>
      <c r="E30" s="19">
        <f t="shared" ref="E30:E35" si="3">C30-D30</f>
        <v>-720</v>
      </c>
      <c r="F30" s="22"/>
      <c r="G30" s="22">
        <f>GammaHorologii!C30</f>
        <v>0</v>
      </c>
      <c r="H30" s="22">
        <f>HyadumPrimus!C30</f>
        <v>0</v>
      </c>
      <c r="I30" s="22">
        <f>Vespertilio!C30</f>
        <v>0</v>
      </c>
      <c r="J30" s="22">
        <f>Alwaid!C30</f>
        <v>0</v>
      </c>
      <c r="K30" s="22">
        <f>ηPiscisAustrini!C30</f>
        <v>0</v>
      </c>
      <c r="L30" s="22">
        <f>Meissa!C30</f>
        <v>0</v>
      </c>
      <c r="M30" s="22">
        <f>DeltaSculptoris!C30</f>
        <v>0</v>
      </c>
      <c r="N30" s="22">
        <f>'169Cephei'!C30</f>
        <v>0</v>
      </c>
      <c r="O30" s="22">
        <f>Meissa!E30</f>
        <v>0</v>
      </c>
      <c r="P30" s="22">
        <v>0</v>
      </c>
    </row>
    <row r="31" s="5" customFormat="1" spans="1:16">
      <c r="A31" s="17" t="s">
        <v>168</v>
      </c>
      <c r="B31" s="18" t="s">
        <v>40</v>
      </c>
      <c r="C31" s="31">
        <f t="shared" si="0"/>
        <v>28800</v>
      </c>
      <c r="D31" s="38">
        <v>10800</v>
      </c>
      <c r="E31" s="19">
        <f t="shared" si="3"/>
        <v>18000</v>
      </c>
      <c r="F31" s="22"/>
      <c r="G31" s="22">
        <f>GammaHorologii!C31</f>
        <v>28800</v>
      </c>
      <c r="H31" s="22">
        <f>HyadumPrimus!C31</f>
        <v>0</v>
      </c>
      <c r="I31" s="22">
        <f>Vespertilio!C31</f>
        <v>0</v>
      </c>
      <c r="J31" s="22">
        <f>Alwaid!C31</f>
        <v>0</v>
      </c>
      <c r="K31" s="22">
        <f>ηPiscisAustrini!C31</f>
        <v>0</v>
      </c>
      <c r="L31" s="22">
        <f>Meissa!C31</f>
        <v>0</v>
      </c>
      <c r="M31" s="22">
        <f>DeltaSculptoris!C31</f>
        <v>0</v>
      </c>
      <c r="N31" s="22">
        <f>'169Cephei'!C31</f>
        <v>0</v>
      </c>
      <c r="O31" s="22">
        <f>Meissa!E31</f>
        <v>0</v>
      </c>
      <c r="P31" s="22">
        <v>0</v>
      </c>
    </row>
    <row r="32" s="5" customFormat="1" spans="1:16">
      <c r="A32" s="17" t="s">
        <v>168</v>
      </c>
      <c r="B32" s="18" t="s">
        <v>41</v>
      </c>
      <c r="C32" s="31">
        <f t="shared" si="0"/>
        <v>7392</v>
      </c>
      <c r="D32" s="38">
        <v>10800</v>
      </c>
      <c r="E32" s="19">
        <f t="shared" si="3"/>
        <v>-3408</v>
      </c>
      <c r="F32" s="22"/>
      <c r="G32" s="22">
        <f>GammaHorologii!C32</f>
        <v>7392</v>
      </c>
      <c r="H32" s="22">
        <f>HyadumPrimus!C32</f>
        <v>0</v>
      </c>
      <c r="I32" s="22">
        <f>Vespertilio!C32</f>
        <v>0</v>
      </c>
      <c r="J32" s="22">
        <f>Alwaid!C32</f>
        <v>0</v>
      </c>
      <c r="K32" s="22">
        <f>ηPiscisAustrini!C32</f>
        <v>0</v>
      </c>
      <c r="L32" s="22">
        <f>Meissa!C32</f>
        <v>0</v>
      </c>
      <c r="M32" s="22">
        <f>DeltaSculptoris!C32</f>
        <v>0</v>
      </c>
      <c r="N32" s="22">
        <f>'169Cephei'!C32</f>
        <v>0</v>
      </c>
      <c r="O32" s="22">
        <f>Meissa!E32</f>
        <v>0</v>
      </c>
      <c r="P32" s="22">
        <v>0</v>
      </c>
    </row>
    <row r="33" s="5" customFormat="1" spans="1:16">
      <c r="A33" s="17" t="s">
        <v>168</v>
      </c>
      <c r="B33" s="18" t="s">
        <v>42</v>
      </c>
      <c r="C33" s="31">
        <f t="shared" si="0"/>
        <v>5400</v>
      </c>
      <c r="D33" s="38">
        <v>0</v>
      </c>
      <c r="E33" s="19">
        <f t="shared" si="3"/>
        <v>5400</v>
      </c>
      <c r="F33" s="22"/>
      <c r="G33" s="22">
        <f>GammaHorologii!C33</f>
        <v>5400</v>
      </c>
      <c r="H33" s="22">
        <f>HyadumPrimus!C33</f>
        <v>0</v>
      </c>
      <c r="I33" s="22">
        <f>Vespertilio!C33</f>
        <v>0</v>
      </c>
      <c r="J33" s="22">
        <f>Alwaid!C33</f>
        <v>0</v>
      </c>
      <c r="K33" s="22">
        <f>ηPiscisAustrini!C33</f>
        <v>0</v>
      </c>
      <c r="L33" s="22">
        <f>Meissa!C33</f>
        <v>0</v>
      </c>
      <c r="M33" s="22">
        <f>DeltaSculptoris!C33</f>
        <v>0</v>
      </c>
      <c r="N33" s="22">
        <f>'169Cephei'!C33</f>
        <v>0</v>
      </c>
      <c r="O33" s="22">
        <f>Meissa!E33</f>
        <v>0</v>
      </c>
      <c r="P33" s="22">
        <v>0</v>
      </c>
    </row>
    <row r="34" s="5" customFormat="1" spans="1:16">
      <c r="A34" s="17" t="s">
        <v>168</v>
      </c>
      <c r="B34" s="18" t="s">
        <v>44</v>
      </c>
      <c r="C34" s="31">
        <f t="shared" si="0"/>
        <v>0</v>
      </c>
      <c r="D34" s="38">
        <v>0</v>
      </c>
      <c r="E34" s="19">
        <f t="shared" si="3"/>
        <v>0</v>
      </c>
      <c r="F34" s="22"/>
      <c r="G34" s="22">
        <f>GammaHorologii!C34</f>
        <v>0</v>
      </c>
      <c r="H34" s="22">
        <f>HyadumPrimus!C34</f>
        <v>0</v>
      </c>
      <c r="I34" s="22">
        <f>Vespertilio!C34</f>
        <v>0</v>
      </c>
      <c r="J34" s="22">
        <f>Alwaid!C34</f>
        <v>0</v>
      </c>
      <c r="K34" s="22">
        <f>ηPiscisAustrini!C34</f>
        <v>0</v>
      </c>
      <c r="L34" s="22">
        <f>Meissa!C34</f>
        <v>0</v>
      </c>
      <c r="M34" s="22">
        <f>DeltaSculptoris!C34</f>
        <v>0</v>
      </c>
      <c r="N34" s="22">
        <f>'169Cephei'!C34</f>
        <v>0</v>
      </c>
      <c r="O34" s="22">
        <f>Meissa!E34</f>
        <v>0</v>
      </c>
      <c r="P34" s="22">
        <v>0</v>
      </c>
    </row>
    <row r="35" s="5" customFormat="1" spans="1:16">
      <c r="A35" s="17" t="s">
        <v>168</v>
      </c>
      <c r="B35" s="18" t="s">
        <v>50</v>
      </c>
      <c r="C35" s="31">
        <f t="shared" si="0"/>
        <v>0</v>
      </c>
      <c r="D35" s="38">
        <v>2283.75</v>
      </c>
      <c r="E35" s="19">
        <f t="shared" si="3"/>
        <v>-2283.75</v>
      </c>
      <c r="F35" s="22"/>
      <c r="G35" s="22">
        <f>GammaHorologii!C35</f>
        <v>0</v>
      </c>
      <c r="H35" s="22">
        <f>HyadumPrimus!C36</f>
        <v>0</v>
      </c>
      <c r="I35" s="22">
        <f>Vespertilio!C36</f>
        <v>0</v>
      </c>
      <c r="J35" s="22">
        <f>Alwaid!C36</f>
        <v>0</v>
      </c>
      <c r="K35" s="22">
        <f>ηPiscisAustrini!C36</f>
        <v>0</v>
      </c>
      <c r="L35" s="22">
        <f>Meissa!C35</f>
        <v>0</v>
      </c>
      <c r="M35" s="22">
        <f>DeltaSculptoris!C35</f>
        <v>0</v>
      </c>
      <c r="N35" s="22">
        <f>'169Cephei'!C35</f>
        <v>0</v>
      </c>
      <c r="O35" s="22">
        <f>Meissa!E35</f>
        <v>0</v>
      </c>
      <c r="P35" s="22">
        <v>0</v>
      </c>
    </row>
    <row r="36" s="5" customFormat="1" spans="1:16">
      <c r="A36" s="17" t="s">
        <v>168</v>
      </c>
      <c r="B36" s="18" t="s">
        <v>46</v>
      </c>
      <c r="C36" s="31">
        <f t="shared" ref="C36:C67" si="4">SUM(G36:P36)</f>
        <v>720</v>
      </c>
      <c r="D36" s="38">
        <v>1320</v>
      </c>
      <c r="E36" s="19">
        <f>C36-D36</f>
        <v>-600</v>
      </c>
      <c r="F36" s="22"/>
      <c r="G36" s="22">
        <f>GammaHorologii!C36</f>
        <v>720</v>
      </c>
      <c r="H36" s="22">
        <f>HyadumPrimus!C36</f>
        <v>0</v>
      </c>
      <c r="I36" s="22">
        <f>Vespertilio!C36</f>
        <v>0</v>
      </c>
      <c r="J36" s="22">
        <f>Alwaid!C36</f>
        <v>0</v>
      </c>
      <c r="K36" s="22">
        <f>ηPiscisAustrini!C36</f>
        <v>0</v>
      </c>
      <c r="L36" s="22">
        <f>Meissa!C36</f>
        <v>0</v>
      </c>
      <c r="M36" s="22">
        <f>DeltaSculptoris!C36</f>
        <v>0</v>
      </c>
      <c r="N36" s="22">
        <f>'169Cephei'!C36</f>
        <v>0</v>
      </c>
      <c r="O36" s="22">
        <f>Meissa!E36</f>
        <v>0</v>
      </c>
      <c r="P36" s="22">
        <v>0</v>
      </c>
    </row>
    <row r="37" s="5" customFormat="1" spans="1:19">
      <c r="A37" s="17" t="s">
        <v>168</v>
      </c>
      <c r="B37" s="18" t="s">
        <v>48</v>
      </c>
      <c r="C37" s="31">
        <f t="shared" si="4"/>
        <v>4567.5</v>
      </c>
      <c r="D37" s="38">
        <v>1320</v>
      </c>
      <c r="E37" s="19">
        <f>C37-D37</f>
        <v>3247.5</v>
      </c>
      <c r="F37" s="22"/>
      <c r="G37" s="22">
        <f>GammaHorologii!C37</f>
        <v>4567.5</v>
      </c>
      <c r="H37" s="22">
        <f>HyadumPrimus!C37</f>
        <v>0</v>
      </c>
      <c r="I37" s="22">
        <f>Vespertilio!C37</f>
        <v>0</v>
      </c>
      <c r="J37" s="22">
        <f>Alwaid!C37</f>
        <v>0</v>
      </c>
      <c r="K37" s="22">
        <f>ηPiscisAustrini!C37</f>
        <v>0</v>
      </c>
      <c r="L37" s="22">
        <f>Meissa!C37</f>
        <v>0</v>
      </c>
      <c r="M37" s="22">
        <f>DeltaSculptoris!C37</f>
        <v>0</v>
      </c>
      <c r="N37" s="22">
        <f>'169Cephei'!C37</f>
        <v>0</v>
      </c>
      <c r="O37" s="22">
        <f>Meissa!E37</f>
        <v>0</v>
      </c>
      <c r="P37" s="22">
        <v>0</v>
      </c>
      <c r="S37" s="5">
        <f>1800/45</f>
        <v>40</v>
      </c>
    </row>
    <row r="38" s="5" customFormat="1" spans="1:16">
      <c r="A38" s="17" t="s">
        <v>168</v>
      </c>
      <c r="B38" s="18" t="s">
        <v>51</v>
      </c>
      <c r="C38" s="31">
        <f t="shared" si="4"/>
        <v>440</v>
      </c>
      <c r="D38" s="38">
        <v>600</v>
      </c>
      <c r="E38" s="19">
        <f>C38-D38</f>
        <v>-160</v>
      </c>
      <c r="F38" s="22"/>
      <c r="G38" s="22">
        <f>GammaHorologii!C38</f>
        <v>440</v>
      </c>
      <c r="H38" s="22">
        <f>HyadumPrimus!C38</f>
        <v>0</v>
      </c>
      <c r="I38" s="22">
        <f>Vespertilio!C38</f>
        <v>0</v>
      </c>
      <c r="J38" s="22">
        <f>Alwaid!C38</f>
        <v>0</v>
      </c>
      <c r="K38" s="22">
        <f>ηPiscisAustrini!C38</f>
        <v>0</v>
      </c>
      <c r="L38" s="22">
        <f>Meissa!C38</f>
        <v>0</v>
      </c>
      <c r="M38" s="22">
        <f>DeltaSculptoris!C38</f>
        <v>0</v>
      </c>
      <c r="N38" s="22">
        <f>'169Cephei'!C38</f>
        <v>0</v>
      </c>
      <c r="O38" s="22">
        <f>Meissa!E38</f>
        <v>0</v>
      </c>
      <c r="P38" s="22">
        <v>0</v>
      </c>
    </row>
    <row r="39" s="5" customFormat="1" spans="1:16">
      <c r="A39" s="17" t="s">
        <v>168</v>
      </c>
      <c r="B39" s="18" t="s">
        <v>53</v>
      </c>
      <c r="C39" s="31">
        <f t="shared" si="4"/>
        <v>0</v>
      </c>
      <c r="D39" s="38">
        <v>0</v>
      </c>
      <c r="E39" s="19">
        <f>C39-D39</f>
        <v>0</v>
      </c>
      <c r="F39" s="22"/>
      <c r="G39" s="22">
        <f>GammaHorologii!C39</f>
        <v>0</v>
      </c>
      <c r="H39" s="22">
        <f>HyadumPrimus!C39</f>
        <v>0</v>
      </c>
      <c r="I39" s="22">
        <f>Vespertilio!C39</f>
        <v>0</v>
      </c>
      <c r="J39" s="22">
        <f>Alwaid!C39</f>
        <v>0</v>
      </c>
      <c r="K39" s="22">
        <f>ηPiscisAustrini!C39</f>
        <v>0</v>
      </c>
      <c r="L39" s="22">
        <f>Meissa!C39</f>
        <v>0</v>
      </c>
      <c r="M39" s="22">
        <f>DeltaSculptoris!C39</f>
        <v>0</v>
      </c>
      <c r="N39" s="22">
        <f>'169Cephei'!C39</f>
        <v>0</v>
      </c>
      <c r="O39" s="22">
        <f>Meissa!E39</f>
        <v>0</v>
      </c>
      <c r="P39" s="22">
        <v>0</v>
      </c>
    </row>
    <row r="40" s="5" customFormat="1" spans="1:16">
      <c r="A40" s="17" t="s">
        <v>168</v>
      </c>
      <c r="B40" s="18" t="s">
        <v>43</v>
      </c>
      <c r="C40" s="31">
        <f t="shared" si="4"/>
        <v>28620</v>
      </c>
      <c r="D40" s="38">
        <v>63720</v>
      </c>
      <c r="E40" s="19">
        <f>C40-D40</f>
        <v>-35100</v>
      </c>
      <c r="F40" s="22"/>
      <c r="G40" s="22">
        <f>GammaHorologii!C40</f>
        <v>28620</v>
      </c>
      <c r="H40" s="22">
        <f>HyadumPrimus!C40</f>
        <v>0</v>
      </c>
      <c r="I40" s="22">
        <f>Vespertilio!C40</f>
        <v>0</v>
      </c>
      <c r="J40" s="22">
        <f>Alwaid!C40</f>
        <v>0</v>
      </c>
      <c r="K40" s="22">
        <f>ηPiscisAustrini!C40</f>
        <v>0</v>
      </c>
      <c r="L40" s="22">
        <f>Meissa!C40</f>
        <v>0</v>
      </c>
      <c r="M40" s="22">
        <f>DeltaSculptoris!C40</f>
        <v>0</v>
      </c>
      <c r="N40" s="22">
        <f>'169Cephei'!C40</f>
        <v>0</v>
      </c>
      <c r="O40" s="22">
        <f>Meissa!E40</f>
        <v>0</v>
      </c>
      <c r="P40" s="22">
        <v>0</v>
      </c>
    </row>
    <row r="41" s="5" customFormat="1" spans="1:16">
      <c r="A41" s="17" t="s">
        <v>168</v>
      </c>
      <c r="B41" s="18" t="s">
        <v>54</v>
      </c>
      <c r="C41" s="31">
        <f t="shared" si="4"/>
        <v>0</v>
      </c>
      <c r="D41" s="38">
        <v>0</v>
      </c>
      <c r="E41" s="19">
        <f>C41-D41</f>
        <v>0</v>
      </c>
      <c r="F41" s="22"/>
      <c r="G41" s="22">
        <f>GammaHorologii!C41</f>
        <v>0</v>
      </c>
      <c r="H41" s="22">
        <f>HyadumPrimus!C41</f>
        <v>0</v>
      </c>
      <c r="I41" s="22">
        <f>Vespertilio!C41</f>
        <v>0</v>
      </c>
      <c r="J41" s="22">
        <f>Alwaid!C41</f>
        <v>0</v>
      </c>
      <c r="K41" s="22">
        <f>ηPiscisAustrini!C41</f>
        <v>0</v>
      </c>
      <c r="L41" s="22">
        <f>Meissa!C41</f>
        <v>0</v>
      </c>
      <c r="M41" s="22">
        <f>DeltaSculptoris!C41</f>
        <v>0</v>
      </c>
      <c r="N41" s="22">
        <f>'169Cephei'!C41</f>
        <v>0</v>
      </c>
      <c r="O41" s="22">
        <f>Meissa!E41</f>
        <v>0</v>
      </c>
      <c r="P41" s="22">
        <v>0</v>
      </c>
    </row>
    <row r="42" s="5" customFormat="1" spans="1:16">
      <c r="A42" s="17" t="s">
        <v>168</v>
      </c>
      <c r="B42" s="18" t="s">
        <v>55</v>
      </c>
      <c r="C42" s="31">
        <f t="shared" si="4"/>
        <v>0</v>
      </c>
      <c r="D42" s="38">
        <v>0</v>
      </c>
      <c r="E42" s="19">
        <f>C42-D42</f>
        <v>0</v>
      </c>
      <c r="F42" s="22"/>
      <c r="G42" s="22">
        <f>GammaHorologii!C42</f>
        <v>0</v>
      </c>
      <c r="H42" s="22">
        <f>HyadumPrimus!C42</f>
        <v>0</v>
      </c>
      <c r="I42" s="22">
        <f>Vespertilio!C42</f>
        <v>0</v>
      </c>
      <c r="J42" s="22">
        <f>Alwaid!C42</f>
        <v>0</v>
      </c>
      <c r="K42" s="22">
        <f>ηPiscisAustrini!C42</f>
        <v>0</v>
      </c>
      <c r="L42" s="22">
        <f>Meissa!C42</f>
        <v>0</v>
      </c>
      <c r="M42" s="22">
        <f>DeltaSculptoris!C42</f>
        <v>0</v>
      </c>
      <c r="N42" s="22">
        <f>'169Cephei'!C42</f>
        <v>0</v>
      </c>
      <c r="O42" s="22">
        <f>Meissa!E42</f>
        <v>0</v>
      </c>
      <c r="P42" s="22">
        <v>0</v>
      </c>
    </row>
    <row r="43" s="5" customFormat="1" spans="1:16">
      <c r="A43" s="17" t="s">
        <v>168</v>
      </c>
      <c r="B43" s="18" t="s">
        <v>56</v>
      </c>
      <c r="C43" s="31">
        <f t="shared" si="4"/>
        <v>0</v>
      </c>
      <c r="D43" s="38">
        <v>0</v>
      </c>
      <c r="E43" s="19">
        <f>C43-D43</f>
        <v>0</v>
      </c>
      <c r="F43" s="22"/>
      <c r="G43" s="22">
        <f>GammaHorologii!C43</f>
        <v>0</v>
      </c>
      <c r="H43" s="22">
        <f>HyadumPrimus!C43</f>
        <v>0</v>
      </c>
      <c r="I43" s="22">
        <f>Vespertilio!C43</f>
        <v>0</v>
      </c>
      <c r="J43" s="22">
        <f>Alwaid!C43</f>
        <v>0</v>
      </c>
      <c r="K43" s="22">
        <f>ηPiscisAustrini!C43</f>
        <v>0</v>
      </c>
      <c r="L43" s="22">
        <f>Meissa!C43</f>
        <v>0</v>
      </c>
      <c r="M43" s="22">
        <f>DeltaSculptoris!C43</f>
        <v>0</v>
      </c>
      <c r="N43" s="22">
        <f>'169Cephei'!C43</f>
        <v>0</v>
      </c>
      <c r="O43" s="22">
        <f>Meissa!E43</f>
        <v>0</v>
      </c>
      <c r="P43" s="22">
        <v>0</v>
      </c>
    </row>
    <row r="44" s="5" customFormat="1" spans="1:16">
      <c r="A44" s="17" t="s">
        <v>168</v>
      </c>
      <c r="B44" s="18" t="s">
        <v>57</v>
      </c>
      <c r="C44" s="31">
        <f t="shared" si="4"/>
        <v>0</v>
      </c>
      <c r="D44" s="38">
        <v>0</v>
      </c>
      <c r="E44" s="19">
        <f>C44-D44</f>
        <v>0</v>
      </c>
      <c r="F44" s="22"/>
      <c r="G44" s="22">
        <f>GammaHorologii!C44</f>
        <v>0</v>
      </c>
      <c r="H44" s="22">
        <f>HyadumPrimus!C44</f>
        <v>0</v>
      </c>
      <c r="I44" s="22">
        <f>Vespertilio!C44</f>
        <v>0</v>
      </c>
      <c r="J44" s="22">
        <f>Alwaid!C44</f>
        <v>0</v>
      </c>
      <c r="K44" s="22">
        <f>ηPiscisAustrini!C44</f>
        <v>0</v>
      </c>
      <c r="L44" s="22">
        <f>Meissa!C44</f>
        <v>0</v>
      </c>
      <c r="M44" s="22">
        <f>DeltaSculptoris!C44</f>
        <v>0</v>
      </c>
      <c r="N44" s="22">
        <f>'169Cephei'!C44</f>
        <v>0</v>
      </c>
      <c r="O44" s="22">
        <f>Meissa!E44</f>
        <v>0</v>
      </c>
      <c r="P44" s="22">
        <v>0</v>
      </c>
    </row>
    <row r="45" s="5" customFormat="1" spans="1:16">
      <c r="A45" s="17" t="s">
        <v>168</v>
      </c>
      <c r="B45" s="18" t="s">
        <v>58</v>
      </c>
      <c r="C45" s="31">
        <f t="shared" si="4"/>
        <v>21696</v>
      </c>
      <c r="D45" s="38">
        <v>47520</v>
      </c>
      <c r="E45" s="19">
        <f>C45-D45</f>
        <v>-25824</v>
      </c>
      <c r="F45" s="22"/>
      <c r="G45" s="22">
        <f>GammaHorologii!C45</f>
        <v>21696</v>
      </c>
      <c r="H45" s="22">
        <f>HyadumPrimus!C45</f>
        <v>0</v>
      </c>
      <c r="I45" s="22">
        <f>Vespertilio!C45</f>
        <v>0</v>
      </c>
      <c r="J45" s="22">
        <f>Alwaid!C45</f>
        <v>0</v>
      </c>
      <c r="K45" s="22">
        <f>ηPiscisAustrini!C45</f>
        <v>0</v>
      </c>
      <c r="L45" s="22">
        <f>Meissa!C45</f>
        <v>0</v>
      </c>
      <c r="M45" s="22">
        <f>DeltaSculptoris!C45</f>
        <v>0</v>
      </c>
      <c r="N45" s="22">
        <f>'169Cephei'!C45</f>
        <v>0</v>
      </c>
      <c r="O45" s="22">
        <f>Meissa!E45</f>
        <v>0</v>
      </c>
      <c r="P45" s="22">
        <v>0</v>
      </c>
    </row>
    <row r="46" s="5" customFormat="1" spans="1:16">
      <c r="A46" s="17" t="s">
        <v>168</v>
      </c>
      <c r="B46" s="18" t="s">
        <v>52</v>
      </c>
      <c r="C46" s="31">
        <f t="shared" si="4"/>
        <v>23760</v>
      </c>
      <c r="D46" s="38">
        <v>43620</v>
      </c>
      <c r="E46" s="19">
        <f>C46-D46</f>
        <v>-19860</v>
      </c>
      <c r="F46" s="22"/>
      <c r="G46" s="22">
        <f>GammaHorologii!C46</f>
        <v>23760</v>
      </c>
      <c r="H46" s="22">
        <f>HyadumPrimus!C46</f>
        <v>0</v>
      </c>
      <c r="I46" s="22">
        <f>Vespertilio!C46</f>
        <v>0</v>
      </c>
      <c r="J46" s="22">
        <f>Alwaid!C46</f>
        <v>0</v>
      </c>
      <c r="K46" s="22">
        <f>ηPiscisAustrini!C46</f>
        <v>0</v>
      </c>
      <c r="L46" s="22">
        <f>Meissa!C46</f>
        <v>0</v>
      </c>
      <c r="M46" s="22">
        <f>DeltaSculptoris!C46</f>
        <v>0</v>
      </c>
      <c r="N46" s="22">
        <f>'169Cephei'!C46</f>
        <v>0</v>
      </c>
      <c r="O46" s="22">
        <f>Meissa!E46</f>
        <v>0</v>
      </c>
      <c r="P46" s="22">
        <v>0</v>
      </c>
    </row>
    <row r="47" s="5" customFormat="1" spans="1:16">
      <c r="A47" s="17" t="s">
        <v>168</v>
      </c>
      <c r="B47" s="18" t="s">
        <v>59</v>
      </c>
      <c r="C47" s="31">
        <f t="shared" si="4"/>
        <v>4950</v>
      </c>
      <c r="D47" s="38">
        <v>6150</v>
      </c>
      <c r="E47" s="19">
        <f>C47-D47</f>
        <v>-1200</v>
      </c>
      <c r="F47" s="22">
        <f>E47/15</f>
        <v>-80</v>
      </c>
      <c r="G47" s="22">
        <f>GammaHorologii!C47</f>
        <v>4950</v>
      </c>
      <c r="H47" s="22">
        <f>HyadumPrimus!C47</f>
        <v>0</v>
      </c>
      <c r="I47" s="22">
        <f>Vespertilio!C47</f>
        <v>0</v>
      </c>
      <c r="J47" s="22">
        <f>Alwaid!C47</f>
        <v>0</v>
      </c>
      <c r="K47" s="22">
        <f>ηPiscisAustrini!C47</f>
        <v>0</v>
      </c>
      <c r="L47" s="22">
        <f>Meissa!C47</f>
        <v>0</v>
      </c>
      <c r="M47" s="22">
        <f>DeltaSculptoris!C47</f>
        <v>0</v>
      </c>
      <c r="N47" s="22">
        <f>'169Cephei'!C47</f>
        <v>0</v>
      </c>
      <c r="O47" s="22">
        <f>Meissa!E47</f>
        <v>0</v>
      </c>
      <c r="P47" s="22">
        <v>0</v>
      </c>
    </row>
    <row r="48" s="5" customFormat="1" spans="1:16">
      <c r="A48" s="17" t="s">
        <v>168</v>
      </c>
      <c r="B48" s="18" t="s">
        <v>61</v>
      </c>
      <c r="C48" s="31">
        <f t="shared" si="4"/>
        <v>3616</v>
      </c>
      <c r="D48" s="38">
        <v>16200</v>
      </c>
      <c r="E48" s="19">
        <f>C48-D48</f>
        <v>-12584</v>
      </c>
      <c r="F48" s="22"/>
      <c r="G48" s="22">
        <f>GammaHorologii!C48</f>
        <v>3616</v>
      </c>
      <c r="H48" s="22">
        <f>HyadumPrimus!C48</f>
        <v>0</v>
      </c>
      <c r="I48" s="22">
        <f>Vespertilio!C48</f>
        <v>0</v>
      </c>
      <c r="J48" s="22">
        <f>Alwaid!C48</f>
        <v>0</v>
      </c>
      <c r="K48" s="22">
        <f>ηPiscisAustrini!C48</f>
        <v>0</v>
      </c>
      <c r="L48" s="22">
        <f>Meissa!C48</f>
        <v>0</v>
      </c>
      <c r="M48" s="22">
        <f>DeltaSculptoris!C48</f>
        <v>0</v>
      </c>
      <c r="N48" s="22">
        <f>'169Cephei'!C48</f>
        <v>0</v>
      </c>
      <c r="O48" s="22">
        <f>Meissa!E48</f>
        <v>0</v>
      </c>
      <c r="P48" s="22">
        <v>0</v>
      </c>
    </row>
    <row r="49" s="5" customFormat="1" spans="1:16">
      <c r="A49" s="17" t="s">
        <v>168</v>
      </c>
      <c r="B49" s="18" t="s">
        <v>64</v>
      </c>
      <c r="C49" s="31">
        <f t="shared" si="4"/>
        <v>12048</v>
      </c>
      <c r="D49" s="38">
        <v>9300</v>
      </c>
      <c r="E49" s="19">
        <f t="shared" ref="E49:E54" si="5">C49-D49</f>
        <v>2748</v>
      </c>
      <c r="F49" s="22"/>
      <c r="G49" s="22">
        <f>GammaHorologii!C49</f>
        <v>1248</v>
      </c>
      <c r="H49" s="22">
        <f>HyadumPrimus!C49</f>
        <v>0</v>
      </c>
      <c r="I49" s="22">
        <f>Vespertilio!C49</f>
        <v>10800</v>
      </c>
      <c r="J49" s="22">
        <f>Alwaid!C49</f>
        <v>0</v>
      </c>
      <c r="K49" s="22">
        <f>ηPiscisAustrini!C49</f>
        <v>0</v>
      </c>
      <c r="L49" s="22">
        <f>Meissa!C49</f>
        <v>0</v>
      </c>
      <c r="M49" s="22">
        <f>DeltaSculptoris!C49</f>
        <v>0</v>
      </c>
      <c r="N49" s="22">
        <f>'169Cephei'!C49</f>
        <v>0</v>
      </c>
      <c r="O49" s="22">
        <f>Meissa!E49</f>
        <v>0</v>
      </c>
      <c r="P49" s="22">
        <v>0</v>
      </c>
    </row>
    <row r="50" s="5" customFormat="1" spans="1:16">
      <c r="A50" s="17" t="s">
        <v>168</v>
      </c>
      <c r="B50" s="18" t="s">
        <v>60</v>
      </c>
      <c r="C50" s="31">
        <f t="shared" si="4"/>
        <v>4650</v>
      </c>
      <c r="D50" s="38">
        <v>9900</v>
      </c>
      <c r="E50" s="19">
        <f t="shared" si="5"/>
        <v>-5250</v>
      </c>
      <c r="F50" s="22"/>
      <c r="G50" s="22">
        <f>GammaHorologii!C50</f>
        <v>1050</v>
      </c>
      <c r="H50" s="22">
        <f>HyadumPrimus!C50</f>
        <v>0</v>
      </c>
      <c r="I50" s="22">
        <f>Vespertilio!C50</f>
        <v>3600</v>
      </c>
      <c r="J50" s="22">
        <f>Alwaid!C50</f>
        <v>0</v>
      </c>
      <c r="K50" s="22">
        <f>ηPiscisAustrini!C50</f>
        <v>0</v>
      </c>
      <c r="L50" s="22">
        <f>Meissa!C50</f>
        <v>0</v>
      </c>
      <c r="M50" s="22">
        <f>DeltaSculptoris!C50</f>
        <v>0</v>
      </c>
      <c r="N50" s="22">
        <f>'169Cephei'!C50</f>
        <v>0</v>
      </c>
      <c r="O50" s="22">
        <f>Meissa!E50</f>
        <v>0</v>
      </c>
      <c r="P50" s="22">
        <v>0</v>
      </c>
    </row>
    <row r="51" s="5" customFormat="1" spans="1:16">
      <c r="A51" s="17" t="s">
        <v>168</v>
      </c>
      <c r="B51" s="18" t="s">
        <v>67</v>
      </c>
      <c r="C51" s="31">
        <f t="shared" si="4"/>
        <v>0</v>
      </c>
      <c r="D51" s="38">
        <v>16650</v>
      </c>
      <c r="E51" s="19">
        <f t="shared" si="5"/>
        <v>-16650</v>
      </c>
      <c r="F51" s="22"/>
      <c r="G51" s="22">
        <f>GammaHorologii!C51</f>
        <v>0</v>
      </c>
      <c r="H51" s="22">
        <f>HyadumPrimus!C51</f>
        <v>0</v>
      </c>
      <c r="I51" s="22">
        <f>Vespertilio!C51</f>
        <v>0</v>
      </c>
      <c r="J51" s="22">
        <f>Alwaid!C51</f>
        <v>0</v>
      </c>
      <c r="K51" s="22">
        <f>ηPiscisAustrini!C51</f>
        <v>0</v>
      </c>
      <c r="L51" s="22">
        <f>Meissa!C51</f>
        <v>0</v>
      </c>
      <c r="M51" s="22">
        <f>DeltaSculptoris!C51</f>
        <v>0</v>
      </c>
      <c r="N51" s="22">
        <f>'169Cephei'!C51</f>
        <v>0</v>
      </c>
      <c r="O51" s="22">
        <f>Meissa!E51</f>
        <v>0</v>
      </c>
      <c r="P51" s="22">
        <v>0</v>
      </c>
    </row>
    <row r="52" s="5" customFormat="1" spans="1:16">
      <c r="A52" s="17" t="s">
        <v>168</v>
      </c>
      <c r="B52" s="18" t="s">
        <v>69</v>
      </c>
      <c r="C52" s="31">
        <f t="shared" si="4"/>
        <v>0</v>
      </c>
      <c r="D52" s="38">
        <v>0</v>
      </c>
      <c r="E52" s="19">
        <f t="shared" si="5"/>
        <v>0</v>
      </c>
      <c r="F52" s="22"/>
      <c r="G52" s="22">
        <f>GammaHorologii!C52</f>
        <v>0</v>
      </c>
      <c r="H52" s="22">
        <f>HyadumPrimus!C52</f>
        <v>0</v>
      </c>
      <c r="I52" s="22">
        <f>Vespertilio!C52</f>
        <v>0</v>
      </c>
      <c r="J52" s="22">
        <f>Alwaid!C52</f>
        <v>0</v>
      </c>
      <c r="K52" s="22">
        <f>ηPiscisAustrini!C52</f>
        <v>0</v>
      </c>
      <c r="L52" s="22">
        <f>Meissa!C52</f>
        <v>0</v>
      </c>
      <c r="M52" s="22">
        <f>DeltaSculptoris!C52</f>
        <v>0</v>
      </c>
      <c r="N52" s="22">
        <f>'169Cephei'!C52</f>
        <v>0</v>
      </c>
      <c r="O52" s="22">
        <f>Meissa!E52</f>
        <v>0</v>
      </c>
      <c r="P52" s="22">
        <v>0</v>
      </c>
    </row>
    <row r="53" s="5" customFormat="1" spans="1:16">
      <c r="A53" s="17" t="s">
        <v>168</v>
      </c>
      <c r="B53" s="18" t="s">
        <v>71</v>
      </c>
      <c r="C53" s="31">
        <f t="shared" si="4"/>
        <v>2835</v>
      </c>
      <c r="D53" s="38">
        <v>0</v>
      </c>
      <c r="E53" s="19">
        <f t="shared" si="5"/>
        <v>2835</v>
      </c>
      <c r="F53" s="22"/>
      <c r="G53" s="22">
        <f>GammaHorologii!C53</f>
        <v>0</v>
      </c>
      <c r="H53" s="22">
        <f>HyadumPrimus!C53</f>
        <v>0</v>
      </c>
      <c r="I53" s="22">
        <f>Vespertilio!C53</f>
        <v>2835</v>
      </c>
      <c r="J53" s="22">
        <f>Alwaid!C53</f>
        <v>0</v>
      </c>
      <c r="K53" s="22">
        <f>ηPiscisAustrini!C53</f>
        <v>0</v>
      </c>
      <c r="L53" s="22">
        <f>Meissa!C53</f>
        <v>0</v>
      </c>
      <c r="M53" s="22">
        <f>DeltaSculptoris!C53</f>
        <v>0</v>
      </c>
      <c r="N53" s="22">
        <f>'169Cephei'!C53</f>
        <v>0</v>
      </c>
      <c r="O53" s="22">
        <f>Meissa!E53</f>
        <v>0</v>
      </c>
      <c r="P53" s="22">
        <v>0</v>
      </c>
    </row>
    <row r="54" s="5" customFormat="1" spans="1:16">
      <c r="A54" s="17" t="s">
        <v>168</v>
      </c>
      <c r="B54" s="18" t="s">
        <v>66</v>
      </c>
      <c r="C54" s="31">
        <f>C52+C53</f>
        <v>2835</v>
      </c>
      <c r="D54" s="38">
        <v>4650</v>
      </c>
      <c r="E54" s="19">
        <f t="shared" si="5"/>
        <v>-1815</v>
      </c>
      <c r="F54" s="22"/>
      <c r="G54" s="22">
        <f>GammaHorologii!C54</f>
        <v>0</v>
      </c>
      <c r="H54" s="22">
        <f>HyadumPrimus!C55</f>
        <v>0</v>
      </c>
      <c r="I54" s="22">
        <f>Vespertilio!C55</f>
        <v>0</v>
      </c>
      <c r="J54" s="22">
        <f>Alwaid!C55</f>
        <v>0</v>
      </c>
      <c r="K54" s="22">
        <f>ηPiscisAustrini!C55</f>
        <v>0</v>
      </c>
      <c r="L54" s="22">
        <f>Meissa!C54</f>
        <v>0</v>
      </c>
      <c r="M54" s="22">
        <f>DeltaSculptoris!C54</f>
        <v>0</v>
      </c>
      <c r="N54" s="22">
        <f>'169Cephei'!C54</f>
        <v>0</v>
      </c>
      <c r="O54" s="22">
        <f>Meissa!E54</f>
        <v>0</v>
      </c>
      <c r="P54" s="22">
        <v>0</v>
      </c>
    </row>
    <row r="55" s="5" customFormat="1" spans="1:16">
      <c r="A55" s="17" t="s">
        <v>168</v>
      </c>
      <c r="B55" s="18" t="s">
        <v>72</v>
      </c>
      <c r="C55" s="31">
        <f t="shared" si="4"/>
        <v>0</v>
      </c>
      <c r="D55" s="38">
        <v>0</v>
      </c>
      <c r="E55" s="19">
        <f>C55-D55</f>
        <v>0</v>
      </c>
      <c r="F55" s="22"/>
      <c r="G55" s="22">
        <f>GammaHorologii!C55</f>
        <v>0</v>
      </c>
      <c r="H55" s="22">
        <f>HyadumPrimus!C55</f>
        <v>0</v>
      </c>
      <c r="I55" s="22">
        <f>Vespertilio!C55</f>
        <v>0</v>
      </c>
      <c r="J55" s="22">
        <f>Alwaid!C55</f>
        <v>0</v>
      </c>
      <c r="K55" s="22">
        <f>ηPiscisAustrini!C55</f>
        <v>0</v>
      </c>
      <c r="L55" s="22">
        <f>Meissa!C55</f>
        <v>0</v>
      </c>
      <c r="M55" s="22">
        <f>DeltaSculptoris!C55</f>
        <v>0</v>
      </c>
      <c r="N55" s="22">
        <f>'169Cephei'!C55</f>
        <v>0</v>
      </c>
      <c r="O55" s="22">
        <f>Meissa!E55</f>
        <v>0</v>
      </c>
      <c r="P55" s="22">
        <v>0</v>
      </c>
    </row>
    <row r="56" s="5" customFormat="1" spans="1:16">
      <c r="A56" s="17" t="s">
        <v>168</v>
      </c>
      <c r="B56" s="18" t="s">
        <v>73</v>
      </c>
      <c r="C56" s="31">
        <f t="shared" si="4"/>
        <v>720</v>
      </c>
      <c r="D56" s="38">
        <v>0</v>
      </c>
      <c r="E56" s="19">
        <f t="shared" ref="E56:E61" si="6">C56-D56</f>
        <v>720</v>
      </c>
      <c r="F56" s="22"/>
      <c r="G56" s="22">
        <f>GammaHorologii!C56</f>
        <v>720</v>
      </c>
      <c r="H56" s="22">
        <f>HyadumPrimus!C56</f>
        <v>0</v>
      </c>
      <c r="I56" s="22">
        <f>Vespertilio!C56</f>
        <v>0</v>
      </c>
      <c r="J56" s="22">
        <f>Alwaid!C56</f>
        <v>0</v>
      </c>
      <c r="K56" s="22">
        <f>ηPiscisAustrini!C56</f>
        <v>0</v>
      </c>
      <c r="L56" s="22">
        <f>Meissa!C56</f>
        <v>0</v>
      </c>
      <c r="M56" s="22">
        <f>DeltaSculptoris!C56</f>
        <v>0</v>
      </c>
      <c r="N56" s="22">
        <f>'169Cephei'!C56</f>
        <v>0</v>
      </c>
      <c r="O56" s="22">
        <f>Meissa!E56</f>
        <v>0</v>
      </c>
      <c r="P56" s="22">
        <v>0</v>
      </c>
    </row>
    <row r="57" s="5" customFormat="1" spans="1:16">
      <c r="A57" s="17" t="s">
        <v>168</v>
      </c>
      <c r="B57" s="18" t="s">
        <v>82</v>
      </c>
      <c r="C57" s="31">
        <f>C55+C56</f>
        <v>720</v>
      </c>
      <c r="D57" s="38">
        <v>1455</v>
      </c>
      <c r="E57" s="19">
        <f t="shared" si="6"/>
        <v>-735</v>
      </c>
      <c r="F57" s="22"/>
      <c r="G57" s="22">
        <f>GammaHorologii!C57</f>
        <v>720</v>
      </c>
      <c r="H57" s="22">
        <f>HyadumPrimus!C57</f>
        <v>0</v>
      </c>
      <c r="I57" s="22">
        <f>Vespertilio!C57</f>
        <v>0</v>
      </c>
      <c r="J57" s="22">
        <f>Alwaid!C57</f>
        <v>0</v>
      </c>
      <c r="K57" s="22">
        <f>ηPiscisAustrini!C57</f>
        <v>0</v>
      </c>
      <c r="L57" s="22">
        <f>Meissa!C57</f>
        <v>0</v>
      </c>
      <c r="M57" s="22">
        <f>DeltaSculptoris!C57</f>
        <v>0</v>
      </c>
      <c r="N57" s="22">
        <f>'169Cephei'!C57</f>
        <v>0</v>
      </c>
      <c r="O57" s="22">
        <f>Meissa!E57</f>
        <v>0</v>
      </c>
      <c r="P57" s="22">
        <v>0</v>
      </c>
    </row>
    <row r="58" s="5" customFormat="1" spans="1:16">
      <c r="A58" s="17" t="s">
        <v>168</v>
      </c>
      <c r="B58" s="18" t="s">
        <v>75</v>
      </c>
      <c r="C58" s="31">
        <f t="shared" si="4"/>
        <v>0</v>
      </c>
      <c r="D58" s="38">
        <v>5850</v>
      </c>
      <c r="E58" s="19">
        <f t="shared" si="6"/>
        <v>-5850</v>
      </c>
      <c r="F58" s="22"/>
      <c r="G58" s="22">
        <f>GammaHorologii!C58</f>
        <v>0</v>
      </c>
      <c r="H58" s="22">
        <f>HyadumPrimus!C58</f>
        <v>0</v>
      </c>
      <c r="I58" s="22">
        <f>Vespertilio!C58</f>
        <v>0</v>
      </c>
      <c r="J58" s="22">
        <f>Alwaid!C58</f>
        <v>0</v>
      </c>
      <c r="K58" s="22">
        <f>ηPiscisAustrini!C58</f>
        <v>0</v>
      </c>
      <c r="L58" s="22">
        <f>Meissa!C58</f>
        <v>0</v>
      </c>
      <c r="M58" s="22">
        <f>DeltaSculptoris!C58</f>
        <v>0</v>
      </c>
      <c r="N58" s="22">
        <f>'169Cephei'!C58</f>
        <v>0</v>
      </c>
      <c r="O58" s="22">
        <f>Meissa!E58</f>
        <v>0</v>
      </c>
      <c r="P58" s="22">
        <v>0</v>
      </c>
    </row>
    <row r="59" s="5" customFormat="1" spans="1:16">
      <c r="A59" s="17" t="s">
        <v>168</v>
      </c>
      <c r="B59" s="18" t="s">
        <v>78</v>
      </c>
      <c r="C59" s="31">
        <f t="shared" si="4"/>
        <v>0</v>
      </c>
      <c r="D59" s="38">
        <v>0</v>
      </c>
      <c r="E59" s="19">
        <f t="shared" si="6"/>
        <v>0</v>
      </c>
      <c r="F59" s="22"/>
      <c r="G59" s="22">
        <f>GammaHorologii!C59</f>
        <v>0</v>
      </c>
      <c r="H59" s="22">
        <f>HyadumPrimus!C59</f>
        <v>0</v>
      </c>
      <c r="I59" s="22">
        <f>Vespertilio!C59</f>
        <v>0</v>
      </c>
      <c r="J59" s="22">
        <f>Alwaid!C59</f>
        <v>0</v>
      </c>
      <c r="K59" s="22">
        <f>ηPiscisAustrini!C59</f>
        <v>0</v>
      </c>
      <c r="L59" s="22">
        <f>Meissa!C59</f>
        <v>0</v>
      </c>
      <c r="M59" s="22">
        <f>DeltaSculptoris!C59</f>
        <v>0</v>
      </c>
      <c r="N59" s="22">
        <f>'169Cephei'!C59</f>
        <v>0</v>
      </c>
      <c r="O59" s="22">
        <f>Meissa!E59</f>
        <v>0</v>
      </c>
      <c r="P59" s="22">
        <v>0</v>
      </c>
    </row>
    <row r="60" s="5" customFormat="1" spans="1:16">
      <c r="A60" s="17" t="s">
        <v>168</v>
      </c>
      <c r="B60" s="18" t="s">
        <v>79</v>
      </c>
      <c r="C60" s="31">
        <f t="shared" si="4"/>
        <v>0</v>
      </c>
      <c r="D60" s="38">
        <v>0</v>
      </c>
      <c r="E60" s="19">
        <f t="shared" si="6"/>
        <v>0</v>
      </c>
      <c r="F60" s="22"/>
      <c r="G60" s="22">
        <f>GammaHorologii!C60</f>
        <v>0</v>
      </c>
      <c r="H60" s="22">
        <f>HyadumPrimus!C60</f>
        <v>0</v>
      </c>
      <c r="I60" s="22">
        <f>Vespertilio!C60</f>
        <v>0</v>
      </c>
      <c r="J60" s="22">
        <f>Alwaid!C60</f>
        <v>0</v>
      </c>
      <c r="K60" s="22">
        <f>ηPiscisAustrini!C60</f>
        <v>0</v>
      </c>
      <c r="L60" s="22">
        <f>Meissa!C60</f>
        <v>0</v>
      </c>
      <c r="M60" s="22">
        <f>DeltaSculptoris!C60</f>
        <v>0</v>
      </c>
      <c r="N60" s="22">
        <f>'169Cephei'!C60</f>
        <v>0</v>
      </c>
      <c r="O60" s="22">
        <f>Meissa!E60</f>
        <v>0</v>
      </c>
      <c r="P60" s="22">
        <v>0</v>
      </c>
    </row>
    <row r="61" s="5" customFormat="1" spans="1:16">
      <c r="A61" s="17" t="s">
        <v>168</v>
      </c>
      <c r="B61" s="18" t="s">
        <v>169</v>
      </c>
      <c r="C61" s="31">
        <f t="shared" si="4"/>
        <v>0</v>
      </c>
      <c r="D61" s="38">
        <v>0</v>
      </c>
      <c r="E61" s="19">
        <f t="shared" si="6"/>
        <v>0</v>
      </c>
      <c r="F61" s="22"/>
      <c r="G61" s="22">
        <f>GammaHorologii!C61</f>
        <v>0</v>
      </c>
      <c r="H61" s="22">
        <f>HyadumPrimus!C62</f>
        <v>0</v>
      </c>
      <c r="I61" s="22">
        <f>Vespertilio!C62</f>
        <v>0</v>
      </c>
      <c r="J61" s="22">
        <f>Alwaid!C62</f>
        <v>0</v>
      </c>
      <c r="K61" s="22">
        <f>ηPiscisAustrini!C62</f>
        <v>0</v>
      </c>
      <c r="L61" s="22">
        <f>Meissa!C61</f>
        <v>0</v>
      </c>
      <c r="M61" s="22">
        <f>DeltaSculptoris!C61</f>
        <v>0</v>
      </c>
      <c r="N61" s="22">
        <f>'169Cephei'!C61</f>
        <v>0</v>
      </c>
      <c r="O61" s="22">
        <f>Meissa!E61</f>
        <v>0</v>
      </c>
      <c r="P61" s="22">
        <v>0</v>
      </c>
    </row>
    <row r="62" s="5" customFormat="1" spans="1:16">
      <c r="A62" s="17" t="s">
        <v>168</v>
      </c>
      <c r="B62" s="18" t="s">
        <v>81</v>
      </c>
      <c r="C62" s="31">
        <f t="shared" si="4"/>
        <v>0</v>
      </c>
      <c r="D62" s="38">
        <v>0</v>
      </c>
      <c r="E62" s="19">
        <f t="shared" ref="E62:E73" si="7">C62-D62</f>
        <v>0</v>
      </c>
      <c r="F62" s="22"/>
      <c r="G62" s="22">
        <f>GammaHorologii!C62</f>
        <v>0</v>
      </c>
      <c r="H62" s="22">
        <f>HyadumPrimus!C62</f>
        <v>0</v>
      </c>
      <c r="I62" s="22">
        <f>Vespertilio!C62</f>
        <v>0</v>
      </c>
      <c r="J62" s="22">
        <f>Alwaid!C62</f>
        <v>0</v>
      </c>
      <c r="K62" s="22">
        <f>ηPiscisAustrini!C62</f>
        <v>0</v>
      </c>
      <c r="L62" s="22">
        <f>Meissa!C62</f>
        <v>0</v>
      </c>
      <c r="M62" s="22">
        <f>DeltaSculptoris!C62</f>
        <v>0</v>
      </c>
      <c r="N62" s="22">
        <f>'169Cephei'!C62</f>
        <v>0</v>
      </c>
      <c r="O62" s="22">
        <f>Meissa!E62</f>
        <v>0</v>
      </c>
      <c r="P62" s="22">
        <v>0</v>
      </c>
    </row>
    <row r="63" s="5" customFormat="1" spans="1:16">
      <c r="A63" s="17" t="s">
        <v>168</v>
      </c>
      <c r="B63" s="18" t="s">
        <v>51</v>
      </c>
      <c r="C63" s="31">
        <f t="shared" si="4"/>
        <v>0</v>
      </c>
      <c r="D63" s="38">
        <v>600</v>
      </c>
      <c r="E63" s="19">
        <f t="shared" si="7"/>
        <v>-600</v>
      </c>
      <c r="F63" s="22"/>
      <c r="G63" s="22">
        <f>GammaHorologii!C63</f>
        <v>0</v>
      </c>
      <c r="H63" s="22">
        <f>HyadumPrimus!C63</f>
        <v>0</v>
      </c>
      <c r="I63" s="22">
        <f>Vespertilio!C63</f>
        <v>0</v>
      </c>
      <c r="J63" s="22">
        <f>Alwaid!C63</f>
        <v>0</v>
      </c>
      <c r="K63" s="22">
        <f>ηPiscisAustrini!C63</f>
        <v>0</v>
      </c>
      <c r="L63" s="22">
        <f>Meissa!C63</f>
        <v>0</v>
      </c>
      <c r="M63" s="22">
        <f>DeltaSculptoris!C63</f>
        <v>0</v>
      </c>
      <c r="N63" s="22">
        <f>'169Cephei'!C63</f>
        <v>0</v>
      </c>
      <c r="O63" s="22">
        <f>Meissa!E63</f>
        <v>0</v>
      </c>
      <c r="P63" s="22">
        <v>0</v>
      </c>
    </row>
    <row r="64" s="5" customFormat="1" spans="1:16">
      <c r="A64" s="17" t="s">
        <v>168</v>
      </c>
      <c r="B64" s="18" t="s">
        <v>83</v>
      </c>
      <c r="C64" s="31">
        <f t="shared" si="4"/>
        <v>540</v>
      </c>
      <c r="D64" s="38">
        <v>0</v>
      </c>
      <c r="E64" s="19">
        <f t="shared" si="7"/>
        <v>540</v>
      </c>
      <c r="F64" s="22"/>
      <c r="G64" s="22">
        <f>GammaHorologii!C64</f>
        <v>0</v>
      </c>
      <c r="H64" s="22">
        <f>HyadumPrimus!C64</f>
        <v>540</v>
      </c>
      <c r="I64" s="22">
        <f>Vespertilio!C64</f>
        <v>0</v>
      </c>
      <c r="J64" s="22">
        <f>Alwaid!C64</f>
        <v>0</v>
      </c>
      <c r="K64" s="22">
        <f>ηPiscisAustrini!C64</f>
        <v>0</v>
      </c>
      <c r="L64" s="22">
        <f>Meissa!C64</f>
        <v>0</v>
      </c>
      <c r="M64" s="22">
        <f>DeltaSculptoris!C64</f>
        <v>0</v>
      </c>
      <c r="N64" s="22">
        <f>'169Cephei'!C64</f>
        <v>0</v>
      </c>
      <c r="O64" s="22">
        <f>Meissa!E64</f>
        <v>0</v>
      </c>
      <c r="P64" s="22">
        <v>0</v>
      </c>
    </row>
    <row r="65" s="5" customFormat="1" spans="1:16">
      <c r="A65" s="17" t="s">
        <v>168</v>
      </c>
      <c r="B65" s="18" t="s">
        <v>85</v>
      </c>
      <c r="C65" s="31">
        <f t="shared" si="4"/>
        <v>0</v>
      </c>
      <c r="D65" s="38">
        <v>0</v>
      </c>
      <c r="E65" s="19">
        <f t="shared" si="7"/>
        <v>0</v>
      </c>
      <c r="F65" s="22"/>
      <c r="G65" s="22">
        <f>GammaHorologii!C65</f>
        <v>0</v>
      </c>
      <c r="H65" s="22">
        <f>HyadumPrimus!C65</f>
        <v>0</v>
      </c>
      <c r="I65" s="22">
        <f>Vespertilio!C65</f>
        <v>0</v>
      </c>
      <c r="J65" s="22">
        <f>Alwaid!C65</f>
        <v>0</v>
      </c>
      <c r="K65" s="22">
        <f>ηPiscisAustrini!C65</f>
        <v>0</v>
      </c>
      <c r="L65" s="22">
        <f>Meissa!C65</f>
        <v>0</v>
      </c>
      <c r="M65" s="22">
        <f>DeltaSculptoris!C65</f>
        <v>0</v>
      </c>
      <c r="N65" s="22">
        <f>'169Cephei'!C65</f>
        <v>0</v>
      </c>
      <c r="O65" s="22">
        <f>Meissa!E65</f>
        <v>0</v>
      </c>
      <c r="P65" s="22">
        <v>0</v>
      </c>
    </row>
    <row r="66" s="5" customFormat="1" spans="1:16">
      <c r="A66" s="17" t="s">
        <v>168</v>
      </c>
      <c r="B66" s="18" t="s">
        <v>84</v>
      </c>
      <c r="C66" s="31">
        <f t="shared" si="4"/>
        <v>0</v>
      </c>
      <c r="D66" s="38">
        <v>600</v>
      </c>
      <c r="E66" s="19">
        <f t="shared" si="7"/>
        <v>-600</v>
      </c>
      <c r="F66" s="22"/>
      <c r="G66" s="22">
        <f>GammaHorologii!C66</f>
        <v>0</v>
      </c>
      <c r="H66" s="22">
        <f>HyadumPrimus!C66</f>
        <v>0</v>
      </c>
      <c r="I66" s="22">
        <f>Vespertilio!C66</f>
        <v>0</v>
      </c>
      <c r="J66" s="22">
        <f>Alwaid!C66</f>
        <v>0</v>
      </c>
      <c r="K66" s="22">
        <f>ηPiscisAustrini!C66</f>
        <v>0</v>
      </c>
      <c r="L66" s="22">
        <f>Meissa!C66</f>
        <v>0</v>
      </c>
      <c r="M66" s="22">
        <f>DeltaSculptoris!C66</f>
        <v>0</v>
      </c>
      <c r="N66" s="22">
        <f>'169Cephei'!C66</f>
        <v>0</v>
      </c>
      <c r="O66" s="22">
        <f>Meissa!E66</f>
        <v>0</v>
      </c>
      <c r="P66" s="22">
        <v>0</v>
      </c>
    </row>
    <row r="67" s="5" customFormat="1" spans="1:16">
      <c r="A67" s="17" t="s">
        <v>168</v>
      </c>
      <c r="B67" s="18" t="s">
        <v>87</v>
      </c>
      <c r="C67" s="31">
        <f t="shared" si="4"/>
        <v>0</v>
      </c>
      <c r="D67" s="38">
        <v>0</v>
      </c>
      <c r="E67" s="19">
        <f t="shared" si="7"/>
        <v>0</v>
      </c>
      <c r="F67" s="22"/>
      <c r="G67" s="22">
        <f>GammaHorologii!C67</f>
        <v>0</v>
      </c>
      <c r="H67" s="22">
        <f>HyadumPrimus!C67</f>
        <v>0</v>
      </c>
      <c r="I67" s="22">
        <f>Vespertilio!C67</f>
        <v>0</v>
      </c>
      <c r="J67" s="22">
        <f>Alwaid!C67</f>
        <v>0</v>
      </c>
      <c r="K67" s="22">
        <f>ηPiscisAustrini!C67</f>
        <v>0</v>
      </c>
      <c r="L67" s="22">
        <f>Meissa!C67</f>
        <v>0</v>
      </c>
      <c r="M67" s="22">
        <f>DeltaSculptoris!C67</f>
        <v>0</v>
      </c>
      <c r="N67" s="22">
        <f>'169Cephei'!C67</f>
        <v>0</v>
      </c>
      <c r="O67" s="22">
        <f>Meissa!E67</f>
        <v>0</v>
      </c>
      <c r="P67" s="22">
        <v>0</v>
      </c>
    </row>
    <row r="68" s="5" customFormat="1" spans="1:16">
      <c r="A68" s="17" t="s">
        <v>168</v>
      </c>
      <c r="B68" s="18" t="s">
        <v>89</v>
      </c>
      <c r="C68" s="31">
        <f t="shared" ref="C68:C99" si="8">SUM(G68:P68)</f>
        <v>0</v>
      </c>
      <c r="D68" s="38">
        <v>0</v>
      </c>
      <c r="E68" s="19">
        <f t="shared" si="7"/>
        <v>0</v>
      </c>
      <c r="F68" s="22"/>
      <c r="G68" s="22">
        <f>GammaHorologii!C68</f>
        <v>0</v>
      </c>
      <c r="H68" s="22">
        <f>HyadumPrimus!C68</f>
        <v>0</v>
      </c>
      <c r="I68" s="22">
        <f>Vespertilio!C68</f>
        <v>0</v>
      </c>
      <c r="J68" s="22">
        <f>Alwaid!C68</f>
        <v>0</v>
      </c>
      <c r="K68" s="22">
        <f>ηPiscisAustrini!C68</f>
        <v>0</v>
      </c>
      <c r="L68" s="22">
        <f>Meissa!C68</f>
        <v>0</v>
      </c>
      <c r="M68" s="22">
        <f>DeltaSculptoris!C68</f>
        <v>0</v>
      </c>
      <c r="N68" s="22">
        <f>'169Cephei'!C68</f>
        <v>0</v>
      </c>
      <c r="O68" s="22">
        <f>Meissa!E68</f>
        <v>0</v>
      </c>
      <c r="P68" s="22">
        <v>0</v>
      </c>
    </row>
    <row r="69" s="5" customFormat="1" spans="1:18">
      <c r="A69" s="17" t="s">
        <v>168</v>
      </c>
      <c r="B69" s="18" t="s">
        <v>90</v>
      </c>
      <c r="C69" s="31">
        <f t="shared" si="8"/>
        <v>0</v>
      </c>
      <c r="D69" s="38">
        <v>0</v>
      </c>
      <c r="E69" s="19">
        <f t="shared" si="7"/>
        <v>0</v>
      </c>
      <c r="F69" s="22"/>
      <c r="G69" s="22">
        <f>GammaHorologii!C69</f>
        <v>0</v>
      </c>
      <c r="H69" s="22">
        <f>HyadumPrimus!C69</f>
        <v>0</v>
      </c>
      <c r="I69" s="22">
        <f>Vespertilio!C69</f>
        <v>0</v>
      </c>
      <c r="J69" s="22">
        <f>Alwaid!C69</f>
        <v>0</v>
      </c>
      <c r="K69" s="22">
        <f>ηPiscisAustrini!C69</f>
        <v>0</v>
      </c>
      <c r="L69" s="22">
        <f>Meissa!C69</f>
        <v>0</v>
      </c>
      <c r="M69" s="22">
        <f>DeltaSculptoris!C69</f>
        <v>0</v>
      </c>
      <c r="N69" s="22">
        <f>'169Cephei'!C69</f>
        <v>0</v>
      </c>
      <c r="O69" s="22">
        <f>Meissa!E69</f>
        <v>0</v>
      </c>
      <c r="P69" s="22">
        <v>0</v>
      </c>
      <c r="R69" s="5">
        <f>1800/120</f>
        <v>15</v>
      </c>
    </row>
    <row r="70" s="5" customFormat="1" spans="1:16">
      <c r="A70" s="17" t="s">
        <v>168</v>
      </c>
      <c r="B70" s="18" t="s">
        <v>91</v>
      </c>
      <c r="C70" s="31">
        <f t="shared" si="8"/>
        <v>0</v>
      </c>
      <c r="D70" s="38">
        <v>0</v>
      </c>
      <c r="E70" s="19">
        <f t="shared" si="7"/>
        <v>0</v>
      </c>
      <c r="F70" s="22"/>
      <c r="G70" s="22">
        <f>GammaHorologii!C70</f>
        <v>0</v>
      </c>
      <c r="H70" s="22">
        <f>HyadumPrimus!C70</f>
        <v>0</v>
      </c>
      <c r="I70" s="22">
        <f>Vespertilio!C70</f>
        <v>0</v>
      </c>
      <c r="J70" s="22">
        <f>Alwaid!C70</f>
        <v>0</v>
      </c>
      <c r="K70" s="22">
        <f>ηPiscisAustrini!C70</f>
        <v>0</v>
      </c>
      <c r="L70" s="22">
        <f>Meissa!C70</f>
        <v>0</v>
      </c>
      <c r="M70" s="22">
        <f>DeltaSculptoris!C70</f>
        <v>0</v>
      </c>
      <c r="N70" s="22">
        <f>'169Cephei'!C70</f>
        <v>0</v>
      </c>
      <c r="O70" s="22">
        <f>Meissa!E70</f>
        <v>0</v>
      </c>
      <c r="P70" s="22">
        <v>0</v>
      </c>
    </row>
    <row r="71" s="5" customFormat="1" spans="1:16">
      <c r="A71" s="17" t="s">
        <v>168</v>
      </c>
      <c r="B71" s="18" t="s">
        <v>92</v>
      </c>
      <c r="C71" s="31">
        <f t="shared" si="8"/>
        <v>0</v>
      </c>
      <c r="D71" s="38">
        <v>0</v>
      </c>
      <c r="E71" s="19">
        <f t="shared" si="7"/>
        <v>0</v>
      </c>
      <c r="F71" s="22"/>
      <c r="G71" s="22">
        <f>GammaHorologii!C71</f>
        <v>0</v>
      </c>
      <c r="H71" s="22">
        <f>HyadumPrimus!C71</f>
        <v>0</v>
      </c>
      <c r="I71" s="22">
        <f>Vespertilio!C71</f>
        <v>0</v>
      </c>
      <c r="J71" s="22">
        <f>Alwaid!C71</f>
        <v>0</v>
      </c>
      <c r="K71" s="22">
        <f>ηPiscisAustrini!C71</f>
        <v>0</v>
      </c>
      <c r="L71" s="22">
        <f>Meissa!C71</f>
        <v>0</v>
      </c>
      <c r="M71" s="22">
        <f>DeltaSculptoris!C71</f>
        <v>0</v>
      </c>
      <c r="N71" s="22">
        <f>'169Cephei'!C71</f>
        <v>0</v>
      </c>
      <c r="O71" s="22">
        <f>Meissa!E71</f>
        <v>0</v>
      </c>
      <c r="P71" s="22">
        <v>0</v>
      </c>
    </row>
    <row r="72" s="5" customFormat="1" spans="1:16">
      <c r="A72" s="17" t="s">
        <v>170</v>
      </c>
      <c r="B72" s="18" t="s">
        <v>93</v>
      </c>
      <c r="C72" s="31">
        <f t="shared" si="8"/>
        <v>0</v>
      </c>
      <c r="D72" s="38">
        <v>0</v>
      </c>
      <c r="E72" s="19">
        <f t="shared" si="7"/>
        <v>0</v>
      </c>
      <c r="F72" s="22"/>
      <c r="G72" s="22">
        <f>GammaHorologii!C72</f>
        <v>0</v>
      </c>
      <c r="H72" s="22">
        <f>HyadumPrimus!C72</f>
        <v>0</v>
      </c>
      <c r="I72" s="22">
        <f>Vespertilio!C72</f>
        <v>0</v>
      </c>
      <c r="J72" s="22">
        <f>Alwaid!C72</f>
        <v>0</v>
      </c>
      <c r="K72" s="22">
        <f>ηPiscisAustrini!C72</f>
        <v>0</v>
      </c>
      <c r="L72" s="22">
        <f>Meissa!C72</f>
        <v>0</v>
      </c>
      <c r="M72" s="22">
        <f>DeltaSculptoris!C72</f>
        <v>0</v>
      </c>
      <c r="N72" s="22">
        <f>'169Cephei'!C72</f>
        <v>0</v>
      </c>
      <c r="O72" s="22">
        <f>Meissa!E72</f>
        <v>0</v>
      </c>
      <c r="P72" s="22">
        <v>0</v>
      </c>
    </row>
    <row r="73" s="5" customFormat="1" spans="1:16">
      <c r="A73" s="17" t="s">
        <v>170</v>
      </c>
      <c r="B73" s="18" t="s">
        <v>94</v>
      </c>
      <c r="C73" s="31">
        <f t="shared" si="8"/>
        <v>0</v>
      </c>
      <c r="D73" s="38">
        <v>0</v>
      </c>
      <c r="E73" s="19">
        <f t="shared" si="7"/>
        <v>0</v>
      </c>
      <c r="F73" s="22"/>
      <c r="G73" s="22">
        <f>GammaHorologii!C73</f>
        <v>0</v>
      </c>
      <c r="H73" s="22">
        <f>HyadumPrimus!C73</f>
        <v>0</v>
      </c>
      <c r="I73" s="22">
        <f>Vespertilio!C73</f>
        <v>0</v>
      </c>
      <c r="J73" s="22">
        <f>Alwaid!C73</f>
        <v>0</v>
      </c>
      <c r="K73" s="22">
        <f>ηPiscisAustrini!C73</f>
        <v>0</v>
      </c>
      <c r="L73" s="22">
        <f>Meissa!C73</f>
        <v>0</v>
      </c>
      <c r="M73" s="22">
        <f>DeltaSculptoris!C73</f>
        <v>0</v>
      </c>
      <c r="N73" s="22">
        <f>'169Cephei'!C73</f>
        <v>0</v>
      </c>
      <c r="O73" s="22">
        <f>Meissa!E73</f>
        <v>0</v>
      </c>
      <c r="P73" s="22">
        <v>0</v>
      </c>
    </row>
    <row r="74" s="5" customFormat="1" spans="1:16">
      <c r="A74" s="17" t="s">
        <v>170</v>
      </c>
      <c r="B74" s="18" t="s">
        <v>95</v>
      </c>
      <c r="C74" s="31">
        <f t="shared" si="8"/>
        <v>0</v>
      </c>
      <c r="D74" s="38">
        <v>0</v>
      </c>
      <c r="E74" s="19">
        <f t="shared" ref="E74:E110" si="9">C74-D74</f>
        <v>0</v>
      </c>
      <c r="F74" s="22"/>
      <c r="G74" s="22">
        <f>GammaHorologii!C74</f>
        <v>0</v>
      </c>
      <c r="H74" s="22">
        <f>HyadumPrimus!C74</f>
        <v>0</v>
      </c>
      <c r="I74" s="22">
        <f>Vespertilio!C74</f>
        <v>0</v>
      </c>
      <c r="J74" s="22">
        <f>Alwaid!C74</f>
        <v>0</v>
      </c>
      <c r="K74" s="22">
        <f>ηPiscisAustrini!C74</f>
        <v>0</v>
      </c>
      <c r="L74" s="22">
        <f>Meissa!C74</f>
        <v>0</v>
      </c>
      <c r="M74" s="22">
        <f>DeltaSculptoris!C74</f>
        <v>0</v>
      </c>
      <c r="N74" s="22">
        <f>'169Cephei'!C74</f>
        <v>0</v>
      </c>
      <c r="O74" s="22">
        <f>Meissa!E74</f>
        <v>0</v>
      </c>
      <c r="P74" s="22">
        <v>0</v>
      </c>
    </row>
    <row r="75" s="5" customFormat="1" spans="1:16">
      <c r="A75" s="17" t="s">
        <v>170</v>
      </c>
      <c r="B75" s="18" t="s">
        <v>97</v>
      </c>
      <c r="C75" s="31">
        <f t="shared" si="8"/>
        <v>0</v>
      </c>
      <c r="D75" s="38">
        <v>0</v>
      </c>
      <c r="E75" s="19">
        <f t="shared" si="9"/>
        <v>0</v>
      </c>
      <c r="F75" s="22"/>
      <c r="G75" s="22">
        <f>GammaHorologii!C75</f>
        <v>0</v>
      </c>
      <c r="H75" s="22">
        <f>HyadumPrimus!C75</f>
        <v>0</v>
      </c>
      <c r="I75" s="22">
        <f>Vespertilio!C75</f>
        <v>0</v>
      </c>
      <c r="J75" s="22">
        <f>Alwaid!C75</f>
        <v>0</v>
      </c>
      <c r="K75" s="22">
        <f>ηPiscisAustrini!C75</f>
        <v>0</v>
      </c>
      <c r="L75" s="22">
        <f>Meissa!C75</f>
        <v>0</v>
      </c>
      <c r="M75" s="22">
        <f>DeltaSculptoris!C75</f>
        <v>0</v>
      </c>
      <c r="N75" s="22">
        <f>'169Cephei'!C75</f>
        <v>0</v>
      </c>
      <c r="O75" s="22">
        <f>Meissa!E75</f>
        <v>0</v>
      </c>
      <c r="P75" s="22">
        <v>0</v>
      </c>
    </row>
    <row r="76" s="5" customFormat="1" spans="1:16">
      <c r="A76" s="17" t="s">
        <v>170</v>
      </c>
      <c r="B76" s="18" t="s">
        <v>98</v>
      </c>
      <c r="C76" s="31">
        <f t="shared" si="8"/>
        <v>0</v>
      </c>
      <c r="D76" s="38">
        <v>0</v>
      </c>
      <c r="E76" s="19">
        <f t="shared" si="9"/>
        <v>0</v>
      </c>
      <c r="F76" s="22"/>
      <c r="G76" s="22">
        <f>GammaHorologii!C76</f>
        <v>0</v>
      </c>
      <c r="H76" s="22">
        <f>HyadumPrimus!C76</f>
        <v>0</v>
      </c>
      <c r="I76" s="22">
        <f>Vespertilio!C76</f>
        <v>0</v>
      </c>
      <c r="J76" s="22">
        <f>Alwaid!C76</f>
        <v>0</v>
      </c>
      <c r="K76" s="22">
        <f>ηPiscisAustrini!C76</f>
        <v>0</v>
      </c>
      <c r="L76" s="22">
        <f>Meissa!C76</f>
        <v>0</v>
      </c>
      <c r="M76" s="22">
        <f>DeltaSculptoris!C76</f>
        <v>0</v>
      </c>
      <c r="N76" s="22">
        <f>'169Cephei'!C76</f>
        <v>0</v>
      </c>
      <c r="O76" s="22">
        <f>Meissa!E76</f>
        <v>0</v>
      </c>
      <c r="P76" s="22">
        <v>0</v>
      </c>
    </row>
    <row r="77" s="5" customFormat="1" spans="1:16">
      <c r="A77" s="17" t="s">
        <v>170</v>
      </c>
      <c r="B77" s="18" t="s">
        <v>99</v>
      </c>
      <c r="C77" s="31">
        <f t="shared" si="8"/>
        <v>0</v>
      </c>
      <c r="D77" s="38">
        <v>0</v>
      </c>
      <c r="E77" s="19">
        <f t="shared" si="9"/>
        <v>0</v>
      </c>
      <c r="F77" s="22"/>
      <c r="G77" s="22">
        <f>GammaHorologii!C77</f>
        <v>0</v>
      </c>
      <c r="H77" s="22">
        <f>HyadumPrimus!C77</f>
        <v>0</v>
      </c>
      <c r="I77" s="22">
        <f>Vespertilio!C77</f>
        <v>0</v>
      </c>
      <c r="J77" s="22">
        <f>Alwaid!C77</f>
        <v>0</v>
      </c>
      <c r="K77" s="22">
        <f>ηPiscisAustrini!C77</f>
        <v>0</v>
      </c>
      <c r="L77" s="22">
        <f>Meissa!C77</f>
        <v>0</v>
      </c>
      <c r="M77" s="22">
        <f>DeltaSculptoris!C77</f>
        <v>0</v>
      </c>
      <c r="N77" s="22">
        <f>'169Cephei'!C77</f>
        <v>0</v>
      </c>
      <c r="O77" s="22">
        <f>Meissa!E77</f>
        <v>0</v>
      </c>
      <c r="P77" s="22">
        <v>0</v>
      </c>
    </row>
    <row r="78" s="5" customFormat="1" spans="1:16">
      <c r="A78" s="17" t="s">
        <v>170</v>
      </c>
      <c r="B78" s="18" t="s">
        <v>100</v>
      </c>
      <c r="C78" s="31">
        <f t="shared" si="8"/>
        <v>0</v>
      </c>
      <c r="D78" s="38">
        <v>0</v>
      </c>
      <c r="E78" s="19">
        <f t="shared" si="9"/>
        <v>0</v>
      </c>
      <c r="F78" s="22"/>
      <c r="G78" s="22">
        <f>GammaHorologii!C78</f>
        <v>0</v>
      </c>
      <c r="H78" s="22">
        <f>HyadumPrimus!C78</f>
        <v>0</v>
      </c>
      <c r="I78" s="22">
        <f>Vespertilio!C78</f>
        <v>0</v>
      </c>
      <c r="J78" s="22">
        <f>Alwaid!C78</f>
        <v>0</v>
      </c>
      <c r="K78" s="22">
        <f>ηPiscisAustrini!C78</f>
        <v>0</v>
      </c>
      <c r="L78" s="22">
        <f>Meissa!C78</f>
        <v>0</v>
      </c>
      <c r="M78" s="22">
        <f>DeltaSculptoris!C78</f>
        <v>0</v>
      </c>
      <c r="N78" s="22">
        <f>'169Cephei'!C78</f>
        <v>0</v>
      </c>
      <c r="O78" s="22">
        <f>Meissa!E78</f>
        <v>0</v>
      </c>
      <c r="P78" s="22">
        <v>0</v>
      </c>
    </row>
    <row r="79" s="5" customFormat="1" spans="1:16">
      <c r="A79" s="17" t="s">
        <v>170</v>
      </c>
      <c r="B79" s="18" t="s">
        <v>101</v>
      </c>
      <c r="C79" s="31">
        <f t="shared" si="8"/>
        <v>0</v>
      </c>
      <c r="D79" s="38">
        <v>0</v>
      </c>
      <c r="E79" s="19">
        <f t="shared" si="9"/>
        <v>0</v>
      </c>
      <c r="F79" s="22"/>
      <c r="G79" s="22">
        <f>GammaHorologii!C79</f>
        <v>0</v>
      </c>
      <c r="H79" s="22">
        <f>HyadumPrimus!C79</f>
        <v>0</v>
      </c>
      <c r="I79" s="22">
        <f>Vespertilio!C79</f>
        <v>0</v>
      </c>
      <c r="J79" s="22">
        <f>Alwaid!C79</f>
        <v>0</v>
      </c>
      <c r="K79" s="22">
        <f>ηPiscisAustrini!C79</f>
        <v>0</v>
      </c>
      <c r="L79" s="22">
        <f>Meissa!C79</f>
        <v>0</v>
      </c>
      <c r="M79" s="22">
        <f>DeltaSculptoris!C79</f>
        <v>0</v>
      </c>
      <c r="N79" s="22">
        <f>'169Cephei'!C79</f>
        <v>0</v>
      </c>
      <c r="O79" s="22">
        <f>Meissa!E79</f>
        <v>0</v>
      </c>
      <c r="P79" s="22">
        <v>0</v>
      </c>
    </row>
    <row r="80" s="5" customFormat="1" spans="1:16">
      <c r="A80" s="17" t="s">
        <v>170</v>
      </c>
      <c r="B80" s="18" t="s">
        <v>102</v>
      </c>
      <c r="C80" s="31">
        <f t="shared" si="8"/>
        <v>0</v>
      </c>
      <c r="D80" s="38">
        <v>0</v>
      </c>
      <c r="E80" s="19">
        <f t="shared" si="9"/>
        <v>0</v>
      </c>
      <c r="F80" s="22"/>
      <c r="G80" s="22">
        <f>GammaHorologii!C80</f>
        <v>0</v>
      </c>
      <c r="H80" s="22">
        <f>HyadumPrimus!C80</f>
        <v>0</v>
      </c>
      <c r="I80" s="22">
        <f>Vespertilio!C80</f>
        <v>0</v>
      </c>
      <c r="J80" s="22">
        <f>Alwaid!C80</f>
        <v>0</v>
      </c>
      <c r="K80" s="22">
        <f>ηPiscisAustrini!C80</f>
        <v>0</v>
      </c>
      <c r="L80" s="22">
        <f>Meissa!C80</f>
        <v>0</v>
      </c>
      <c r="M80" s="22">
        <f>DeltaSculptoris!C80</f>
        <v>0</v>
      </c>
      <c r="N80" s="22">
        <f>'169Cephei'!C80</f>
        <v>0</v>
      </c>
      <c r="O80" s="22">
        <f>Meissa!E80</f>
        <v>0</v>
      </c>
      <c r="P80" s="22">
        <v>0</v>
      </c>
    </row>
    <row r="81" s="5" customFormat="1" spans="1:16">
      <c r="A81" s="17" t="s">
        <v>170</v>
      </c>
      <c r="B81" s="18" t="s">
        <v>103</v>
      </c>
      <c r="C81" s="31">
        <f t="shared" si="8"/>
        <v>0</v>
      </c>
      <c r="D81" s="38">
        <v>0</v>
      </c>
      <c r="E81" s="19">
        <f t="shared" si="9"/>
        <v>0</v>
      </c>
      <c r="F81" s="22"/>
      <c r="G81" s="22">
        <f>GammaHorologii!C81</f>
        <v>0</v>
      </c>
      <c r="H81" s="22">
        <f>HyadumPrimus!C81</f>
        <v>0</v>
      </c>
      <c r="I81" s="22">
        <f>Vespertilio!C81</f>
        <v>0</v>
      </c>
      <c r="J81" s="22">
        <f>Alwaid!C81</f>
        <v>0</v>
      </c>
      <c r="K81" s="22">
        <f>ηPiscisAustrini!C81</f>
        <v>0</v>
      </c>
      <c r="L81" s="22">
        <f>Meissa!C81</f>
        <v>0</v>
      </c>
      <c r="M81" s="22">
        <f>DeltaSculptoris!C81</f>
        <v>0</v>
      </c>
      <c r="N81" s="22">
        <f>'169Cephei'!C81</f>
        <v>0</v>
      </c>
      <c r="O81" s="22">
        <f>Meissa!E81</f>
        <v>0</v>
      </c>
      <c r="P81" s="22">
        <v>0</v>
      </c>
    </row>
    <row r="82" s="5" customFormat="1" spans="1:16">
      <c r="A82" s="17" t="s">
        <v>170</v>
      </c>
      <c r="B82" s="18" t="s">
        <v>104</v>
      </c>
      <c r="C82" s="31">
        <f t="shared" si="8"/>
        <v>0</v>
      </c>
      <c r="D82" s="38">
        <v>0</v>
      </c>
      <c r="E82" s="19">
        <f t="shared" si="9"/>
        <v>0</v>
      </c>
      <c r="F82" s="22"/>
      <c r="G82" s="22">
        <f>GammaHorologii!C82</f>
        <v>0</v>
      </c>
      <c r="H82" s="22">
        <f>HyadumPrimus!C82</f>
        <v>0</v>
      </c>
      <c r="I82" s="22">
        <f>Vespertilio!C82</f>
        <v>0</v>
      </c>
      <c r="J82" s="22">
        <f>Alwaid!C82</f>
        <v>0</v>
      </c>
      <c r="K82" s="22">
        <f>ηPiscisAustrini!C82</f>
        <v>0</v>
      </c>
      <c r="L82" s="22">
        <f>Meissa!C82</f>
        <v>0</v>
      </c>
      <c r="M82" s="22">
        <f>DeltaSculptoris!C82</f>
        <v>0</v>
      </c>
      <c r="N82" s="22">
        <f>'169Cephei'!C82</f>
        <v>0</v>
      </c>
      <c r="O82" s="22">
        <f>Meissa!E82</f>
        <v>0</v>
      </c>
      <c r="P82" s="22">
        <v>0</v>
      </c>
    </row>
    <row r="83" s="5" customFormat="1" spans="1:16">
      <c r="A83" s="17" t="s">
        <v>170</v>
      </c>
      <c r="B83" s="18" t="s">
        <v>105</v>
      </c>
      <c r="C83" s="31">
        <f t="shared" si="8"/>
        <v>0</v>
      </c>
      <c r="D83" s="38">
        <v>0</v>
      </c>
      <c r="E83" s="19">
        <f t="shared" si="9"/>
        <v>0</v>
      </c>
      <c r="F83" s="22"/>
      <c r="G83" s="22">
        <f>GammaHorologii!C83</f>
        <v>0</v>
      </c>
      <c r="H83" s="22">
        <f>HyadumPrimus!C83</f>
        <v>0</v>
      </c>
      <c r="I83" s="22">
        <f>Vespertilio!C83</f>
        <v>0</v>
      </c>
      <c r="J83" s="22">
        <f>Alwaid!C83</f>
        <v>0</v>
      </c>
      <c r="K83" s="22">
        <f>ηPiscisAustrini!C83</f>
        <v>0</v>
      </c>
      <c r="L83" s="22">
        <f>Meissa!C83</f>
        <v>0</v>
      </c>
      <c r="M83" s="22">
        <f>DeltaSculptoris!C83</f>
        <v>0</v>
      </c>
      <c r="N83" s="22">
        <f>'169Cephei'!C83</f>
        <v>0</v>
      </c>
      <c r="O83" s="22">
        <f>Meissa!E83</f>
        <v>0</v>
      </c>
      <c r="P83" s="22">
        <v>0</v>
      </c>
    </row>
    <row r="84" s="5" customFormat="1" spans="1:16">
      <c r="A84" s="17" t="s">
        <v>170</v>
      </c>
      <c r="B84" s="18" t="s">
        <v>106</v>
      </c>
      <c r="C84" s="31">
        <f t="shared" si="8"/>
        <v>0</v>
      </c>
      <c r="D84" s="38">
        <v>0</v>
      </c>
      <c r="E84" s="19">
        <f t="shared" si="9"/>
        <v>0</v>
      </c>
      <c r="F84" s="22"/>
      <c r="G84" s="22">
        <f>GammaHorologii!C84</f>
        <v>0</v>
      </c>
      <c r="H84" s="22">
        <f>HyadumPrimus!C84</f>
        <v>0</v>
      </c>
      <c r="I84" s="22">
        <f>Vespertilio!C84</f>
        <v>0</v>
      </c>
      <c r="J84" s="22">
        <f>Alwaid!C84</f>
        <v>0</v>
      </c>
      <c r="K84" s="22">
        <f>ηPiscisAustrini!C84</f>
        <v>0</v>
      </c>
      <c r="L84" s="22">
        <f>Meissa!C84</f>
        <v>0</v>
      </c>
      <c r="M84" s="22">
        <f>DeltaSculptoris!C84</f>
        <v>0</v>
      </c>
      <c r="N84" s="22">
        <f>'169Cephei'!C84</f>
        <v>0</v>
      </c>
      <c r="O84" s="22">
        <f>Meissa!E84</f>
        <v>0</v>
      </c>
      <c r="P84" s="22">
        <v>0</v>
      </c>
    </row>
    <row r="85" s="5" customFormat="1" spans="1:16">
      <c r="A85" s="17" t="s">
        <v>170</v>
      </c>
      <c r="B85" s="18" t="s">
        <v>107</v>
      </c>
      <c r="C85" s="31">
        <f t="shared" si="8"/>
        <v>0</v>
      </c>
      <c r="D85" s="38">
        <v>0</v>
      </c>
      <c r="E85" s="19">
        <f t="shared" si="9"/>
        <v>0</v>
      </c>
      <c r="F85" s="22"/>
      <c r="G85" s="22">
        <f>GammaHorologii!C85</f>
        <v>0</v>
      </c>
      <c r="H85" s="22">
        <f>HyadumPrimus!C85</f>
        <v>0</v>
      </c>
      <c r="I85" s="22">
        <f>Vespertilio!C85</f>
        <v>0</v>
      </c>
      <c r="J85" s="22">
        <f>Alwaid!C85</f>
        <v>0</v>
      </c>
      <c r="K85" s="22">
        <f>ηPiscisAustrini!C85</f>
        <v>0</v>
      </c>
      <c r="L85" s="22">
        <f>Meissa!C85</f>
        <v>0</v>
      </c>
      <c r="M85" s="22">
        <f>DeltaSculptoris!C85</f>
        <v>0</v>
      </c>
      <c r="N85" s="22">
        <f>'169Cephei'!C85</f>
        <v>0</v>
      </c>
      <c r="O85" s="22">
        <f>Meissa!E85</f>
        <v>0</v>
      </c>
      <c r="P85" s="22">
        <v>0</v>
      </c>
    </row>
    <row r="86" s="5" customFormat="1" spans="1:16">
      <c r="A86" s="17" t="s">
        <v>170</v>
      </c>
      <c r="B86" s="18" t="s">
        <v>108</v>
      </c>
      <c r="C86" s="31">
        <f t="shared" si="8"/>
        <v>0</v>
      </c>
      <c r="D86" s="38">
        <v>0</v>
      </c>
      <c r="E86" s="19">
        <f t="shared" si="9"/>
        <v>0</v>
      </c>
      <c r="F86" s="22"/>
      <c r="G86" s="22">
        <f>GammaHorologii!C86</f>
        <v>0</v>
      </c>
      <c r="H86" s="22">
        <f>HyadumPrimus!C86</f>
        <v>0</v>
      </c>
      <c r="I86" s="22">
        <f>Vespertilio!C86</f>
        <v>0</v>
      </c>
      <c r="J86" s="22">
        <f>Alwaid!C86</f>
        <v>0</v>
      </c>
      <c r="K86" s="22">
        <f>ηPiscisAustrini!C86</f>
        <v>0</v>
      </c>
      <c r="L86" s="22">
        <f>Meissa!C86</f>
        <v>0</v>
      </c>
      <c r="M86" s="22">
        <f>DeltaSculptoris!C86</f>
        <v>0</v>
      </c>
      <c r="N86" s="22">
        <f>'169Cephei'!C86</f>
        <v>0</v>
      </c>
      <c r="O86" s="22">
        <f>Meissa!E86</f>
        <v>0</v>
      </c>
      <c r="P86" s="22">
        <v>0</v>
      </c>
    </row>
    <row r="87" s="5" customFormat="1" spans="1:16">
      <c r="A87" s="17" t="s">
        <v>170</v>
      </c>
      <c r="B87" s="18" t="s">
        <v>109</v>
      </c>
      <c r="C87" s="31">
        <f t="shared" si="8"/>
        <v>0</v>
      </c>
      <c r="D87" s="38">
        <v>0</v>
      </c>
      <c r="E87" s="19">
        <f t="shared" si="9"/>
        <v>0</v>
      </c>
      <c r="F87" s="22"/>
      <c r="G87" s="22">
        <f>GammaHorologii!C87</f>
        <v>0</v>
      </c>
      <c r="H87" s="22">
        <f>HyadumPrimus!C87</f>
        <v>0</v>
      </c>
      <c r="I87" s="22">
        <f>Vespertilio!C87</f>
        <v>0</v>
      </c>
      <c r="J87" s="22">
        <f>Alwaid!C87</f>
        <v>0</v>
      </c>
      <c r="K87" s="22">
        <f>ηPiscisAustrini!C87</f>
        <v>0</v>
      </c>
      <c r="L87" s="22">
        <f>Meissa!C87</f>
        <v>0</v>
      </c>
      <c r="M87" s="22">
        <f>DeltaSculptoris!C87</f>
        <v>0</v>
      </c>
      <c r="N87" s="22">
        <f>'169Cephei'!C87</f>
        <v>0</v>
      </c>
      <c r="O87" s="22">
        <f>Meissa!E87</f>
        <v>0</v>
      </c>
      <c r="P87" s="22">
        <v>0</v>
      </c>
    </row>
    <row r="88" s="5" customFormat="1" spans="1:16">
      <c r="A88" s="17" t="s">
        <v>170</v>
      </c>
      <c r="B88" s="18" t="s">
        <v>110</v>
      </c>
      <c r="C88" s="31">
        <f t="shared" si="8"/>
        <v>0</v>
      </c>
      <c r="D88" s="38">
        <v>0</v>
      </c>
      <c r="E88" s="19">
        <f t="shared" si="9"/>
        <v>0</v>
      </c>
      <c r="F88" s="22"/>
      <c r="G88" s="22">
        <f>GammaHorologii!C88</f>
        <v>0</v>
      </c>
      <c r="H88" s="22">
        <f>HyadumPrimus!C88</f>
        <v>0</v>
      </c>
      <c r="I88" s="22">
        <f>Vespertilio!C88</f>
        <v>0</v>
      </c>
      <c r="J88" s="22">
        <f>Alwaid!C88</f>
        <v>0</v>
      </c>
      <c r="K88" s="22">
        <f>ηPiscisAustrini!C88</f>
        <v>0</v>
      </c>
      <c r="L88" s="22">
        <f>Meissa!C88</f>
        <v>0</v>
      </c>
      <c r="M88" s="22">
        <f>DeltaSculptoris!C88</f>
        <v>0</v>
      </c>
      <c r="N88" s="22">
        <f>'169Cephei'!C88</f>
        <v>0</v>
      </c>
      <c r="O88" s="22">
        <f>Meissa!E88</f>
        <v>0</v>
      </c>
      <c r="P88" s="22">
        <v>0</v>
      </c>
    </row>
    <row r="89" s="5" customFormat="1" spans="1:16">
      <c r="A89" s="17" t="s">
        <v>170</v>
      </c>
      <c r="B89" s="18" t="s">
        <v>111</v>
      </c>
      <c r="C89" s="31">
        <f t="shared" si="8"/>
        <v>0</v>
      </c>
      <c r="D89" s="38">
        <v>0</v>
      </c>
      <c r="E89" s="19">
        <f t="shared" si="9"/>
        <v>0</v>
      </c>
      <c r="F89" s="22"/>
      <c r="G89" s="22">
        <f>GammaHorologii!C89</f>
        <v>0</v>
      </c>
      <c r="H89" s="22">
        <f>HyadumPrimus!C89</f>
        <v>0</v>
      </c>
      <c r="I89" s="22">
        <f>Vespertilio!C89</f>
        <v>0</v>
      </c>
      <c r="J89" s="22">
        <f>Alwaid!C89</f>
        <v>0</v>
      </c>
      <c r="K89" s="22">
        <f>ηPiscisAustrini!C89</f>
        <v>0</v>
      </c>
      <c r="L89" s="22">
        <f>Meissa!C89</f>
        <v>0</v>
      </c>
      <c r="M89" s="22">
        <f>DeltaSculptoris!C89</f>
        <v>0</v>
      </c>
      <c r="N89" s="22">
        <f>'169Cephei'!C89</f>
        <v>0</v>
      </c>
      <c r="O89" s="22">
        <f>Meissa!E89</f>
        <v>0</v>
      </c>
      <c r="P89" s="22">
        <v>0</v>
      </c>
    </row>
    <row r="90" s="5" customFormat="1" spans="1:16">
      <c r="A90" s="17" t="s">
        <v>170</v>
      </c>
      <c r="B90" s="18" t="s">
        <v>112</v>
      </c>
      <c r="C90" s="31">
        <f t="shared" si="8"/>
        <v>0</v>
      </c>
      <c r="D90" s="38">
        <v>0</v>
      </c>
      <c r="E90" s="19">
        <f t="shared" si="9"/>
        <v>0</v>
      </c>
      <c r="F90" s="22"/>
      <c r="G90" s="22">
        <f>GammaHorologii!C90</f>
        <v>0</v>
      </c>
      <c r="H90" s="22">
        <f>HyadumPrimus!C90</f>
        <v>0</v>
      </c>
      <c r="I90" s="22">
        <f>Vespertilio!C90</f>
        <v>0</v>
      </c>
      <c r="J90" s="22">
        <f>Alwaid!C90</f>
        <v>0</v>
      </c>
      <c r="K90" s="22">
        <f>ηPiscisAustrini!C90</f>
        <v>0</v>
      </c>
      <c r="L90" s="22">
        <f>Meissa!C90</f>
        <v>0</v>
      </c>
      <c r="M90" s="22">
        <f>DeltaSculptoris!C90</f>
        <v>0</v>
      </c>
      <c r="N90" s="22">
        <f>'169Cephei'!C90</f>
        <v>0</v>
      </c>
      <c r="O90" s="22">
        <f>Meissa!E90</f>
        <v>0</v>
      </c>
      <c r="P90" s="22">
        <v>0</v>
      </c>
    </row>
    <row r="91" s="5" customFormat="1" spans="1:16">
      <c r="A91" s="17" t="s">
        <v>170</v>
      </c>
      <c r="B91" s="18" t="s">
        <v>113</v>
      </c>
      <c r="C91" s="31">
        <f t="shared" si="8"/>
        <v>0</v>
      </c>
      <c r="D91" s="38">
        <v>0</v>
      </c>
      <c r="E91" s="19">
        <f t="shared" si="9"/>
        <v>0</v>
      </c>
      <c r="F91" s="22"/>
      <c r="G91" s="22">
        <f>GammaHorologii!C91</f>
        <v>0</v>
      </c>
      <c r="H91" s="22">
        <f>HyadumPrimus!C91</f>
        <v>0</v>
      </c>
      <c r="I91" s="22">
        <f>Vespertilio!C91</f>
        <v>0</v>
      </c>
      <c r="J91" s="22">
        <f>Alwaid!C91</f>
        <v>0</v>
      </c>
      <c r="K91" s="22">
        <f>ηPiscisAustrini!C91</f>
        <v>0</v>
      </c>
      <c r="L91" s="22">
        <f>Meissa!C91</f>
        <v>0</v>
      </c>
      <c r="M91" s="22">
        <f>DeltaSculptoris!C91</f>
        <v>0</v>
      </c>
      <c r="N91" s="22">
        <f>'169Cephei'!C91</f>
        <v>0</v>
      </c>
      <c r="O91" s="22">
        <f>Meissa!E91</f>
        <v>0</v>
      </c>
      <c r="P91" s="22">
        <v>0</v>
      </c>
    </row>
    <row r="92" s="5" customFormat="1" spans="1:16">
      <c r="A92" s="17" t="s">
        <v>170</v>
      </c>
      <c r="B92" s="18" t="s">
        <v>114</v>
      </c>
      <c r="C92" s="31">
        <f t="shared" si="8"/>
        <v>0</v>
      </c>
      <c r="D92" s="38">
        <v>0</v>
      </c>
      <c r="E92" s="19">
        <f t="shared" si="9"/>
        <v>0</v>
      </c>
      <c r="F92" s="22"/>
      <c r="G92" s="22">
        <f>GammaHorologii!C92</f>
        <v>0</v>
      </c>
      <c r="H92" s="22">
        <f>HyadumPrimus!C92</f>
        <v>0</v>
      </c>
      <c r="I92" s="22">
        <f>Vespertilio!C92</f>
        <v>0</v>
      </c>
      <c r="J92" s="22">
        <f>Alwaid!C92</f>
        <v>0</v>
      </c>
      <c r="K92" s="22">
        <f>ηPiscisAustrini!C92</f>
        <v>0</v>
      </c>
      <c r="L92" s="22">
        <f>Meissa!C92</f>
        <v>0</v>
      </c>
      <c r="M92" s="22">
        <f>DeltaSculptoris!C92</f>
        <v>0</v>
      </c>
      <c r="N92" s="22">
        <f>'169Cephei'!C92</f>
        <v>0</v>
      </c>
      <c r="O92" s="22">
        <f>Meissa!E92</f>
        <v>0</v>
      </c>
      <c r="P92" s="22">
        <v>0</v>
      </c>
    </row>
    <row r="93" s="5" customFormat="1" spans="1:16">
      <c r="A93" s="17" t="s">
        <v>170</v>
      </c>
      <c r="B93" s="18" t="s">
        <v>115</v>
      </c>
      <c r="C93" s="31">
        <f t="shared" si="8"/>
        <v>0</v>
      </c>
      <c r="D93" s="38">
        <v>0</v>
      </c>
      <c r="E93" s="19">
        <f t="shared" si="9"/>
        <v>0</v>
      </c>
      <c r="F93" s="22"/>
      <c r="G93" s="22">
        <f>GammaHorologii!C93</f>
        <v>0</v>
      </c>
      <c r="H93" s="22">
        <f>HyadumPrimus!C93</f>
        <v>0</v>
      </c>
      <c r="I93" s="22">
        <f>Vespertilio!C93</f>
        <v>0</v>
      </c>
      <c r="J93" s="22">
        <f>Alwaid!C93</f>
        <v>0</v>
      </c>
      <c r="K93" s="22">
        <f>ηPiscisAustrini!C93</f>
        <v>0</v>
      </c>
      <c r="L93" s="22">
        <f>Meissa!C93</f>
        <v>0</v>
      </c>
      <c r="M93" s="22">
        <f>DeltaSculptoris!C93</f>
        <v>0</v>
      </c>
      <c r="N93" s="22">
        <f>'169Cephei'!C93</f>
        <v>0</v>
      </c>
      <c r="O93" s="22">
        <f>Meissa!E93</f>
        <v>0</v>
      </c>
      <c r="P93" s="22">
        <v>0</v>
      </c>
    </row>
    <row r="94" s="5" customFormat="1" spans="1:16">
      <c r="A94" s="17" t="s">
        <v>170</v>
      </c>
      <c r="B94" s="18" t="s">
        <v>116</v>
      </c>
      <c r="C94" s="31">
        <f t="shared" si="8"/>
        <v>0</v>
      </c>
      <c r="D94" s="38">
        <v>0</v>
      </c>
      <c r="E94" s="19">
        <f t="shared" si="9"/>
        <v>0</v>
      </c>
      <c r="F94" s="22"/>
      <c r="G94" s="22">
        <f>GammaHorologii!C94</f>
        <v>0</v>
      </c>
      <c r="H94" s="22">
        <f>HyadumPrimus!C94</f>
        <v>0</v>
      </c>
      <c r="I94" s="22">
        <f>Vespertilio!C94</f>
        <v>0</v>
      </c>
      <c r="J94" s="22">
        <f>Alwaid!C94</f>
        <v>0</v>
      </c>
      <c r="K94" s="22">
        <f>ηPiscisAustrini!C94</f>
        <v>0</v>
      </c>
      <c r="L94" s="22">
        <f>Meissa!C94</f>
        <v>0</v>
      </c>
      <c r="M94" s="22">
        <f>DeltaSculptoris!C94</f>
        <v>0</v>
      </c>
      <c r="N94" s="22">
        <f>'169Cephei'!C94</f>
        <v>0</v>
      </c>
      <c r="O94" s="22">
        <f>Meissa!E94</f>
        <v>0</v>
      </c>
      <c r="P94" s="22">
        <v>0</v>
      </c>
    </row>
    <row r="95" s="5" customFormat="1" spans="1:16">
      <c r="A95" s="17" t="s">
        <v>170</v>
      </c>
      <c r="B95" s="18" t="s">
        <v>117</v>
      </c>
      <c r="C95" s="31">
        <f t="shared" si="8"/>
        <v>0</v>
      </c>
      <c r="D95" s="38">
        <v>0</v>
      </c>
      <c r="E95" s="19">
        <f t="shared" si="9"/>
        <v>0</v>
      </c>
      <c r="F95" s="22"/>
      <c r="G95" s="22">
        <f>GammaHorologii!C95</f>
        <v>0</v>
      </c>
      <c r="H95" s="22">
        <f>HyadumPrimus!C95</f>
        <v>0</v>
      </c>
      <c r="I95" s="22">
        <f>Vespertilio!C95</f>
        <v>0</v>
      </c>
      <c r="J95" s="22">
        <f>Alwaid!C95</f>
        <v>0</v>
      </c>
      <c r="K95" s="22">
        <f>ηPiscisAustrini!C95</f>
        <v>0</v>
      </c>
      <c r="L95" s="22">
        <f>Meissa!C95</f>
        <v>0</v>
      </c>
      <c r="M95" s="22">
        <f>DeltaSculptoris!C95</f>
        <v>0</v>
      </c>
      <c r="N95" s="22">
        <f>'169Cephei'!C95</f>
        <v>0</v>
      </c>
      <c r="O95" s="22">
        <f>Meissa!E95</f>
        <v>0</v>
      </c>
      <c r="P95" s="22">
        <v>0</v>
      </c>
    </row>
    <row r="96" s="5" customFormat="1" spans="1:16">
      <c r="A96" s="17" t="s">
        <v>170</v>
      </c>
      <c r="B96" s="18" t="s">
        <v>118</v>
      </c>
      <c r="C96" s="31">
        <f t="shared" si="8"/>
        <v>0</v>
      </c>
      <c r="D96" s="38">
        <v>0</v>
      </c>
      <c r="E96" s="19">
        <f t="shared" si="9"/>
        <v>0</v>
      </c>
      <c r="F96" s="22"/>
      <c r="G96" s="22">
        <f>GammaHorologii!C96</f>
        <v>0</v>
      </c>
      <c r="H96" s="22">
        <f>HyadumPrimus!C96</f>
        <v>0</v>
      </c>
      <c r="I96" s="22">
        <f>Vespertilio!C96</f>
        <v>0</v>
      </c>
      <c r="J96" s="22">
        <f>Alwaid!C96</f>
        <v>0</v>
      </c>
      <c r="K96" s="22">
        <f>ηPiscisAustrini!C96</f>
        <v>0</v>
      </c>
      <c r="L96" s="22">
        <f>Meissa!C96</f>
        <v>0</v>
      </c>
      <c r="M96" s="22">
        <f>DeltaSculptoris!C96</f>
        <v>0</v>
      </c>
      <c r="N96" s="22">
        <f>'169Cephei'!C96</f>
        <v>0</v>
      </c>
      <c r="O96" s="22">
        <f>Meissa!E96</f>
        <v>0</v>
      </c>
      <c r="P96" s="22">
        <v>0</v>
      </c>
    </row>
    <row r="97" s="5" customFormat="1" spans="1:16">
      <c r="A97" s="17" t="s">
        <v>170</v>
      </c>
      <c r="B97" s="18" t="s">
        <v>119</v>
      </c>
      <c r="C97" s="31">
        <f t="shared" si="8"/>
        <v>0</v>
      </c>
      <c r="D97" s="38">
        <v>0</v>
      </c>
      <c r="E97" s="19">
        <f t="shared" si="9"/>
        <v>0</v>
      </c>
      <c r="F97" s="22"/>
      <c r="G97" s="22">
        <f>GammaHorologii!C97</f>
        <v>0</v>
      </c>
      <c r="H97" s="22">
        <f>HyadumPrimus!C97</f>
        <v>0</v>
      </c>
      <c r="I97" s="22">
        <f>Vespertilio!C97</f>
        <v>0</v>
      </c>
      <c r="J97" s="22">
        <f>Alwaid!C97</f>
        <v>0</v>
      </c>
      <c r="K97" s="22">
        <f>ηPiscisAustrini!C97</f>
        <v>0</v>
      </c>
      <c r="L97" s="22">
        <f>Meissa!C97</f>
        <v>0</v>
      </c>
      <c r="M97" s="22">
        <f>DeltaSculptoris!C97</f>
        <v>0</v>
      </c>
      <c r="N97" s="22">
        <f>'169Cephei'!C97</f>
        <v>0</v>
      </c>
      <c r="O97" s="22">
        <f>Meissa!E97</f>
        <v>0</v>
      </c>
      <c r="P97" s="22">
        <v>0</v>
      </c>
    </row>
    <row r="98" s="5" customFormat="1" spans="1:16">
      <c r="A98" s="17" t="s">
        <v>170</v>
      </c>
      <c r="B98" s="18" t="s">
        <v>120</v>
      </c>
      <c r="C98" s="31">
        <f t="shared" si="8"/>
        <v>0</v>
      </c>
      <c r="D98" s="38">
        <v>0</v>
      </c>
      <c r="E98" s="19">
        <f t="shared" si="9"/>
        <v>0</v>
      </c>
      <c r="F98" s="22"/>
      <c r="G98" s="22">
        <f>GammaHorologii!C98</f>
        <v>0</v>
      </c>
      <c r="H98" s="22">
        <f>HyadumPrimus!C98</f>
        <v>0</v>
      </c>
      <c r="I98" s="22">
        <f>Vespertilio!C98</f>
        <v>0</v>
      </c>
      <c r="J98" s="22">
        <f>Alwaid!C98</f>
        <v>0</v>
      </c>
      <c r="K98" s="22">
        <f>ηPiscisAustrini!C98</f>
        <v>0</v>
      </c>
      <c r="L98" s="22">
        <f>Meissa!C98</f>
        <v>0</v>
      </c>
      <c r="M98" s="22">
        <f>DeltaSculptoris!C98</f>
        <v>0</v>
      </c>
      <c r="N98" s="22">
        <f>'169Cephei'!C98</f>
        <v>0</v>
      </c>
      <c r="O98" s="22">
        <f>Meissa!E98</f>
        <v>0</v>
      </c>
      <c r="P98" s="22">
        <v>0</v>
      </c>
    </row>
    <row r="99" s="5" customFormat="1" spans="1:16">
      <c r="A99" s="17" t="s">
        <v>170</v>
      </c>
      <c r="B99" s="18" t="s">
        <v>121</v>
      </c>
      <c r="C99" s="31">
        <f t="shared" si="8"/>
        <v>0</v>
      </c>
      <c r="D99" s="38">
        <v>0</v>
      </c>
      <c r="E99" s="19">
        <f t="shared" si="9"/>
        <v>0</v>
      </c>
      <c r="F99" s="22"/>
      <c r="G99" s="22">
        <f>GammaHorologii!C99</f>
        <v>0</v>
      </c>
      <c r="H99" s="22">
        <f>HyadumPrimus!C99</f>
        <v>0</v>
      </c>
      <c r="I99" s="22">
        <f>Vespertilio!C99</f>
        <v>0</v>
      </c>
      <c r="J99" s="22">
        <f>Alwaid!C99</f>
        <v>0</v>
      </c>
      <c r="K99" s="22">
        <f>ηPiscisAustrini!C99</f>
        <v>0</v>
      </c>
      <c r="L99" s="22">
        <f>Meissa!C99</f>
        <v>0</v>
      </c>
      <c r="M99" s="22">
        <f>DeltaSculptoris!C99</f>
        <v>0</v>
      </c>
      <c r="N99" s="22">
        <f>'169Cephei'!C99</f>
        <v>0</v>
      </c>
      <c r="O99" s="22">
        <f>Meissa!E99</f>
        <v>0</v>
      </c>
      <c r="P99" s="22">
        <v>0</v>
      </c>
    </row>
    <row r="100" s="5" customFormat="1" spans="1:16">
      <c r="A100" s="17" t="s">
        <v>170</v>
      </c>
      <c r="B100" s="18" t="s">
        <v>122</v>
      </c>
      <c r="C100" s="31">
        <f t="shared" ref="C100:C131" si="10">SUM(G100:P100)</f>
        <v>0</v>
      </c>
      <c r="D100" s="38">
        <v>0</v>
      </c>
      <c r="E100" s="19">
        <f t="shared" si="9"/>
        <v>0</v>
      </c>
      <c r="F100" s="22"/>
      <c r="G100" s="22">
        <f>GammaHorologii!C100</f>
        <v>0</v>
      </c>
      <c r="H100" s="22">
        <f>HyadumPrimus!C100</f>
        <v>0</v>
      </c>
      <c r="I100" s="22">
        <f>Vespertilio!C100</f>
        <v>0</v>
      </c>
      <c r="J100" s="22">
        <f>Alwaid!C100</f>
        <v>0</v>
      </c>
      <c r="K100" s="22">
        <f>ηPiscisAustrini!C100</f>
        <v>0</v>
      </c>
      <c r="L100" s="22">
        <f>Meissa!C100</f>
        <v>0</v>
      </c>
      <c r="M100" s="22">
        <f>DeltaSculptoris!C100</f>
        <v>0</v>
      </c>
      <c r="N100" s="22">
        <f>'169Cephei'!C100</f>
        <v>0</v>
      </c>
      <c r="O100" s="22">
        <f>Meissa!E100</f>
        <v>0</v>
      </c>
      <c r="P100" s="22">
        <v>0</v>
      </c>
    </row>
    <row r="101" s="5" customFormat="1" spans="1:16">
      <c r="A101" s="17" t="s">
        <v>170</v>
      </c>
      <c r="B101" s="18" t="s">
        <v>123</v>
      </c>
      <c r="C101" s="31">
        <f t="shared" si="10"/>
        <v>0</v>
      </c>
      <c r="D101" s="38">
        <v>0</v>
      </c>
      <c r="E101" s="19">
        <f t="shared" si="9"/>
        <v>0</v>
      </c>
      <c r="F101" s="22"/>
      <c r="G101" s="22">
        <f>GammaHorologii!C101</f>
        <v>0</v>
      </c>
      <c r="H101" s="22">
        <f>HyadumPrimus!C101</f>
        <v>0</v>
      </c>
      <c r="I101" s="22">
        <f>Vespertilio!C101</f>
        <v>0</v>
      </c>
      <c r="J101" s="22">
        <f>Alwaid!C101</f>
        <v>0</v>
      </c>
      <c r="K101" s="22">
        <f>ηPiscisAustrini!C101</f>
        <v>0</v>
      </c>
      <c r="L101" s="22">
        <f>Meissa!C101</f>
        <v>0</v>
      </c>
      <c r="M101" s="22">
        <f>DeltaSculptoris!C101</f>
        <v>0</v>
      </c>
      <c r="N101" s="22">
        <f>'169Cephei'!C101</f>
        <v>0</v>
      </c>
      <c r="O101" s="22">
        <f>Meissa!E101</f>
        <v>0</v>
      </c>
      <c r="P101" s="22">
        <v>0</v>
      </c>
    </row>
    <row r="102" s="5" customFormat="1" spans="1:16">
      <c r="A102" s="17" t="s">
        <v>170</v>
      </c>
      <c r="B102" s="18" t="s">
        <v>124</v>
      </c>
      <c r="C102" s="31">
        <f t="shared" si="10"/>
        <v>0</v>
      </c>
      <c r="D102" s="38">
        <v>0</v>
      </c>
      <c r="E102" s="19">
        <f t="shared" si="9"/>
        <v>0</v>
      </c>
      <c r="F102" s="22"/>
      <c r="G102" s="22">
        <f>GammaHorologii!C102</f>
        <v>0</v>
      </c>
      <c r="H102" s="22">
        <f>HyadumPrimus!C102</f>
        <v>0</v>
      </c>
      <c r="I102" s="22">
        <f>Vespertilio!C102</f>
        <v>0</v>
      </c>
      <c r="J102" s="22">
        <f>Alwaid!C102</f>
        <v>0</v>
      </c>
      <c r="K102" s="22">
        <f>ηPiscisAustrini!C102</f>
        <v>0</v>
      </c>
      <c r="L102" s="22">
        <f>Meissa!C102</f>
        <v>0</v>
      </c>
      <c r="M102" s="22">
        <f>DeltaSculptoris!C102</f>
        <v>0</v>
      </c>
      <c r="N102" s="22">
        <f>'169Cephei'!C102</f>
        <v>0</v>
      </c>
      <c r="O102" s="22">
        <f>Meissa!E102</f>
        <v>0</v>
      </c>
      <c r="P102" s="22">
        <v>0</v>
      </c>
    </row>
    <row r="103" s="5" customFormat="1" spans="1:16">
      <c r="A103" s="17" t="s">
        <v>170</v>
      </c>
      <c r="B103" s="18" t="s">
        <v>125</v>
      </c>
      <c r="C103" s="31">
        <f t="shared" si="10"/>
        <v>0</v>
      </c>
      <c r="D103" s="38">
        <v>0</v>
      </c>
      <c r="E103" s="19">
        <f t="shared" si="9"/>
        <v>0</v>
      </c>
      <c r="F103" s="22"/>
      <c r="G103" s="22">
        <f>GammaHorologii!C103</f>
        <v>0</v>
      </c>
      <c r="H103" s="22">
        <f>HyadumPrimus!C103</f>
        <v>0</v>
      </c>
      <c r="I103" s="22">
        <f>Vespertilio!C103</f>
        <v>0</v>
      </c>
      <c r="J103" s="22">
        <f>Alwaid!C103</f>
        <v>0</v>
      </c>
      <c r="K103" s="22">
        <f>ηPiscisAustrini!C103</f>
        <v>0</v>
      </c>
      <c r="L103" s="22">
        <f>Meissa!C103</f>
        <v>0</v>
      </c>
      <c r="M103" s="22">
        <f>DeltaSculptoris!C103</f>
        <v>0</v>
      </c>
      <c r="N103" s="22">
        <f>'169Cephei'!C103</f>
        <v>0</v>
      </c>
      <c r="O103" s="22">
        <f>Meissa!E103</f>
        <v>0</v>
      </c>
      <c r="P103" s="22">
        <v>0</v>
      </c>
    </row>
    <row r="104" s="5" customFormat="1" spans="1:16">
      <c r="A104" s="17" t="s">
        <v>170</v>
      </c>
      <c r="B104" s="18" t="s">
        <v>126</v>
      </c>
      <c r="C104" s="31">
        <f t="shared" si="10"/>
        <v>0</v>
      </c>
      <c r="D104" s="38">
        <v>0</v>
      </c>
      <c r="E104" s="19">
        <f t="shared" si="9"/>
        <v>0</v>
      </c>
      <c r="F104" s="22"/>
      <c r="G104" s="22">
        <f>GammaHorologii!C104</f>
        <v>0</v>
      </c>
      <c r="H104" s="22">
        <f>HyadumPrimus!C104</f>
        <v>0</v>
      </c>
      <c r="I104" s="22">
        <f>Vespertilio!C104</f>
        <v>0</v>
      </c>
      <c r="J104" s="22">
        <f>Alwaid!C104</f>
        <v>0</v>
      </c>
      <c r="K104" s="22">
        <f>ηPiscisAustrini!C104</f>
        <v>0</v>
      </c>
      <c r="L104" s="22">
        <f>Meissa!C104</f>
        <v>0</v>
      </c>
      <c r="M104" s="22">
        <f>DeltaSculptoris!C104</f>
        <v>0</v>
      </c>
      <c r="N104" s="22">
        <f>'169Cephei'!C104</f>
        <v>0</v>
      </c>
      <c r="O104" s="22">
        <f>Meissa!E104</f>
        <v>0</v>
      </c>
      <c r="P104" s="22">
        <v>0</v>
      </c>
    </row>
    <row r="105" s="5" customFormat="1" spans="1:16">
      <c r="A105" s="17" t="s">
        <v>170</v>
      </c>
      <c r="B105" s="18" t="s">
        <v>127</v>
      </c>
      <c r="C105" s="31">
        <f t="shared" si="10"/>
        <v>0</v>
      </c>
      <c r="D105" s="38">
        <v>0</v>
      </c>
      <c r="E105" s="19">
        <f t="shared" si="9"/>
        <v>0</v>
      </c>
      <c r="F105" s="22"/>
      <c r="G105" s="22">
        <f>GammaHorologii!C105</f>
        <v>0</v>
      </c>
      <c r="H105" s="22">
        <f>HyadumPrimus!C105</f>
        <v>0</v>
      </c>
      <c r="I105" s="22">
        <f>Vespertilio!C105</f>
        <v>0</v>
      </c>
      <c r="J105" s="22">
        <f>Alwaid!C105</f>
        <v>0</v>
      </c>
      <c r="K105" s="22">
        <f>ηPiscisAustrini!C105</f>
        <v>0</v>
      </c>
      <c r="L105" s="22">
        <f>Meissa!C105</f>
        <v>0</v>
      </c>
      <c r="M105" s="22">
        <f>DeltaSculptoris!C105</f>
        <v>0</v>
      </c>
      <c r="N105" s="22">
        <f>'169Cephei'!C105</f>
        <v>0</v>
      </c>
      <c r="O105" s="22">
        <f>Meissa!E105</f>
        <v>0</v>
      </c>
      <c r="P105" s="22">
        <v>0</v>
      </c>
    </row>
    <row r="106" s="5" customFormat="1" spans="1:16">
      <c r="A106" s="17" t="s">
        <v>170</v>
      </c>
      <c r="B106" s="18" t="s">
        <v>128</v>
      </c>
      <c r="C106" s="31">
        <f t="shared" si="10"/>
        <v>0</v>
      </c>
      <c r="D106" s="38">
        <v>0</v>
      </c>
      <c r="E106" s="19">
        <f t="shared" si="9"/>
        <v>0</v>
      </c>
      <c r="F106" s="22"/>
      <c r="G106" s="22">
        <f>GammaHorologii!C106</f>
        <v>0</v>
      </c>
      <c r="H106" s="22">
        <f>HyadumPrimus!C106</f>
        <v>0</v>
      </c>
      <c r="I106" s="22">
        <f>Vespertilio!C106</f>
        <v>0</v>
      </c>
      <c r="J106" s="22">
        <f>Alwaid!C106</f>
        <v>0</v>
      </c>
      <c r="K106" s="22">
        <f>ηPiscisAustrini!C106</f>
        <v>0</v>
      </c>
      <c r="L106" s="22">
        <f>Meissa!C106</f>
        <v>0</v>
      </c>
      <c r="M106" s="22">
        <f>DeltaSculptoris!C106</f>
        <v>0</v>
      </c>
      <c r="N106" s="22">
        <f>'169Cephei'!C106</f>
        <v>0</v>
      </c>
      <c r="O106" s="22">
        <f>Meissa!E106</f>
        <v>0</v>
      </c>
      <c r="P106" s="22">
        <v>0</v>
      </c>
    </row>
    <row r="107" s="5" customFormat="1" spans="1:16">
      <c r="A107" s="17" t="s">
        <v>170</v>
      </c>
      <c r="B107" s="18" t="s">
        <v>129</v>
      </c>
      <c r="C107" s="31">
        <f t="shared" si="10"/>
        <v>0</v>
      </c>
      <c r="D107" s="38">
        <v>0</v>
      </c>
      <c r="E107" s="19">
        <f t="shared" si="9"/>
        <v>0</v>
      </c>
      <c r="F107" s="22"/>
      <c r="G107" s="22">
        <f>GammaHorologii!C107</f>
        <v>0</v>
      </c>
      <c r="H107" s="22">
        <f>HyadumPrimus!C107</f>
        <v>0</v>
      </c>
      <c r="I107" s="22">
        <f>Vespertilio!C107</f>
        <v>0</v>
      </c>
      <c r="J107" s="22">
        <f>Alwaid!C107</f>
        <v>0</v>
      </c>
      <c r="K107" s="22">
        <f>ηPiscisAustrini!C107</f>
        <v>0</v>
      </c>
      <c r="L107" s="22">
        <f>Meissa!C107</f>
        <v>0</v>
      </c>
      <c r="M107" s="22">
        <f>DeltaSculptoris!C107</f>
        <v>0</v>
      </c>
      <c r="N107" s="22">
        <f>'169Cephei'!C107</f>
        <v>0</v>
      </c>
      <c r="O107" s="22">
        <f>Meissa!E107</f>
        <v>0</v>
      </c>
      <c r="P107" s="22">
        <v>0</v>
      </c>
    </row>
    <row r="108" s="5" customFormat="1" spans="1:16">
      <c r="A108" s="17" t="s">
        <v>170</v>
      </c>
      <c r="B108" s="18" t="s">
        <v>130</v>
      </c>
      <c r="C108" s="31">
        <f t="shared" si="10"/>
        <v>0</v>
      </c>
      <c r="D108" s="38">
        <v>0</v>
      </c>
      <c r="E108" s="19">
        <f t="shared" si="9"/>
        <v>0</v>
      </c>
      <c r="F108" s="22"/>
      <c r="G108" s="22">
        <f>GammaHorologii!C108</f>
        <v>0</v>
      </c>
      <c r="H108" s="22">
        <f>HyadumPrimus!C108</f>
        <v>0</v>
      </c>
      <c r="I108" s="22">
        <f>Vespertilio!C108</f>
        <v>0</v>
      </c>
      <c r="J108" s="22">
        <f>Alwaid!C108</f>
        <v>0</v>
      </c>
      <c r="K108" s="22">
        <f>ηPiscisAustrini!C108</f>
        <v>0</v>
      </c>
      <c r="L108" s="22">
        <f>Meissa!C108</f>
        <v>0</v>
      </c>
      <c r="M108" s="22">
        <f>DeltaSculptoris!C108</f>
        <v>0</v>
      </c>
      <c r="N108" s="22">
        <f>'169Cephei'!C108</f>
        <v>0</v>
      </c>
      <c r="O108" s="22">
        <f>Meissa!E108</f>
        <v>0</v>
      </c>
      <c r="P108" s="22">
        <v>0</v>
      </c>
    </row>
    <row r="109" s="5" customFormat="1" spans="1:16">
      <c r="A109" s="17" t="s">
        <v>171</v>
      </c>
      <c r="B109" s="18" t="s">
        <v>39</v>
      </c>
      <c r="C109" s="31">
        <f t="shared" si="10"/>
        <v>0</v>
      </c>
      <c r="D109" s="38">
        <v>0</v>
      </c>
      <c r="E109" s="19">
        <f t="shared" si="9"/>
        <v>0</v>
      </c>
      <c r="F109" s="22"/>
      <c r="G109" s="22">
        <f>GammaHorologii!C109</f>
        <v>0</v>
      </c>
      <c r="H109" s="22">
        <f>HyadumPrimus!C109</f>
        <v>0</v>
      </c>
      <c r="I109" s="22">
        <f>Vespertilio!C109</f>
        <v>0</v>
      </c>
      <c r="J109" s="22">
        <f>Alwaid!C109</f>
        <v>0</v>
      </c>
      <c r="K109" s="22">
        <f>ηPiscisAustrini!C109</f>
        <v>0</v>
      </c>
      <c r="L109" s="22">
        <f>Meissa!C109</f>
        <v>0</v>
      </c>
      <c r="M109" s="22">
        <f>DeltaSculptoris!C109</f>
        <v>0</v>
      </c>
      <c r="N109" s="22">
        <f>'169Cephei'!C109</f>
        <v>0</v>
      </c>
      <c r="O109" s="22">
        <f>Meissa!E109</f>
        <v>0</v>
      </c>
      <c r="P109" s="22">
        <v>0</v>
      </c>
    </row>
    <row r="110" s="5" customFormat="1" spans="1:16">
      <c r="A110" s="17" t="s">
        <v>171</v>
      </c>
      <c r="B110" s="18" t="s">
        <v>63</v>
      </c>
      <c r="C110" s="31">
        <f t="shared" si="10"/>
        <v>3680</v>
      </c>
      <c r="D110" s="38">
        <v>7296</v>
      </c>
      <c r="E110" s="19">
        <f t="shared" si="9"/>
        <v>-3616</v>
      </c>
      <c r="F110" s="22"/>
      <c r="G110" s="22">
        <f>GammaHorologii!C110</f>
        <v>1840</v>
      </c>
      <c r="H110" s="22">
        <f>HyadumPrimus!C110</f>
        <v>1840</v>
      </c>
      <c r="I110" s="22">
        <f>Vespertilio!C110</f>
        <v>0</v>
      </c>
      <c r="J110" s="22">
        <f>Alwaid!C110</f>
        <v>0</v>
      </c>
      <c r="K110" s="22">
        <f>ηPiscisAustrini!C110</f>
        <v>0</v>
      </c>
      <c r="L110" s="22">
        <f>Meissa!C110</f>
        <v>0</v>
      </c>
      <c r="M110" s="22">
        <f>DeltaSculptoris!C110</f>
        <v>0</v>
      </c>
      <c r="N110" s="22">
        <f>'169Cephei'!C110</f>
        <v>0</v>
      </c>
      <c r="O110" s="22">
        <f>Meissa!E110</f>
        <v>0</v>
      </c>
      <c r="P110" s="22">
        <v>0</v>
      </c>
    </row>
    <row r="111" s="5" customFormat="1" spans="1:16">
      <c r="A111" s="17" t="s">
        <v>171</v>
      </c>
      <c r="B111" s="18" t="s">
        <v>172</v>
      </c>
      <c r="C111" s="31">
        <f t="shared" si="10"/>
        <v>3616</v>
      </c>
      <c r="D111" s="38">
        <v>0</v>
      </c>
      <c r="E111" s="19">
        <f t="shared" ref="E111:E133" si="11">C111-D111</f>
        <v>3616</v>
      </c>
      <c r="F111" s="22"/>
      <c r="G111" s="22">
        <f>GammaHorologii!C112</f>
        <v>0</v>
      </c>
      <c r="H111" s="22">
        <f>HyadumPrimus!C110</f>
        <v>1840</v>
      </c>
      <c r="I111" s="22">
        <f>Vespertilio!C112</f>
        <v>0</v>
      </c>
      <c r="J111" s="22">
        <f>Alwaid!C111</f>
        <v>1776</v>
      </c>
      <c r="K111" s="22">
        <f>ηPiscisAustrini!C111</f>
        <v>0</v>
      </c>
      <c r="L111" s="22">
        <f>Meissa!C111</f>
        <v>0</v>
      </c>
      <c r="M111" s="22">
        <f>DeltaSculptoris!C111</f>
        <v>0</v>
      </c>
      <c r="N111" s="22">
        <f>'169Cephei'!C111</f>
        <v>0</v>
      </c>
      <c r="O111" s="22">
        <f>Meissa!E111</f>
        <v>0</v>
      </c>
      <c r="P111" s="22">
        <v>0</v>
      </c>
    </row>
    <row r="112" s="5" customFormat="1" spans="1:16">
      <c r="A112" s="17" t="s">
        <v>171</v>
      </c>
      <c r="B112" s="18" t="s">
        <v>132</v>
      </c>
      <c r="C112" s="31">
        <f t="shared" si="10"/>
        <v>1840</v>
      </c>
      <c r="D112" s="38">
        <v>0</v>
      </c>
      <c r="E112" s="19">
        <f t="shared" si="11"/>
        <v>1840</v>
      </c>
      <c r="F112" s="22"/>
      <c r="G112" s="22">
        <f>GammaHorologii!C112</f>
        <v>0</v>
      </c>
      <c r="H112" s="22">
        <f>HyadumPrimus!C110</f>
        <v>1840</v>
      </c>
      <c r="I112" s="22">
        <f>Vespertilio!C112</f>
        <v>0</v>
      </c>
      <c r="J112" s="22">
        <f>Alwaid!C112</f>
        <v>0</v>
      </c>
      <c r="K112" s="22">
        <f>ηPiscisAustrini!C112</f>
        <v>0</v>
      </c>
      <c r="L112" s="22">
        <f>Meissa!C112</f>
        <v>0</v>
      </c>
      <c r="M112" s="22">
        <f>DeltaSculptoris!C112</f>
        <v>0</v>
      </c>
      <c r="N112" s="22">
        <f>'169Cephei'!C112</f>
        <v>0</v>
      </c>
      <c r="O112" s="22">
        <f>Meissa!E112</f>
        <v>0</v>
      </c>
      <c r="P112" s="22">
        <v>0</v>
      </c>
    </row>
    <row r="113" s="5" customFormat="1" spans="1:16">
      <c r="A113" s="17" t="s">
        <v>171</v>
      </c>
      <c r="B113" s="18" t="s">
        <v>68</v>
      </c>
      <c r="C113" s="31">
        <f t="shared" si="10"/>
        <v>5310</v>
      </c>
      <c r="D113" s="38">
        <v>0</v>
      </c>
      <c r="E113" s="19">
        <f t="shared" si="11"/>
        <v>5310</v>
      </c>
      <c r="F113" s="22"/>
      <c r="G113" s="22">
        <f>GammaHorologii!C113</f>
        <v>0</v>
      </c>
      <c r="H113" s="22">
        <f>HyadumPrimus!C113</f>
        <v>0</v>
      </c>
      <c r="I113" s="22">
        <f>Vespertilio!C113</f>
        <v>3534</v>
      </c>
      <c r="J113" s="22">
        <f>Alwaid!C113</f>
        <v>1776</v>
      </c>
      <c r="K113" s="22">
        <f>ηPiscisAustrini!C113</f>
        <v>0</v>
      </c>
      <c r="L113" s="22">
        <f>Meissa!C113</f>
        <v>0</v>
      </c>
      <c r="M113" s="22">
        <f>DeltaSculptoris!C113</f>
        <v>0</v>
      </c>
      <c r="N113" s="22">
        <f>'169Cephei'!C113</f>
        <v>0</v>
      </c>
      <c r="O113" s="22">
        <f>Meissa!E113</f>
        <v>0</v>
      </c>
      <c r="P113" s="22">
        <v>0</v>
      </c>
    </row>
    <row r="114" s="5" customFormat="1" spans="1:16">
      <c r="A114" s="17" t="s">
        <v>171</v>
      </c>
      <c r="B114" s="18" t="s">
        <v>133</v>
      </c>
      <c r="C114" s="31">
        <f t="shared" si="10"/>
        <v>0</v>
      </c>
      <c r="D114" s="38">
        <v>0</v>
      </c>
      <c r="E114" s="19">
        <f t="shared" si="11"/>
        <v>0</v>
      </c>
      <c r="F114" s="22"/>
      <c r="G114" s="22">
        <f>GammaHorologii!C114</f>
        <v>0</v>
      </c>
      <c r="H114" s="22">
        <f>HyadumPrimus!C114</f>
        <v>0</v>
      </c>
      <c r="I114" s="22">
        <f>Vespertilio!C114</f>
        <v>0</v>
      </c>
      <c r="J114" s="22">
        <f>Alwaid!C114</f>
        <v>0</v>
      </c>
      <c r="K114" s="22">
        <f>ηPiscisAustrini!C114</f>
        <v>0</v>
      </c>
      <c r="L114" s="22">
        <f>Meissa!C114</f>
        <v>0</v>
      </c>
      <c r="M114" s="22">
        <f>DeltaSculptoris!C114</f>
        <v>0</v>
      </c>
      <c r="N114" s="22">
        <f>'169Cephei'!C114</f>
        <v>0</v>
      </c>
      <c r="O114" s="22">
        <f>Meissa!E114</f>
        <v>0</v>
      </c>
      <c r="P114" s="22">
        <v>0</v>
      </c>
    </row>
    <row r="115" s="5" customFormat="1" spans="1:16">
      <c r="A115" s="17" t="s">
        <v>171</v>
      </c>
      <c r="B115" s="18" t="s">
        <v>134</v>
      </c>
      <c r="C115" s="31">
        <f t="shared" si="10"/>
        <v>19500</v>
      </c>
      <c r="D115" s="38">
        <v>0</v>
      </c>
      <c r="E115" s="19">
        <f t="shared" si="11"/>
        <v>19500</v>
      </c>
      <c r="F115" s="22"/>
      <c r="G115" s="22">
        <f>GammaHorologii!C115</f>
        <v>5700</v>
      </c>
      <c r="H115" s="22">
        <f>HyadumPrimus!C115</f>
        <v>0</v>
      </c>
      <c r="I115" s="22">
        <f>Vespertilio!C115</f>
        <v>13800</v>
      </c>
      <c r="J115" s="22">
        <f>Alwaid!C115</f>
        <v>0</v>
      </c>
      <c r="K115" s="22">
        <f>ηPiscisAustrini!C115</f>
        <v>0</v>
      </c>
      <c r="L115" s="22">
        <f>Meissa!C115</f>
        <v>0</v>
      </c>
      <c r="M115" s="22">
        <f>DeltaSculptoris!C115</f>
        <v>0</v>
      </c>
      <c r="N115" s="22">
        <f>'169Cephei'!C115</f>
        <v>0</v>
      </c>
      <c r="O115" s="22">
        <f>Meissa!E115</f>
        <v>0</v>
      </c>
      <c r="P115" s="22">
        <v>0</v>
      </c>
    </row>
    <row r="116" s="5" customFormat="1" spans="1:16">
      <c r="A116" s="17" t="s">
        <v>171</v>
      </c>
      <c r="B116" s="18" t="s">
        <v>49</v>
      </c>
      <c r="C116" s="31">
        <f t="shared" si="10"/>
        <v>19500</v>
      </c>
      <c r="D116" s="38">
        <v>9618</v>
      </c>
      <c r="E116" s="19">
        <f t="shared" si="11"/>
        <v>9882</v>
      </c>
      <c r="F116" s="22"/>
      <c r="G116" s="22">
        <f>GammaHorologii!C116</f>
        <v>5700</v>
      </c>
      <c r="H116" s="22">
        <f>HyadumPrimus!C116</f>
        <v>0</v>
      </c>
      <c r="I116" s="22">
        <f>Vespertilio!C116</f>
        <v>13800</v>
      </c>
      <c r="J116" s="22">
        <f>Alwaid!C116</f>
        <v>0</v>
      </c>
      <c r="K116" s="22">
        <f>ηPiscisAustrini!C116</f>
        <v>0</v>
      </c>
      <c r="L116" s="22">
        <f>Meissa!C116</f>
        <v>0</v>
      </c>
      <c r="M116" s="22">
        <f>DeltaSculptoris!C116</f>
        <v>0</v>
      </c>
      <c r="N116" s="22">
        <f>'169Cephei'!C116</f>
        <v>0</v>
      </c>
      <c r="O116" s="22">
        <f>Meissa!E116</f>
        <v>0</v>
      </c>
      <c r="P116" s="22">
        <v>0</v>
      </c>
    </row>
    <row r="117" s="5" customFormat="1" spans="1:16">
      <c r="A117" s="17" t="s">
        <v>171</v>
      </c>
      <c r="B117" s="18" t="s">
        <v>136</v>
      </c>
      <c r="C117" s="31">
        <f t="shared" si="10"/>
        <v>1110</v>
      </c>
      <c r="D117" s="38">
        <v>0</v>
      </c>
      <c r="E117" s="19">
        <f t="shared" si="11"/>
        <v>1110</v>
      </c>
      <c r="F117" s="22"/>
      <c r="G117" s="22">
        <f>GammaHorologii!C117</f>
        <v>1110</v>
      </c>
      <c r="H117" s="22">
        <f>HyadumPrimus!C117</f>
        <v>0</v>
      </c>
      <c r="I117" s="22">
        <f>Vespertilio!C117</f>
        <v>0</v>
      </c>
      <c r="J117" s="22">
        <f>Alwaid!C117</f>
        <v>0</v>
      </c>
      <c r="K117" s="22">
        <f>ηPiscisAustrini!C117</f>
        <v>0</v>
      </c>
      <c r="L117" s="22">
        <f>Meissa!C117</f>
        <v>0</v>
      </c>
      <c r="M117" s="22">
        <f>DeltaSculptoris!C117</f>
        <v>0</v>
      </c>
      <c r="N117" s="22">
        <f>'169Cephei'!C117</f>
        <v>0</v>
      </c>
      <c r="O117" s="22">
        <f>Meissa!E117</f>
        <v>0</v>
      </c>
      <c r="P117" s="22">
        <v>0</v>
      </c>
    </row>
    <row r="118" s="5" customFormat="1" spans="1:16">
      <c r="A118" s="17" t="s">
        <v>171</v>
      </c>
      <c r="B118" s="18" t="s">
        <v>137</v>
      </c>
      <c r="C118" s="31">
        <f t="shared" si="10"/>
        <v>7620</v>
      </c>
      <c r="D118" s="38">
        <v>0</v>
      </c>
      <c r="E118" s="19">
        <f t="shared" si="11"/>
        <v>7620</v>
      </c>
      <c r="F118" s="22"/>
      <c r="G118" s="22">
        <f>GammaHorologii!C118</f>
        <v>2220</v>
      </c>
      <c r="H118" s="22">
        <f>HyadumPrimus!C118</f>
        <v>5400</v>
      </c>
      <c r="I118" s="22">
        <f>Vespertilio!C118</f>
        <v>0</v>
      </c>
      <c r="J118" s="22">
        <f>Alwaid!C118</f>
        <v>0</v>
      </c>
      <c r="K118" s="22">
        <f>ηPiscisAustrini!C118</f>
        <v>0</v>
      </c>
      <c r="L118" s="22">
        <f>Meissa!C118</f>
        <v>0</v>
      </c>
      <c r="M118" s="22">
        <f>DeltaSculptoris!C118</f>
        <v>0</v>
      </c>
      <c r="N118" s="22">
        <f>'169Cephei'!C118</f>
        <v>0</v>
      </c>
      <c r="O118" s="22">
        <f>Meissa!E118</f>
        <v>0</v>
      </c>
      <c r="P118" s="22">
        <v>0</v>
      </c>
    </row>
    <row r="119" s="5" customFormat="1" spans="1:17">
      <c r="A119" s="17" t="s">
        <v>171</v>
      </c>
      <c r="B119" s="18" t="s">
        <v>47</v>
      </c>
      <c r="C119" s="31">
        <f t="shared" si="10"/>
        <v>8730</v>
      </c>
      <c r="D119" s="38">
        <v>10112</v>
      </c>
      <c r="E119" s="19">
        <f t="shared" si="11"/>
        <v>-1382</v>
      </c>
      <c r="F119" s="22"/>
      <c r="G119" s="22">
        <f>GammaHorologii!C119</f>
        <v>3330</v>
      </c>
      <c r="H119" s="22">
        <f>HyadumPrimus!C119</f>
        <v>5400</v>
      </c>
      <c r="I119" s="22">
        <f>Vespertilio!C119</f>
        <v>0</v>
      </c>
      <c r="J119" s="22">
        <f>Alwaid!C119</f>
        <v>0</v>
      </c>
      <c r="K119" s="22">
        <f>ηPiscisAustrini!C119</f>
        <v>0</v>
      </c>
      <c r="L119" s="22">
        <f>Meissa!C119</f>
        <v>0</v>
      </c>
      <c r="M119" s="22">
        <f>DeltaSculptoris!C119</f>
        <v>0</v>
      </c>
      <c r="N119" s="22">
        <f>'169Cephei'!C119</f>
        <v>0</v>
      </c>
      <c r="O119" s="22">
        <f>Meissa!E119</f>
        <v>0</v>
      </c>
      <c r="P119" s="22">
        <v>0</v>
      </c>
      <c r="Q119" s="5">
        <f>E119/30</f>
        <v>-46.0666666666667</v>
      </c>
    </row>
    <row r="120" s="5" customFormat="1" spans="1:16">
      <c r="A120" s="17" t="s">
        <v>173</v>
      </c>
      <c r="B120" s="18" t="s">
        <v>139</v>
      </c>
      <c r="C120" s="31">
        <f t="shared" si="10"/>
        <v>2064</v>
      </c>
      <c r="D120" s="38">
        <v>1020</v>
      </c>
      <c r="E120" s="19">
        <f t="shared" si="11"/>
        <v>1044</v>
      </c>
      <c r="F120" s="22"/>
      <c r="G120" s="22">
        <f>GammaHorologii!C120</f>
        <v>2064</v>
      </c>
      <c r="H120" s="22">
        <f>HyadumPrimus!C120</f>
        <v>0</v>
      </c>
      <c r="I120" s="22">
        <f>Vespertilio!C120</f>
        <v>0</v>
      </c>
      <c r="J120" s="22">
        <f>Alwaid!C120</f>
        <v>0</v>
      </c>
      <c r="K120" s="22">
        <f>ηPiscisAustrini!C120</f>
        <v>0</v>
      </c>
      <c r="L120" s="22">
        <f>Meissa!C120</f>
        <v>0</v>
      </c>
      <c r="M120" s="22">
        <f>DeltaSculptoris!C120</f>
        <v>0</v>
      </c>
      <c r="N120" s="22">
        <f>'169Cephei'!C120</f>
        <v>0</v>
      </c>
      <c r="O120" s="22">
        <f>Meissa!E120</f>
        <v>0</v>
      </c>
      <c r="P120" s="22">
        <v>0</v>
      </c>
    </row>
    <row r="121" s="5" customFormat="1" spans="1:16">
      <c r="A121" s="17" t="s">
        <v>173</v>
      </c>
      <c r="B121" s="18" t="s">
        <v>88</v>
      </c>
      <c r="C121" s="31">
        <f t="shared" si="10"/>
        <v>1560</v>
      </c>
      <c r="D121" s="38">
        <v>11700</v>
      </c>
      <c r="E121" s="19">
        <f t="shared" si="11"/>
        <v>-10140</v>
      </c>
      <c r="F121" s="22"/>
      <c r="G121" s="22">
        <f>GammaHorologii!C121</f>
        <v>1560</v>
      </c>
      <c r="H121" s="22">
        <f>HyadumPrimus!C121</f>
        <v>0</v>
      </c>
      <c r="I121" s="22">
        <f>Vespertilio!C121</f>
        <v>0</v>
      </c>
      <c r="J121" s="22">
        <f>Alwaid!C121</f>
        <v>0</v>
      </c>
      <c r="K121" s="22">
        <f>ηPiscisAustrini!C121</f>
        <v>0</v>
      </c>
      <c r="L121" s="22">
        <f>Meissa!C121</f>
        <v>0</v>
      </c>
      <c r="M121" s="22">
        <f>DeltaSculptoris!C121</f>
        <v>0</v>
      </c>
      <c r="N121" s="22">
        <f>'169Cephei'!C121</f>
        <v>0</v>
      </c>
      <c r="O121" s="22">
        <f>Meissa!E121</f>
        <v>0</v>
      </c>
      <c r="P121" s="22">
        <v>0</v>
      </c>
    </row>
    <row r="122" s="5" customFormat="1" spans="1:16">
      <c r="A122" s="17" t="s">
        <v>173</v>
      </c>
      <c r="B122" s="18" t="s">
        <v>77</v>
      </c>
      <c r="C122" s="31">
        <f t="shared" si="10"/>
        <v>727.5</v>
      </c>
      <c r="D122" s="38">
        <v>0</v>
      </c>
      <c r="E122" s="19">
        <f t="shared" si="11"/>
        <v>727.5</v>
      </c>
      <c r="F122" s="22"/>
      <c r="G122" s="22">
        <f>GammaHorologii!C122</f>
        <v>727.5</v>
      </c>
      <c r="H122" s="22">
        <f>HyadumPrimus!C122</f>
        <v>0</v>
      </c>
      <c r="I122" s="22">
        <f>Vespertilio!C122</f>
        <v>0</v>
      </c>
      <c r="J122" s="22">
        <f>Alwaid!C122</f>
        <v>0</v>
      </c>
      <c r="K122" s="22">
        <f>ηPiscisAustrini!C122</f>
        <v>0</v>
      </c>
      <c r="L122" s="22">
        <f>Meissa!C122</f>
        <v>0</v>
      </c>
      <c r="M122" s="22">
        <f>DeltaSculptoris!C122</f>
        <v>0</v>
      </c>
      <c r="N122" s="22">
        <f>'169Cephei'!C122</f>
        <v>0</v>
      </c>
      <c r="O122" s="22">
        <f>Meissa!E122</f>
        <v>0</v>
      </c>
      <c r="P122" s="22">
        <v>0</v>
      </c>
    </row>
    <row r="123" s="5" customFormat="1" spans="1:16">
      <c r="A123" s="17" t="s">
        <v>173</v>
      </c>
      <c r="B123" s="18" t="s">
        <v>140</v>
      </c>
      <c r="C123" s="31">
        <f t="shared" si="10"/>
        <v>360</v>
      </c>
      <c r="D123" s="38">
        <v>0</v>
      </c>
      <c r="E123" s="19">
        <f t="shared" si="11"/>
        <v>360</v>
      </c>
      <c r="F123" s="22"/>
      <c r="G123" s="22">
        <f>GammaHorologii!C123</f>
        <v>360</v>
      </c>
      <c r="H123" s="22">
        <f>HyadumPrimus!C123</f>
        <v>0</v>
      </c>
      <c r="I123" s="22">
        <f>Vespertilio!C123</f>
        <v>0</v>
      </c>
      <c r="J123" s="22">
        <f>Alwaid!C123</f>
        <v>0</v>
      </c>
      <c r="K123" s="22">
        <f>ηPiscisAustrini!C123</f>
        <v>0</v>
      </c>
      <c r="L123" s="22">
        <f>Meissa!C123</f>
        <v>0</v>
      </c>
      <c r="M123" s="22">
        <f>DeltaSculptoris!C123</f>
        <v>0</v>
      </c>
      <c r="N123" s="22">
        <f>'169Cephei'!C123</f>
        <v>0</v>
      </c>
      <c r="O123" s="22">
        <f>Meissa!E123</f>
        <v>0</v>
      </c>
      <c r="P123" s="22">
        <v>0</v>
      </c>
    </row>
    <row r="124" s="5" customFormat="1" spans="1:16">
      <c r="A124" s="17" t="s">
        <v>173</v>
      </c>
      <c r="B124" s="18" t="s">
        <v>174</v>
      </c>
      <c r="C124" s="31">
        <f t="shared" si="10"/>
        <v>0</v>
      </c>
      <c r="D124" s="38">
        <v>0</v>
      </c>
      <c r="E124" s="19">
        <f t="shared" si="11"/>
        <v>0</v>
      </c>
      <c r="F124" s="22"/>
      <c r="G124" s="22">
        <f>GammaHorologii!C124</f>
        <v>0</v>
      </c>
      <c r="H124" s="22">
        <f>HyadumPrimus!C124</f>
        <v>0</v>
      </c>
      <c r="I124" s="22">
        <f>Vespertilio!C124</f>
        <v>0</v>
      </c>
      <c r="J124" s="22">
        <f>Alwaid!C124</f>
        <v>0</v>
      </c>
      <c r="K124" s="22">
        <f>ηPiscisAustrini!C124</f>
        <v>0</v>
      </c>
      <c r="L124" s="22">
        <f>Meissa!C124</f>
        <v>0</v>
      </c>
      <c r="M124" s="22">
        <f>DeltaSculptoris!C124</f>
        <v>0</v>
      </c>
      <c r="N124" s="22">
        <f>'169Cephei'!C124</f>
        <v>0</v>
      </c>
      <c r="O124" s="22">
        <f>Meissa!E124</f>
        <v>0</v>
      </c>
      <c r="P124" s="22">
        <v>0</v>
      </c>
    </row>
    <row r="125" s="5" customFormat="1" spans="1:16">
      <c r="A125" s="17" t="s">
        <v>173</v>
      </c>
      <c r="B125" s="18" t="s">
        <v>175</v>
      </c>
      <c r="C125" s="31">
        <f t="shared" si="10"/>
        <v>0</v>
      </c>
      <c r="D125" s="38">
        <v>0</v>
      </c>
      <c r="E125" s="19">
        <f t="shared" si="11"/>
        <v>0</v>
      </c>
      <c r="F125" s="22"/>
      <c r="G125" s="22">
        <f>GammaHorologii!C125</f>
        <v>0</v>
      </c>
      <c r="H125" s="22">
        <f>HyadumPrimus!C125</f>
        <v>0</v>
      </c>
      <c r="I125" s="22">
        <f>Vespertilio!C125</f>
        <v>0</v>
      </c>
      <c r="J125" s="22">
        <f>Alwaid!C125</f>
        <v>0</v>
      </c>
      <c r="K125" s="22">
        <f>ηPiscisAustrini!C125</f>
        <v>0</v>
      </c>
      <c r="L125" s="22">
        <f>Meissa!C125</f>
        <v>0</v>
      </c>
      <c r="M125" s="22">
        <f>DeltaSculptoris!C125</f>
        <v>0</v>
      </c>
      <c r="N125" s="22">
        <f>'169Cephei'!C125</f>
        <v>0</v>
      </c>
      <c r="O125" s="22">
        <f>Meissa!E125</f>
        <v>0</v>
      </c>
      <c r="P125" s="22">
        <v>0</v>
      </c>
    </row>
    <row r="126" s="5" customFormat="1" spans="1:16">
      <c r="A126" s="17" t="s">
        <v>173</v>
      </c>
      <c r="B126" s="18" t="s">
        <v>86</v>
      </c>
      <c r="C126" s="31">
        <f t="shared" si="10"/>
        <v>9060</v>
      </c>
      <c r="D126" s="38">
        <v>7275</v>
      </c>
      <c r="E126" s="19">
        <f t="shared" si="11"/>
        <v>1785</v>
      </c>
      <c r="F126" s="22"/>
      <c r="G126" s="22">
        <f>GammaHorologii!C126</f>
        <v>360</v>
      </c>
      <c r="H126" s="22">
        <f>HyadumPrimus!C126</f>
        <v>0</v>
      </c>
      <c r="I126" s="22">
        <f>Vespertilio!C126</f>
        <v>0</v>
      </c>
      <c r="J126" s="22">
        <f>Alwaid!C126</f>
        <v>0</v>
      </c>
      <c r="K126" s="22">
        <f>ηPiscisAustrini!C126</f>
        <v>0</v>
      </c>
      <c r="L126" s="22">
        <f>Meissa!C126</f>
        <v>4350</v>
      </c>
      <c r="M126" s="22">
        <f>DeltaSculptoris!C126</f>
        <v>0</v>
      </c>
      <c r="N126" s="22">
        <f>'169Cephei'!C126</f>
        <v>0</v>
      </c>
      <c r="O126" s="22">
        <f>Meissa!E126</f>
        <v>4350</v>
      </c>
      <c r="P126" s="22">
        <v>0</v>
      </c>
    </row>
    <row r="127" s="5" customFormat="1" spans="1:16">
      <c r="A127" s="17" t="s">
        <v>176</v>
      </c>
      <c r="B127" s="18" t="s">
        <v>65</v>
      </c>
      <c r="C127" s="31">
        <f t="shared" si="10"/>
        <v>6675</v>
      </c>
      <c r="D127" s="38">
        <v>13888</v>
      </c>
      <c r="E127" s="19">
        <f t="shared" si="11"/>
        <v>-7213</v>
      </c>
      <c r="F127" s="22"/>
      <c r="G127" s="22">
        <f>GammaHorologii!C127</f>
        <v>4200</v>
      </c>
      <c r="H127" s="22">
        <f>HyadumPrimus!C127</f>
        <v>0</v>
      </c>
      <c r="I127" s="22">
        <f>Vespertilio!C127</f>
        <v>2475</v>
      </c>
      <c r="J127" s="22">
        <f>Alwaid!C127</f>
        <v>0</v>
      </c>
      <c r="K127" s="22">
        <f>ηPiscisAustrini!C127</f>
        <v>0</v>
      </c>
      <c r="L127" s="22">
        <f>Meissa!C127</f>
        <v>0</v>
      </c>
      <c r="M127" s="22">
        <f>DeltaSculptoris!C127</f>
        <v>0</v>
      </c>
      <c r="N127" s="22">
        <f>'169Cephei'!C127</f>
        <v>0</v>
      </c>
      <c r="O127" s="22">
        <f>Meissa!E127</f>
        <v>0</v>
      </c>
      <c r="P127" s="22">
        <v>0</v>
      </c>
    </row>
    <row r="128" s="5" customFormat="1" spans="1:16">
      <c r="A128" s="17" t="s">
        <v>176</v>
      </c>
      <c r="B128" s="18" t="s">
        <v>39</v>
      </c>
      <c r="C128" s="31">
        <f t="shared" si="10"/>
        <v>0</v>
      </c>
      <c r="D128" s="38">
        <v>0</v>
      </c>
      <c r="E128" s="19">
        <f t="shared" si="11"/>
        <v>0</v>
      </c>
      <c r="F128" s="22"/>
      <c r="G128" s="22">
        <f>GammaHorologii!C128</f>
        <v>0</v>
      </c>
      <c r="H128" s="22">
        <f>HyadumPrimus!C128</f>
        <v>0</v>
      </c>
      <c r="I128" s="22">
        <f>Vespertilio!C128</f>
        <v>0</v>
      </c>
      <c r="J128" s="22">
        <f>Alwaid!C128</f>
        <v>0</v>
      </c>
      <c r="K128" s="22">
        <f>ηPiscisAustrini!C128</f>
        <v>0</v>
      </c>
      <c r="L128" s="22">
        <f>Meissa!C128</f>
        <v>0</v>
      </c>
      <c r="M128" s="22">
        <f>DeltaSculptoris!C128</f>
        <v>0</v>
      </c>
      <c r="N128" s="22">
        <f>'169Cephei'!C128</f>
        <v>0</v>
      </c>
      <c r="O128" s="22">
        <f>Meissa!E128</f>
        <v>0</v>
      </c>
      <c r="P128" s="22">
        <v>0</v>
      </c>
    </row>
    <row r="129" s="5" customFormat="1" spans="1:16">
      <c r="A129" s="17" t="s">
        <v>176</v>
      </c>
      <c r="B129" s="18" t="s">
        <v>177</v>
      </c>
      <c r="C129" s="31">
        <f t="shared" si="10"/>
        <v>0</v>
      </c>
      <c r="D129" s="38">
        <v>0</v>
      </c>
      <c r="E129" s="19">
        <f t="shared" si="11"/>
        <v>0</v>
      </c>
      <c r="F129" s="22"/>
      <c r="G129" s="22">
        <f>GammaHorologii!C129</f>
        <v>0</v>
      </c>
      <c r="H129" s="22">
        <f>HyadumPrimus!C129</f>
        <v>0</v>
      </c>
      <c r="I129" s="22">
        <f>Vespertilio!C129</f>
        <v>0</v>
      </c>
      <c r="J129" s="22">
        <f>Alwaid!C129</f>
        <v>0</v>
      </c>
      <c r="K129" s="22">
        <f>ηPiscisAustrini!C129</f>
        <v>0</v>
      </c>
      <c r="L129" s="22">
        <f>Meissa!C129</f>
        <v>0</v>
      </c>
      <c r="M129" s="22">
        <f>DeltaSculptoris!C129</f>
        <v>0</v>
      </c>
      <c r="N129" s="22">
        <f>'169Cephei'!C129</f>
        <v>0</v>
      </c>
      <c r="O129" s="22">
        <f>Meissa!E129</f>
        <v>0</v>
      </c>
      <c r="P129" s="22">
        <v>0</v>
      </c>
    </row>
    <row r="130" s="5" customFormat="1" spans="1:16">
      <c r="A130" s="17" t="s">
        <v>176</v>
      </c>
      <c r="B130" s="18" t="s">
        <v>131</v>
      </c>
      <c r="C130" s="31">
        <f t="shared" si="10"/>
        <v>9690</v>
      </c>
      <c r="D130" s="38">
        <v>9200</v>
      </c>
      <c r="E130" s="19">
        <f t="shared" si="11"/>
        <v>490</v>
      </c>
      <c r="F130" s="22"/>
      <c r="G130" s="22">
        <f>GammaHorologii!C130</f>
        <v>2490</v>
      </c>
      <c r="H130" s="22">
        <f>HyadumPrimus!C130</f>
        <v>7200</v>
      </c>
      <c r="I130" s="22">
        <f>Vespertilio!C130</f>
        <v>0</v>
      </c>
      <c r="J130" s="22">
        <f>Alwaid!C130</f>
        <v>0</v>
      </c>
      <c r="K130" s="22">
        <f>ηPiscisAustrini!C130</f>
        <v>0</v>
      </c>
      <c r="L130" s="22">
        <f>Meissa!C130</f>
        <v>0</v>
      </c>
      <c r="M130" s="22">
        <f>DeltaSculptoris!C130</f>
        <v>0</v>
      </c>
      <c r="N130" s="22">
        <f>'169Cephei'!C130</f>
        <v>0</v>
      </c>
      <c r="O130" s="22">
        <f>Meissa!E130</f>
        <v>0</v>
      </c>
      <c r="P130" s="22">
        <v>0</v>
      </c>
    </row>
    <row r="131" s="5" customFormat="1" spans="1:16">
      <c r="A131" s="17" t="s">
        <v>176</v>
      </c>
      <c r="B131" s="18" t="s">
        <v>178</v>
      </c>
      <c r="C131" s="31">
        <f t="shared" si="10"/>
        <v>360</v>
      </c>
      <c r="D131" s="38">
        <v>0</v>
      </c>
      <c r="E131" s="19">
        <f t="shared" si="11"/>
        <v>360</v>
      </c>
      <c r="F131" s="22"/>
      <c r="G131" s="22">
        <f>GammaHorologii!C131</f>
        <v>360</v>
      </c>
      <c r="H131" s="22">
        <f>HyadumPrimus!C131</f>
        <v>0</v>
      </c>
      <c r="I131" s="22">
        <f>Vespertilio!C131</f>
        <v>0</v>
      </c>
      <c r="J131" s="22">
        <f>Alwaid!C131</f>
        <v>0</v>
      </c>
      <c r="K131" s="22">
        <f>ηPiscisAustrini!C131</f>
        <v>0</v>
      </c>
      <c r="L131" s="22">
        <f>Meissa!C131</f>
        <v>0</v>
      </c>
      <c r="M131" s="22">
        <f>DeltaSculptoris!C131</f>
        <v>0</v>
      </c>
      <c r="N131" s="22">
        <f>'169Cephei'!C131</f>
        <v>0</v>
      </c>
      <c r="O131" s="22">
        <f>Meissa!E131</f>
        <v>0</v>
      </c>
      <c r="P131" s="22">
        <v>0</v>
      </c>
    </row>
    <row r="132" s="5" customFormat="1" spans="1:16">
      <c r="A132" s="17" t="s">
        <v>176</v>
      </c>
      <c r="B132" s="18" t="s">
        <v>179</v>
      </c>
      <c r="C132" s="31">
        <f>SUM(G132:P132)</f>
        <v>0</v>
      </c>
      <c r="D132" s="38">
        <v>0</v>
      </c>
      <c r="E132" s="19">
        <f t="shared" si="11"/>
        <v>0</v>
      </c>
      <c r="F132" s="22"/>
      <c r="G132" s="22">
        <f>GammaHorologii!C132</f>
        <v>0</v>
      </c>
      <c r="H132" s="22">
        <f>HyadumPrimus!C132</f>
        <v>0</v>
      </c>
      <c r="I132" s="22">
        <f>Vespertilio!C132</f>
        <v>0</v>
      </c>
      <c r="J132" s="22">
        <f>Alwaid!C132</f>
        <v>0</v>
      </c>
      <c r="K132" s="22">
        <f>ηPiscisAustrini!C132</f>
        <v>0</v>
      </c>
      <c r="L132" s="22">
        <f>Meissa!C132</f>
        <v>0</v>
      </c>
      <c r="M132" s="22">
        <f>DeltaSculptoris!C132</f>
        <v>0</v>
      </c>
      <c r="N132" s="22">
        <f>'169Cephei'!C132</f>
        <v>0</v>
      </c>
      <c r="O132" s="22">
        <f>Meissa!E132</f>
        <v>0</v>
      </c>
      <c r="P132" s="22">
        <v>0</v>
      </c>
    </row>
    <row r="133" s="5" customFormat="1" spans="1:16">
      <c r="A133" s="17" t="s">
        <v>176</v>
      </c>
      <c r="B133" s="18" t="s">
        <v>70</v>
      </c>
      <c r="C133" s="31">
        <f>SUM(G133:P133)</f>
        <v>90050</v>
      </c>
      <c r="D133" s="38">
        <v>34680</v>
      </c>
      <c r="E133" s="19">
        <f t="shared" si="11"/>
        <v>55370</v>
      </c>
      <c r="F133" s="22"/>
      <c r="G133" s="22">
        <f>GammaHorologii!C133</f>
        <v>9660</v>
      </c>
      <c r="H133" s="22">
        <f>HyadumPrimus!C133</f>
        <v>25500</v>
      </c>
      <c r="I133" s="22">
        <f>Vespertilio!C133</f>
        <v>3360</v>
      </c>
      <c r="J133" s="22">
        <f>Alwaid!C133</f>
        <v>0</v>
      </c>
      <c r="K133" s="22">
        <f>ηPiscisAustrini!C133</f>
        <v>5330</v>
      </c>
      <c r="L133" s="22">
        <f>Meissa!C133</f>
        <v>23100</v>
      </c>
      <c r="M133" s="22">
        <f>DeltaSculptoris!C133</f>
        <v>0</v>
      </c>
      <c r="N133" s="22">
        <f>'169Cephei'!C133</f>
        <v>0</v>
      </c>
      <c r="O133" s="22">
        <f>Meissa!E133</f>
        <v>23100</v>
      </c>
      <c r="P133" s="22">
        <v>0</v>
      </c>
    </row>
    <row r="134" s="5" customFormat="1" spans="1:16">
      <c r="A134" s="17" t="s">
        <v>180</v>
      </c>
      <c r="B134" s="18" t="s">
        <v>142</v>
      </c>
      <c r="C134" s="31">
        <f>SUM(G134:P134)</f>
        <v>10800</v>
      </c>
      <c r="D134" s="38">
        <v>11700</v>
      </c>
      <c r="E134" s="19">
        <f t="shared" ref="E134:E139" si="12">C134-D134</f>
        <v>-900</v>
      </c>
      <c r="F134" s="22">
        <f>E134/20</f>
        <v>-45</v>
      </c>
      <c r="G134" s="22">
        <f>GammaHorologii!C134</f>
        <v>0</v>
      </c>
      <c r="H134" s="22">
        <f>HyadumPrimus!C134</f>
        <v>0</v>
      </c>
      <c r="I134" s="22">
        <f>Vespertilio!C134</f>
        <v>0</v>
      </c>
      <c r="J134" s="22">
        <f>Alwaid!C134</f>
        <v>0</v>
      </c>
      <c r="K134" s="22">
        <f>ηPiscisAustrini!C134</f>
        <v>0</v>
      </c>
      <c r="L134" s="22">
        <f>Meissa!C134</f>
        <v>0</v>
      </c>
      <c r="M134" s="22">
        <f>DeltaSculptoris!C134</f>
        <v>10800</v>
      </c>
      <c r="N134" s="22">
        <f>'169Cephei'!C134</f>
        <v>0</v>
      </c>
      <c r="O134" s="22">
        <f>Meissa!E134</f>
        <v>0</v>
      </c>
      <c r="P134" s="22">
        <v>0</v>
      </c>
    </row>
    <row r="135" s="5" customFormat="1" spans="1:16">
      <c r="A135" s="17" t="s">
        <v>180</v>
      </c>
      <c r="B135" s="18" t="s">
        <v>143</v>
      </c>
      <c r="C135" s="31">
        <f>SUM(G135:P135)</f>
        <v>10200</v>
      </c>
      <c r="D135" s="38">
        <v>11700</v>
      </c>
      <c r="E135" s="19">
        <f t="shared" si="12"/>
        <v>-1500</v>
      </c>
      <c r="F135" s="22">
        <f>E135/10</f>
        <v>-150</v>
      </c>
      <c r="G135" s="22">
        <f>GammaHorologii!C135</f>
        <v>0</v>
      </c>
      <c r="H135" s="22">
        <f>HyadumPrimus!C135</f>
        <v>0</v>
      </c>
      <c r="I135" s="22">
        <f>Vespertilio!C135</f>
        <v>0</v>
      </c>
      <c r="J135" s="22">
        <f>Alwaid!C135</f>
        <v>0</v>
      </c>
      <c r="K135" s="22">
        <f>ηPiscisAustrini!C135</f>
        <v>0</v>
      </c>
      <c r="L135" s="22">
        <f>Meissa!C135</f>
        <v>0</v>
      </c>
      <c r="M135" s="22">
        <f>DeltaSculptoris!C135</f>
        <v>10200</v>
      </c>
      <c r="N135" s="22">
        <f>'169Cephei'!C135</f>
        <v>0</v>
      </c>
      <c r="O135" s="22">
        <f>Meissa!E135</f>
        <v>0</v>
      </c>
      <c r="P135" s="22">
        <v>0</v>
      </c>
    </row>
    <row r="136" s="5" customFormat="1" spans="1:16">
      <c r="A136" s="17" t="s">
        <v>180</v>
      </c>
      <c r="B136" s="18" t="s">
        <v>144</v>
      </c>
      <c r="C136" s="31">
        <f>SUM(G136:P136)</f>
        <v>16650</v>
      </c>
      <c r="D136" s="38">
        <v>11700</v>
      </c>
      <c r="E136" s="19">
        <f t="shared" si="12"/>
        <v>4950</v>
      </c>
      <c r="F136" s="22">
        <f>E136/7.5</f>
        <v>660</v>
      </c>
      <c r="G136" s="22">
        <f>GammaHorologii!C136</f>
        <v>0</v>
      </c>
      <c r="H136" s="22">
        <f>HyadumPrimus!C136</f>
        <v>0</v>
      </c>
      <c r="I136" s="22">
        <f>Vespertilio!C136</f>
        <v>0</v>
      </c>
      <c r="J136" s="22">
        <f>Alwaid!C136</f>
        <v>0</v>
      </c>
      <c r="K136" s="22">
        <f>ηPiscisAustrini!C136</f>
        <v>0</v>
      </c>
      <c r="L136" s="22">
        <f>Meissa!C136</f>
        <v>0</v>
      </c>
      <c r="M136" s="22">
        <f>DeltaSculptoris!C136</f>
        <v>16650</v>
      </c>
      <c r="N136" s="22">
        <f>'169Cephei'!C136</f>
        <v>0</v>
      </c>
      <c r="O136" s="22">
        <f>Meissa!E136</f>
        <v>0</v>
      </c>
      <c r="P136" s="22">
        <v>0</v>
      </c>
    </row>
    <row r="137" s="5" customFormat="1" spans="1:16">
      <c r="A137" s="17" t="s">
        <v>180</v>
      </c>
      <c r="B137" s="18" t="s">
        <v>145</v>
      </c>
      <c r="C137" s="31">
        <f>SUM(G137:P137)</f>
        <v>16200</v>
      </c>
      <c r="D137" s="38">
        <v>11700</v>
      </c>
      <c r="E137" s="19">
        <f t="shared" si="12"/>
        <v>4500</v>
      </c>
      <c r="F137" s="22">
        <f>E137/6</f>
        <v>750</v>
      </c>
      <c r="G137" s="22">
        <f>GammaHorologii!C137</f>
        <v>0</v>
      </c>
      <c r="H137" s="22">
        <f>HyadumPrimus!C137</f>
        <v>0</v>
      </c>
      <c r="I137" s="22">
        <f>Vespertilio!C137</f>
        <v>0</v>
      </c>
      <c r="J137" s="22">
        <f>Alwaid!C137</f>
        <v>0</v>
      </c>
      <c r="K137" s="22">
        <f>ηPiscisAustrini!C137</f>
        <v>0</v>
      </c>
      <c r="L137" s="22">
        <f>Meissa!C137</f>
        <v>0</v>
      </c>
      <c r="M137" s="22">
        <f>DeltaSculptoris!C137</f>
        <v>16200</v>
      </c>
      <c r="N137" s="22">
        <f>'169Cephei'!C137</f>
        <v>0</v>
      </c>
      <c r="O137" s="22">
        <f>Meissa!E137</f>
        <v>0</v>
      </c>
      <c r="P137" s="22">
        <v>0</v>
      </c>
    </row>
    <row r="138" s="5" customFormat="1" spans="1:16">
      <c r="A138" s="17" t="s">
        <v>180</v>
      </c>
      <c r="B138" s="18" t="s">
        <v>80</v>
      </c>
      <c r="C138" s="31">
        <f>SUM(G138:P138)</f>
        <v>11700</v>
      </c>
      <c r="D138" s="38">
        <v>11700</v>
      </c>
      <c r="E138" s="19">
        <f t="shared" si="12"/>
        <v>0</v>
      </c>
      <c r="F138" s="22">
        <f>E138/5</f>
        <v>0</v>
      </c>
      <c r="G138" s="22">
        <f>GammaHorologii!C138</f>
        <v>0</v>
      </c>
      <c r="H138" s="22">
        <f>HyadumPrimus!C138</f>
        <v>0</v>
      </c>
      <c r="I138" s="22">
        <f>Vespertilio!C138</f>
        <v>0</v>
      </c>
      <c r="J138" s="22">
        <f>Alwaid!C138</f>
        <v>0</v>
      </c>
      <c r="K138" s="22">
        <f>ηPiscisAustrini!C138</f>
        <v>0</v>
      </c>
      <c r="L138" s="22">
        <f>Meissa!C138</f>
        <v>0</v>
      </c>
      <c r="M138" s="22">
        <f>DeltaSculptoris!C138</f>
        <v>11700</v>
      </c>
      <c r="N138" s="22">
        <f>'169Cephei'!C138</f>
        <v>0</v>
      </c>
      <c r="O138" s="22">
        <f>Meissa!E138</f>
        <v>0</v>
      </c>
      <c r="P138" s="22">
        <v>0</v>
      </c>
    </row>
    <row r="139" s="5" customFormat="1" spans="1:16">
      <c r="A139" s="17" t="s">
        <v>180</v>
      </c>
      <c r="B139" s="18" t="s">
        <v>146</v>
      </c>
      <c r="C139" s="31">
        <f>SUM(G139:P139)</f>
        <v>11700</v>
      </c>
      <c r="D139" s="38">
        <v>0</v>
      </c>
      <c r="E139" s="19">
        <f t="shared" si="12"/>
        <v>11700</v>
      </c>
      <c r="F139" s="22">
        <f>D139/10</f>
        <v>0</v>
      </c>
      <c r="G139" s="22">
        <f>GammaHorologii!C139</f>
        <v>0</v>
      </c>
      <c r="H139" s="22">
        <f>HyadumPrimus!C139</f>
        <v>0</v>
      </c>
      <c r="I139" s="22">
        <f>Vespertilio!C139</f>
        <v>0</v>
      </c>
      <c r="J139" s="22">
        <f>Alwaid!C139</f>
        <v>0</v>
      </c>
      <c r="K139" s="22">
        <f>ηPiscisAustrini!C139</f>
        <v>0</v>
      </c>
      <c r="L139" s="22">
        <f>Meissa!C139</f>
        <v>0</v>
      </c>
      <c r="M139" s="22">
        <f>DeltaSculptoris!C139</f>
        <v>11700</v>
      </c>
      <c r="N139" s="22">
        <f>'169Cephei'!C139</f>
        <v>0</v>
      </c>
      <c r="O139" s="22">
        <f>Meissa!E139</f>
        <v>0</v>
      </c>
      <c r="P139" s="22">
        <v>0</v>
      </c>
    </row>
    <row r="140" s="5" customFormat="1" spans="1:16">
      <c r="A140" s="17"/>
      <c r="B140" s="18"/>
      <c r="C140" s="32"/>
      <c r="D140" s="39"/>
      <c r="E140" s="19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</row>
    <row r="141" s="5" customFormat="1" spans="1:16">
      <c r="A141" s="17"/>
      <c r="B141" s="18"/>
      <c r="C141" s="32"/>
      <c r="D141" s="39"/>
      <c r="E141" s="19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</row>
    <row r="142" s="5" customFormat="1" spans="1:16">
      <c r="A142" s="17"/>
      <c r="B142" s="18"/>
      <c r="C142" s="32"/>
      <c r="D142" s="39"/>
      <c r="E142" s="19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</row>
    <row r="143" s="5" customFormat="1" spans="1:16">
      <c r="A143" s="17"/>
      <c r="B143" s="18"/>
      <c r="C143" s="32"/>
      <c r="D143" s="39"/>
      <c r="E143" s="19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</row>
    <row r="144" s="5" customFormat="1" spans="1:17">
      <c r="A144" s="17"/>
      <c r="B144" s="18"/>
      <c r="C144" s="32"/>
      <c r="D144" s="39"/>
      <c r="E144" s="19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5">
        <f>330/15</f>
        <v>22</v>
      </c>
    </row>
    <row r="145" s="5" customFormat="1" spans="1:17">
      <c r="A145" s="17"/>
      <c r="B145" s="18"/>
      <c r="C145" s="32"/>
      <c r="D145" s="39"/>
      <c r="E145" s="19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5">
        <f>255/15</f>
        <v>17</v>
      </c>
    </row>
    <row r="146" s="5" customFormat="1" spans="1:17">
      <c r="A146" s="17"/>
      <c r="B146" s="18"/>
      <c r="C146" s="32"/>
      <c r="D146" s="39"/>
      <c r="E146" s="19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5">
        <f>240/15</f>
        <v>16</v>
      </c>
    </row>
    <row r="147" s="5" customFormat="1" spans="1:16">
      <c r="A147" s="17"/>
      <c r="B147" s="18"/>
      <c r="C147" s="32"/>
      <c r="D147" s="39"/>
      <c r="E147" s="19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</row>
    <row r="148" s="5" customFormat="1" spans="1:16">
      <c r="A148" s="17"/>
      <c r="B148" s="18"/>
      <c r="C148" s="32"/>
      <c r="D148" s="39"/>
      <c r="E148" s="19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</row>
    <row r="149" s="5" customFormat="1" spans="1:16">
      <c r="A149" s="17"/>
      <c r="B149" s="18"/>
      <c r="C149" s="32"/>
      <c r="D149" s="39"/>
      <c r="E149" s="19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</row>
    <row r="150" s="5" customFormat="1" spans="1:16">
      <c r="A150" s="17"/>
      <c r="B150" s="18"/>
      <c r="C150" s="32"/>
      <c r="D150" s="39"/>
      <c r="E150" s="19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</row>
    <row r="151" s="5" customFormat="1" spans="1:16">
      <c r="A151" s="17"/>
      <c r="B151" s="18"/>
      <c r="C151" s="32"/>
      <c r="D151" s="39"/>
      <c r="E151" s="19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</row>
    <row r="152" s="5" customFormat="1" spans="1:16">
      <c r="A152" s="17"/>
      <c r="B152" s="18"/>
      <c r="C152" s="32"/>
      <c r="D152" s="39"/>
      <c r="E152" s="19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</row>
    <row r="153" s="5" customFormat="1" spans="1:16">
      <c r="A153" s="17"/>
      <c r="B153" s="18"/>
      <c r="C153" s="32"/>
      <c r="D153" s="39"/>
      <c r="E153" s="19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</row>
    <row r="154" s="5" customFormat="1" spans="1:16">
      <c r="A154" s="17"/>
      <c r="B154" s="18"/>
      <c r="C154" s="32"/>
      <c r="D154" s="39"/>
      <c r="E154" s="19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</row>
    <row r="155" s="5" customFormat="1" spans="1:16">
      <c r="A155" s="17"/>
      <c r="B155" s="18"/>
      <c r="C155" s="32"/>
      <c r="D155" s="39"/>
      <c r="E155" s="19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</row>
    <row r="156" s="5" customFormat="1" spans="1:16">
      <c r="A156" s="17"/>
      <c r="B156" s="18"/>
      <c r="C156" s="32"/>
      <c r="D156" s="39"/>
      <c r="E156" s="19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</row>
    <row r="157" s="5" customFormat="1" spans="1:16">
      <c r="A157" s="17"/>
      <c r="B157" s="18"/>
      <c r="C157" s="32"/>
      <c r="D157" s="39"/>
      <c r="E157" s="19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</row>
    <row r="158" s="5" customFormat="1" spans="1:16">
      <c r="A158" s="17"/>
      <c r="B158" s="18"/>
      <c r="C158" s="32"/>
      <c r="D158" s="39"/>
      <c r="E158" s="19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</row>
  </sheetData>
  <autoFilter ref="A2:S139">
    <extLst/>
  </autoFilter>
  <mergeCells count="3">
    <mergeCell ref="C1:E1"/>
    <mergeCell ref="F1:F2"/>
    <mergeCell ref="A1:B2"/>
  </mergeCells>
  <conditionalFormatting sqref="B11">
    <cfRule type="duplicateValues" dxfId="0" priority="113"/>
  </conditionalFormatting>
  <conditionalFormatting sqref="B26">
    <cfRule type="duplicateValues" dxfId="0" priority="6"/>
  </conditionalFormatting>
  <conditionalFormatting sqref="B29">
    <cfRule type="duplicateValues" dxfId="0" priority="5"/>
  </conditionalFormatting>
  <conditionalFormatting sqref="B35">
    <cfRule type="duplicateValues" dxfId="0" priority="4"/>
  </conditionalFormatting>
  <conditionalFormatting sqref="B54">
    <cfRule type="duplicateValues" dxfId="0" priority="3"/>
  </conditionalFormatting>
  <conditionalFormatting sqref="B57">
    <cfRule type="duplicateValues" dxfId="0" priority="1"/>
  </conditionalFormatting>
  <conditionalFormatting sqref="B61">
    <cfRule type="duplicateValues" dxfId="0" priority="2"/>
  </conditionalFormatting>
  <conditionalFormatting sqref="B62">
    <cfRule type="duplicateValues" dxfId="0" priority="112"/>
  </conditionalFormatting>
  <conditionalFormatting sqref="B63">
    <cfRule type="duplicateValues" dxfId="0" priority="111"/>
  </conditionalFormatting>
  <conditionalFormatting sqref="B64">
    <cfRule type="duplicateValues" dxfId="0" priority="110"/>
  </conditionalFormatting>
  <conditionalFormatting sqref="B65">
    <cfRule type="duplicateValues" dxfId="0" priority="109"/>
  </conditionalFormatting>
  <conditionalFormatting sqref="B66">
    <cfRule type="duplicateValues" dxfId="0" priority="108"/>
  </conditionalFormatting>
  <conditionalFormatting sqref="B67">
    <cfRule type="duplicateValues" dxfId="0" priority="107"/>
  </conditionalFormatting>
  <conditionalFormatting sqref="B68">
    <cfRule type="duplicateValues" dxfId="0" priority="106"/>
  </conditionalFormatting>
  <conditionalFormatting sqref="B69">
    <cfRule type="duplicateValues" dxfId="0" priority="105"/>
  </conditionalFormatting>
  <conditionalFormatting sqref="B70">
    <cfRule type="duplicateValues" dxfId="0" priority="104"/>
  </conditionalFormatting>
  <conditionalFormatting sqref="B71">
    <cfRule type="duplicateValues" dxfId="0" priority="103"/>
  </conditionalFormatting>
  <conditionalFormatting sqref="B72">
    <cfRule type="duplicateValues" dxfId="0" priority="102"/>
  </conditionalFormatting>
  <conditionalFormatting sqref="B73">
    <cfRule type="duplicateValues" dxfId="0" priority="101"/>
  </conditionalFormatting>
  <conditionalFormatting sqref="B74">
    <cfRule type="duplicateValues" dxfId="0" priority="100"/>
  </conditionalFormatting>
  <conditionalFormatting sqref="B75">
    <cfRule type="duplicateValues" dxfId="0" priority="99"/>
  </conditionalFormatting>
  <conditionalFormatting sqref="B76">
    <cfRule type="duplicateValues" dxfId="0" priority="98"/>
  </conditionalFormatting>
  <conditionalFormatting sqref="B77">
    <cfRule type="duplicateValues" dxfId="0" priority="97"/>
  </conditionalFormatting>
  <conditionalFormatting sqref="B78">
    <cfRule type="duplicateValues" dxfId="0" priority="96"/>
  </conditionalFormatting>
  <conditionalFormatting sqref="B79">
    <cfRule type="duplicateValues" dxfId="0" priority="95"/>
  </conditionalFormatting>
  <conditionalFormatting sqref="B80">
    <cfRule type="duplicateValues" dxfId="0" priority="94"/>
  </conditionalFormatting>
  <conditionalFormatting sqref="B81">
    <cfRule type="duplicateValues" dxfId="0" priority="93"/>
  </conditionalFormatting>
  <conditionalFormatting sqref="B82">
    <cfRule type="duplicateValues" dxfId="0" priority="92"/>
  </conditionalFormatting>
  <conditionalFormatting sqref="B83">
    <cfRule type="duplicateValues" dxfId="0" priority="91"/>
  </conditionalFormatting>
  <conditionalFormatting sqref="B84">
    <cfRule type="duplicateValues" dxfId="0" priority="90"/>
  </conditionalFormatting>
  <conditionalFormatting sqref="B85">
    <cfRule type="duplicateValues" dxfId="0" priority="89"/>
  </conditionalFormatting>
  <conditionalFormatting sqref="B86">
    <cfRule type="duplicateValues" dxfId="0" priority="88"/>
  </conditionalFormatting>
  <conditionalFormatting sqref="B87">
    <cfRule type="duplicateValues" dxfId="0" priority="87"/>
  </conditionalFormatting>
  <conditionalFormatting sqref="B88">
    <cfRule type="duplicateValues" dxfId="0" priority="86"/>
  </conditionalFormatting>
  <conditionalFormatting sqref="B89">
    <cfRule type="duplicateValues" dxfId="0" priority="85"/>
  </conditionalFormatting>
  <conditionalFormatting sqref="B90">
    <cfRule type="duplicateValues" dxfId="0" priority="84"/>
  </conditionalFormatting>
  <conditionalFormatting sqref="B91">
    <cfRule type="duplicateValues" dxfId="0" priority="83"/>
  </conditionalFormatting>
  <conditionalFormatting sqref="B92">
    <cfRule type="duplicateValues" dxfId="0" priority="82"/>
  </conditionalFormatting>
  <conditionalFormatting sqref="B93">
    <cfRule type="duplicateValues" dxfId="0" priority="81"/>
  </conditionalFormatting>
  <conditionalFormatting sqref="B94">
    <cfRule type="duplicateValues" dxfId="0" priority="80"/>
  </conditionalFormatting>
  <conditionalFormatting sqref="B95">
    <cfRule type="duplicateValues" dxfId="0" priority="79"/>
  </conditionalFormatting>
  <conditionalFormatting sqref="B96">
    <cfRule type="duplicateValues" dxfId="0" priority="78"/>
  </conditionalFormatting>
  <conditionalFormatting sqref="B97">
    <cfRule type="duplicateValues" dxfId="0" priority="77"/>
  </conditionalFormatting>
  <conditionalFormatting sqref="B98">
    <cfRule type="duplicateValues" dxfId="0" priority="76"/>
  </conditionalFormatting>
  <conditionalFormatting sqref="B99">
    <cfRule type="duplicateValues" dxfId="0" priority="75"/>
  </conditionalFormatting>
  <conditionalFormatting sqref="B100">
    <cfRule type="duplicateValues" dxfId="0" priority="74"/>
  </conditionalFormatting>
  <conditionalFormatting sqref="B101">
    <cfRule type="duplicateValues" dxfId="0" priority="73"/>
  </conditionalFormatting>
  <conditionalFormatting sqref="B102">
    <cfRule type="duplicateValues" dxfId="0" priority="72"/>
  </conditionalFormatting>
  <conditionalFormatting sqref="B103">
    <cfRule type="duplicateValues" dxfId="0" priority="71"/>
  </conditionalFormatting>
  <conditionalFormatting sqref="B104">
    <cfRule type="duplicateValues" dxfId="0" priority="70"/>
  </conditionalFormatting>
  <conditionalFormatting sqref="B105">
    <cfRule type="duplicateValues" dxfId="0" priority="69"/>
  </conditionalFormatting>
  <conditionalFormatting sqref="B106">
    <cfRule type="duplicateValues" dxfId="0" priority="68"/>
  </conditionalFormatting>
  <conditionalFormatting sqref="B107">
    <cfRule type="duplicateValues" dxfId="0" priority="67"/>
  </conditionalFormatting>
  <conditionalFormatting sqref="B108">
    <cfRule type="duplicateValues" dxfId="0" priority="66"/>
  </conditionalFormatting>
  <conditionalFormatting sqref="B109">
    <cfRule type="duplicateValues" dxfId="0" priority="65"/>
  </conditionalFormatting>
  <conditionalFormatting sqref="B110">
    <cfRule type="duplicateValues" dxfId="0" priority="64"/>
  </conditionalFormatting>
  <conditionalFormatting sqref="B111">
    <cfRule type="duplicateValues" dxfId="0" priority="15"/>
  </conditionalFormatting>
  <conditionalFormatting sqref="B112">
    <cfRule type="duplicateValues" dxfId="0" priority="13"/>
  </conditionalFormatting>
  <conditionalFormatting sqref="B113">
    <cfRule type="duplicateValues" dxfId="0" priority="14"/>
  </conditionalFormatting>
  <conditionalFormatting sqref="B114">
    <cfRule type="duplicateValues" dxfId="0" priority="62"/>
  </conditionalFormatting>
  <conditionalFormatting sqref="B115">
    <cfRule type="duplicateValues" dxfId="0" priority="61"/>
  </conditionalFormatting>
  <conditionalFormatting sqref="B116">
    <cfRule type="duplicateValues" dxfId="0" priority="60"/>
  </conditionalFormatting>
  <conditionalFormatting sqref="B117">
    <cfRule type="duplicateValues" dxfId="0" priority="59"/>
  </conditionalFormatting>
  <conditionalFormatting sqref="B118">
    <cfRule type="duplicateValues" dxfId="0" priority="18"/>
  </conditionalFormatting>
  <conditionalFormatting sqref="B119">
    <cfRule type="duplicateValues" dxfId="0" priority="58"/>
  </conditionalFormatting>
  <conditionalFormatting sqref="B120">
    <cfRule type="duplicateValues" dxfId="0" priority="51"/>
  </conditionalFormatting>
  <conditionalFormatting sqref="B121">
    <cfRule type="duplicateValues" dxfId="0" priority="50"/>
  </conditionalFormatting>
  <conditionalFormatting sqref="B122">
    <cfRule type="duplicateValues" dxfId="0" priority="49"/>
  </conditionalFormatting>
  <conditionalFormatting sqref="B123">
    <cfRule type="duplicateValues" dxfId="0" priority="54"/>
  </conditionalFormatting>
  <conditionalFormatting sqref="B124">
    <cfRule type="duplicateValues" dxfId="0" priority="20"/>
  </conditionalFormatting>
  <conditionalFormatting sqref="B125">
    <cfRule type="duplicateValues" dxfId="0" priority="19"/>
  </conditionalFormatting>
  <conditionalFormatting sqref="B126">
    <cfRule type="duplicateValues" dxfId="0" priority="21"/>
  </conditionalFormatting>
  <conditionalFormatting sqref="B127">
    <cfRule type="duplicateValues" dxfId="0" priority="57"/>
  </conditionalFormatting>
  <conditionalFormatting sqref="B128">
    <cfRule type="duplicateValues" dxfId="0" priority="56"/>
  </conditionalFormatting>
  <conditionalFormatting sqref="B129">
    <cfRule type="duplicateValues" dxfId="0" priority="53"/>
  </conditionalFormatting>
  <conditionalFormatting sqref="B130">
    <cfRule type="duplicateValues" dxfId="0" priority="52"/>
  </conditionalFormatting>
  <conditionalFormatting sqref="B131">
    <cfRule type="duplicateValues" dxfId="0" priority="23"/>
  </conditionalFormatting>
  <conditionalFormatting sqref="B132">
    <cfRule type="duplicateValues" dxfId="0" priority="55"/>
  </conditionalFormatting>
  <conditionalFormatting sqref="B133">
    <cfRule type="duplicateValues" dxfId="0" priority="22"/>
  </conditionalFormatting>
  <conditionalFormatting sqref="B134">
    <cfRule type="duplicateValues" dxfId="0" priority="48"/>
  </conditionalFormatting>
  <conditionalFormatting sqref="B135">
    <cfRule type="duplicateValues" dxfId="0" priority="47"/>
  </conditionalFormatting>
  <conditionalFormatting sqref="B136">
    <cfRule type="duplicateValues" dxfId="0" priority="46"/>
  </conditionalFormatting>
  <conditionalFormatting sqref="B137">
    <cfRule type="duplicateValues" dxfId="0" priority="45"/>
  </conditionalFormatting>
  <conditionalFormatting sqref="B138">
    <cfRule type="duplicateValues" dxfId="0" priority="44"/>
  </conditionalFormatting>
  <conditionalFormatting sqref="B139">
    <cfRule type="duplicateValues" dxfId="0" priority="43"/>
  </conditionalFormatting>
  <conditionalFormatting sqref="B140">
    <cfRule type="duplicateValues" dxfId="0" priority="42"/>
  </conditionalFormatting>
  <conditionalFormatting sqref="B141">
    <cfRule type="duplicateValues" dxfId="0" priority="41"/>
  </conditionalFormatting>
  <conditionalFormatting sqref="B142">
    <cfRule type="duplicateValues" dxfId="0" priority="40"/>
  </conditionalFormatting>
  <conditionalFormatting sqref="B143">
    <cfRule type="duplicateValues" dxfId="0" priority="39"/>
  </conditionalFormatting>
  <conditionalFormatting sqref="B144">
    <cfRule type="duplicateValues" dxfId="0" priority="38"/>
  </conditionalFormatting>
  <conditionalFormatting sqref="B145">
    <cfRule type="duplicateValues" dxfId="0" priority="37"/>
  </conditionalFormatting>
  <conditionalFormatting sqref="B146">
    <cfRule type="duplicateValues" dxfId="0" priority="36"/>
  </conditionalFormatting>
  <conditionalFormatting sqref="B147">
    <cfRule type="duplicateValues" dxfId="0" priority="35"/>
  </conditionalFormatting>
  <conditionalFormatting sqref="B148">
    <cfRule type="duplicateValues" dxfId="0" priority="34"/>
  </conditionalFormatting>
  <conditionalFormatting sqref="B149">
    <cfRule type="duplicateValues" dxfId="0" priority="33"/>
  </conditionalFormatting>
  <conditionalFormatting sqref="B150">
    <cfRule type="duplicateValues" dxfId="0" priority="32"/>
  </conditionalFormatting>
  <conditionalFormatting sqref="B151">
    <cfRule type="duplicateValues" dxfId="0" priority="31"/>
  </conditionalFormatting>
  <conditionalFormatting sqref="B152">
    <cfRule type="duplicateValues" dxfId="0" priority="30"/>
  </conditionalFormatting>
  <conditionalFormatting sqref="B153">
    <cfRule type="duplicateValues" dxfId="0" priority="29"/>
  </conditionalFormatting>
  <conditionalFormatting sqref="B154">
    <cfRule type="duplicateValues" dxfId="0" priority="28"/>
  </conditionalFormatting>
  <conditionalFormatting sqref="B155">
    <cfRule type="duplicateValues" dxfId="0" priority="27"/>
  </conditionalFormatting>
  <conditionalFormatting sqref="B156">
    <cfRule type="duplicateValues" dxfId="0" priority="26"/>
  </conditionalFormatting>
  <conditionalFormatting sqref="B157">
    <cfRule type="duplicateValues" dxfId="0" priority="25"/>
  </conditionalFormatting>
  <conditionalFormatting sqref="B158">
    <cfRule type="duplicateValues" dxfId="0" priority="24"/>
  </conditionalFormatting>
  <conditionalFormatting sqref="B3:B10 B12:B25 B27:B28 B30:B34 B36:B53 B55:B56 B58:B60 A1 B159:B1048576">
    <cfRule type="duplicateValues" dxfId="0" priority="114"/>
  </conditionalFormatting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8"/>
  <sheetViews>
    <sheetView workbookViewId="0">
      <pane ySplit="2" topLeftCell="A101" activePane="bottomLeft" state="frozen"/>
      <selection/>
      <selection pane="bottomLeft" activeCell="E121" sqref="E121"/>
    </sheetView>
  </sheetViews>
  <sheetFormatPr defaultColWidth="9" defaultRowHeight="16.5"/>
  <cols>
    <col min="1" max="1" width="4.625" style="5" customWidth="1"/>
    <col min="2" max="2" width="16.25" style="4" customWidth="1"/>
    <col min="3" max="3" width="9.625" style="6"/>
    <col min="4" max="4" width="9.625" style="7" customWidth="1"/>
    <col min="5" max="5" width="10" style="8" customWidth="1"/>
    <col min="6" max="7" width="11.875" style="6" customWidth="1"/>
    <col min="8" max="8" width="16" style="6" customWidth="1"/>
    <col min="9" max="9" width="11.875" style="6" customWidth="1"/>
    <col min="10" max="10" width="10" style="8" customWidth="1"/>
    <col min="11" max="11" width="17.875" style="5" customWidth="1"/>
    <col min="12" max="16384" width="9" style="5"/>
  </cols>
  <sheetData>
    <row r="1" s="4" customFormat="1" spans="1:12">
      <c r="A1" s="10" t="s">
        <v>181</v>
      </c>
      <c r="B1" s="10"/>
      <c r="C1" s="15" t="s">
        <v>148</v>
      </c>
      <c r="D1" s="24"/>
      <c r="E1" s="16"/>
      <c r="F1" s="15" t="s">
        <v>182</v>
      </c>
      <c r="G1" s="15" t="s">
        <v>183</v>
      </c>
      <c r="H1" s="15" t="s">
        <v>184</v>
      </c>
      <c r="I1" s="15" t="s">
        <v>185</v>
      </c>
      <c r="J1" s="16"/>
      <c r="K1" s="4" t="s">
        <v>159</v>
      </c>
      <c r="L1" s="4" t="s">
        <v>160</v>
      </c>
    </row>
    <row r="2" s="4" customFormat="1" spans="1:11">
      <c r="A2" s="10"/>
      <c r="B2" s="10"/>
      <c r="C2" s="15" t="s">
        <v>161</v>
      </c>
      <c r="D2" s="15" t="s">
        <v>162</v>
      </c>
      <c r="E2" s="16" t="s">
        <v>163</v>
      </c>
      <c r="F2" s="15" t="s">
        <v>161</v>
      </c>
      <c r="G2" s="15" t="s">
        <v>161</v>
      </c>
      <c r="H2" s="15" t="s">
        <v>161</v>
      </c>
      <c r="I2" s="15" t="s">
        <v>161</v>
      </c>
      <c r="J2" s="16" t="s">
        <v>186</v>
      </c>
      <c r="K2" s="4" t="s">
        <v>164</v>
      </c>
    </row>
    <row r="3" spans="1:10">
      <c r="A3" s="17" t="s">
        <v>165</v>
      </c>
      <c r="B3" s="18" t="s">
        <v>18</v>
      </c>
      <c r="C3" s="19">
        <f>SUM(F3:I3)</f>
        <v>34203</v>
      </c>
      <c r="D3" s="20">
        <v>26980</v>
      </c>
      <c r="E3" s="19">
        <f>C3-D3</f>
        <v>7223</v>
      </c>
      <c r="F3" s="22">
        <f>48*(21+12+27+23+23)+1800+1440+1890+1890+1800+1800+90*(22+17)</f>
        <v>19218</v>
      </c>
      <c r="G3" s="22"/>
      <c r="H3" s="22">
        <v>5985</v>
      </c>
      <c r="I3" s="22">
        <v>9000</v>
      </c>
      <c r="J3" s="19"/>
    </row>
    <row r="4" spans="1:10">
      <c r="A4" s="17" t="s">
        <v>165</v>
      </c>
      <c r="B4" s="18" t="s">
        <v>21</v>
      </c>
      <c r="C4" s="19">
        <f t="shared" ref="C4:C35" si="0">SUM(F4:I4)</f>
        <v>17568</v>
      </c>
      <c r="D4" s="20">
        <v>10800</v>
      </c>
      <c r="E4" s="19">
        <f t="shared" ref="E4:E35" si="1">C4-D4</f>
        <v>6768</v>
      </c>
      <c r="F4" s="22">
        <f>48*(22+20+13+26)+90*(16+21+17+19+19)</f>
        <v>12168</v>
      </c>
      <c r="G4" s="22"/>
      <c r="H4" s="22">
        <v>3330</v>
      </c>
      <c r="I4" s="22">
        <v>2070</v>
      </c>
      <c r="J4" s="19"/>
    </row>
    <row r="5" spans="1:10">
      <c r="A5" s="17" t="s">
        <v>165</v>
      </c>
      <c r="B5" s="18" t="s">
        <v>23</v>
      </c>
      <c r="C5" s="19">
        <f t="shared" si="0"/>
        <v>22914</v>
      </c>
      <c r="D5" s="20">
        <v>33480</v>
      </c>
      <c r="E5" s="19">
        <f t="shared" si="1"/>
        <v>-10566</v>
      </c>
      <c r="F5" s="22">
        <f>48*(19+14+19)</f>
        <v>2496</v>
      </c>
      <c r="G5" s="22"/>
      <c r="H5" s="22">
        <v>0</v>
      </c>
      <c r="I5" s="22">
        <f>48*(33+26+38+19+22+28+25)+1260+5130+4860</f>
        <v>20418</v>
      </c>
      <c r="J5" s="19"/>
    </row>
    <row r="6" spans="1:10">
      <c r="A6" s="17" t="s">
        <v>165</v>
      </c>
      <c r="B6" s="18" t="s">
        <v>25</v>
      </c>
      <c r="C6" s="19">
        <f t="shared" si="0"/>
        <v>19620</v>
      </c>
      <c r="D6" s="20">
        <v>0</v>
      </c>
      <c r="E6" s="19">
        <f t="shared" si="1"/>
        <v>19620</v>
      </c>
      <c r="F6" s="22">
        <f>48*(22+22)+4050+4860+1800+1710</f>
        <v>14532</v>
      </c>
      <c r="G6" s="22"/>
      <c r="H6" s="22">
        <v>0</v>
      </c>
      <c r="I6" s="22">
        <f>48*(29+28+26+23)</f>
        <v>5088</v>
      </c>
      <c r="J6" s="19"/>
    </row>
    <row r="7" spans="1:10">
      <c r="A7" s="17" t="s">
        <v>165</v>
      </c>
      <c r="B7" s="18" t="s">
        <v>30</v>
      </c>
      <c r="C7" s="19">
        <f t="shared" si="0"/>
        <v>16908</v>
      </c>
      <c r="D7" s="20">
        <v>16680</v>
      </c>
      <c r="E7" s="19">
        <f t="shared" si="1"/>
        <v>228</v>
      </c>
      <c r="F7" s="22">
        <f>48*(22+19)+3510+3510+3510</f>
        <v>12498</v>
      </c>
      <c r="G7" s="22"/>
      <c r="H7" s="22">
        <v>4410</v>
      </c>
      <c r="I7" s="22"/>
      <c r="J7" s="19"/>
    </row>
    <row r="8" spans="1:10">
      <c r="A8" s="17" t="s">
        <v>165</v>
      </c>
      <c r="B8" s="18" t="s">
        <v>27</v>
      </c>
      <c r="C8" s="19">
        <f t="shared" si="0"/>
        <v>12222</v>
      </c>
      <c r="D8" s="20">
        <v>0</v>
      </c>
      <c r="E8" s="19">
        <f t="shared" si="1"/>
        <v>12222</v>
      </c>
      <c r="F8" s="22"/>
      <c r="G8" s="22"/>
      <c r="H8" s="22">
        <f>48*(19+28+25+21+21)+90*(18+18+19+20)</f>
        <v>12222</v>
      </c>
      <c r="I8" s="22"/>
      <c r="J8" s="19"/>
    </row>
    <row r="9" spans="1:10">
      <c r="A9" s="17" t="s">
        <v>165</v>
      </c>
      <c r="B9" s="18" t="s">
        <v>135</v>
      </c>
      <c r="C9" s="19">
        <f t="shared" si="0"/>
        <v>0</v>
      </c>
      <c r="D9" s="20"/>
      <c r="E9" s="19">
        <f t="shared" si="1"/>
        <v>0</v>
      </c>
      <c r="F9" s="22"/>
      <c r="G9" s="22"/>
      <c r="H9" s="22">
        <v>0</v>
      </c>
      <c r="I9" s="22"/>
      <c r="J9" s="19"/>
    </row>
    <row r="10" spans="1:10">
      <c r="A10" s="17" t="s">
        <v>165</v>
      </c>
      <c r="B10" s="18" t="s">
        <v>138</v>
      </c>
      <c r="C10" s="19">
        <f t="shared" si="0"/>
        <v>0</v>
      </c>
      <c r="D10" s="20"/>
      <c r="E10" s="19">
        <f t="shared" si="1"/>
        <v>0</v>
      </c>
      <c r="F10" s="22"/>
      <c r="G10" s="22"/>
      <c r="H10" s="22">
        <v>0</v>
      </c>
      <c r="I10" s="22"/>
      <c r="J10" s="19"/>
    </row>
    <row r="11" spans="1:10">
      <c r="A11" s="17" t="s">
        <v>165</v>
      </c>
      <c r="B11" s="18" t="s">
        <v>74</v>
      </c>
      <c r="C11" s="19">
        <f t="shared" si="0"/>
        <v>0</v>
      </c>
      <c r="D11" s="20"/>
      <c r="E11" s="19">
        <f t="shared" si="1"/>
        <v>0</v>
      </c>
      <c r="F11" s="22"/>
      <c r="G11" s="22"/>
      <c r="H11" s="22">
        <v>0</v>
      </c>
      <c r="I11" s="22"/>
      <c r="J11" s="19"/>
    </row>
    <row r="12" spans="1:10">
      <c r="A12" s="17" t="s">
        <v>165</v>
      </c>
      <c r="B12" s="18" t="s">
        <v>34</v>
      </c>
      <c r="C12" s="19">
        <f t="shared" si="0"/>
        <v>0</v>
      </c>
      <c r="D12" s="20">
        <v>0</v>
      </c>
      <c r="E12" s="19">
        <f t="shared" si="1"/>
        <v>0</v>
      </c>
      <c r="F12" s="22"/>
      <c r="G12" s="22"/>
      <c r="H12" s="22">
        <v>0</v>
      </c>
      <c r="I12" s="22"/>
      <c r="J12" s="19"/>
    </row>
    <row r="13" spans="1:10">
      <c r="A13" s="17" t="s">
        <v>165</v>
      </c>
      <c r="B13" s="18" t="s">
        <v>45</v>
      </c>
      <c r="C13" s="19">
        <f t="shared" si="0"/>
        <v>0</v>
      </c>
      <c r="D13" s="20"/>
      <c r="E13" s="19">
        <f t="shared" si="1"/>
        <v>0</v>
      </c>
      <c r="F13" s="22"/>
      <c r="G13" s="22"/>
      <c r="H13" s="22">
        <v>0</v>
      </c>
      <c r="I13" s="22"/>
      <c r="J13" s="19"/>
    </row>
    <row r="14" spans="1:10">
      <c r="A14" s="17" t="s">
        <v>165</v>
      </c>
      <c r="B14" s="18" t="s">
        <v>166</v>
      </c>
      <c r="C14" s="19">
        <f t="shared" si="0"/>
        <v>0</v>
      </c>
      <c r="D14" s="20"/>
      <c r="E14" s="19">
        <f t="shared" si="1"/>
        <v>0</v>
      </c>
      <c r="F14" s="22"/>
      <c r="G14" s="22"/>
      <c r="H14" s="22">
        <v>0</v>
      </c>
      <c r="I14" s="22"/>
      <c r="J14" s="19"/>
    </row>
    <row r="15" spans="1:10">
      <c r="A15" s="17" t="s">
        <v>167</v>
      </c>
      <c r="B15" s="18" t="s">
        <v>17</v>
      </c>
      <c r="C15" s="19">
        <f t="shared" si="0"/>
        <v>27540</v>
      </c>
      <c r="D15" s="20">
        <v>10800</v>
      </c>
      <c r="E15" s="19">
        <f t="shared" si="1"/>
        <v>16740</v>
      </c>
      <c r="F15" s="22">
        <f>96*120</f>
        <v>11520</v>
      </c>
      <c r="G15" s="22"/>
      <c r="H15" s="22"/>
      <c r="I15" s="22">
        <f>60*18+60*1.5*166</f>
        <v>16020</v>
      </c>
      <c r="J15" s="19"/>
    </row>
    <row r="16" spans="1:10">
      <c r="A16" s="17" t="s">
        <v>167</v>
      </c>
      <c r="B16" s="18" t="s">
        <v>19</v>
      </c>
      <c r="C16" s="19">
        <f t="shared" si="0"/>
        <v>25360</v>
      </c>
      <c r="D16" s="20"/>
      <c r="E16" s="19">
        <f t="shared" si="1"/>
        <v>25360</v>
      </c>
      <c r="F16" s="22">
        <f>80*180</f>
        <v>14400</v>
      </c>
      <c r="G16" s="22"/>
      <c r="H16" s="22"/>
      <c r="I16" s="22">
        <f>40*14+80*130</f>
        <v>10960</v>
      </c>
      <c r="J16" s="19"/>
    </row>
    <row r="17" spans="1:10">
      <c r="A17" s="17" t="s">
        <v>167</v>
      </c>
      <c r="B17" s="18" t="s">
        <v>20</v>
      </c>
      <c r="C17" s="19">
        <f t="shared" si="0"/>
        <v>26640</v>
      </c>
      <c r="D17" s="20"/>
      <c r="E17" s="19">
        <f t="shared" si="1"/>
        <v>26640</v>
      </c>
      <c r="F17" s="22">
        <f>60*1.5*176</f>
        <v>15840</v>
      </c>
      <c r="G17" s="22"/>
      <c r="H17" s="22"/>
      <c r="I17" s="22">
        <f>60*180</f>
        <v>10800</v>
      </c>
      <c r="J17" s="19"/>
    </row>
    <row r="18" spans="1:10">
      <c r="A18" s="17" t="s">
        <v>167</v>
      </c>
      <c r="B18" s="18" t="s">
        <v>22</v>
      </c>
      <c r="C18" s="19">
        <f t="shared" si="0"/>
        <v>16740</v>
      </c>
      <c r="D18" s="20">
        <v>0</v>
      </c>
      <c r="E18" s="19">
        <f t="shared" si="1"/>
        <v>16740</v>
      </c>
      <c r="F18" s="22"/>
      <c r="G18" s="22"/>
      <c r="H18" s="22"/>
      <c r="I18" s="22">
        <f>60*(2+174)+30*(200+6)</f>
        <v>16740</v>
      </c>
      <c r="J18" s="19"/>
    </row>
    <row r="19" spans="1:10">
      <c r="A19" s="17" t="s">
        <v>167</v>
      </c>
      <c r="B19" s="18" t="s">
        <v>24</v>
      </c>
      <c r="C19" s="19">
        <f t="shared" si="0"/>
        <v>0</v>
      </c>
      <c r="D19" s="20">
        <v>0</v>
      </c>
      <c r="E19" s="19">
        <f t="shared" si="1"/>
        <v>0</v>
      </c>
      <c r="F19" s="22"/>
      <c r="G19" s="22"/>
      <c r="H19" s="22"/>
      <c r="I19" s="22"/>
      <c r="J19" s="19"/>
    </row>
    <row r="20" spans="1:10">
      <c r="A20" s="17" t="s">
        <v>167</v>
      </c>
      <c r="B20" s="18" t="s">
        <v>26</v>
      </c>
      <c r="C20" s="19">
        <f t="shared" si="0"/>
        <v>5400</v>
      </c>
      <c r="D20" s="20">
        <v>0</v>
      </c>
      <c r="E20" s="19">
        <f t="shared" si="1"/>
        <v>5400</v>
      </c>
      <c r="F20" s="22"/>
      <c r="G20" s="22"/>
      <c r="H20" s="22"/>
      <c r="I20" s="22">
        <f>30*180</f>
        <v>5400</v>
      </c>
      <c r="J20" s="19"/>
    </row>
    <row r="21" spans="1:10">
      <c r="A21" s="17" t="s">
        <v>167</v>
      </c>
      <c r="B21" s="18" t="s">
        <v>28</v>
      </c>
      <c r="C21" s="19">
        <f t="shared" si="0"/>
        <v>3600</v>
      </c>
      <c r="D21" s="20">
        <v>0</v>
      </c>
      <c r="E21" s="19">
        <f t="shared" si="1"/>
        <v>3600</v>
      </c>
      <c r="F21" s="22"/>
      <c r="G21" s="22"/>
      <c r="H21" s="22"/>
      <c r="I21" s="22">
        <f>20*180</f>
        <v>3600</v>
      </c>
      <c r="J21" s="19"/>
    </row>
    <row r="22" spans="1:10">
      <c r="A22" s="17" t="s">
        <v>167</v>
      </c>
      <c r="B22" s="18" t="s">
        <v>29</v>
      </c>
      <c r="C22" s="19">
        <f t="shared" si="0"/>
        <v>8340</v>
      </c>
      <c r="D22" s="20"/>
      <c r="E22" s="19">
        <f t="shared" si="1"/>
        <v>8340</v>
      </c>
      <c r="F22" s="22">
        <f>60*99+30*80</f>
        <v>8340</v>
      </c>
      <c r="G22" s="22"/>
      <c r="H22" s="22"/>
      <c r="I22" s="22"/>
      <c r="J22" s="19"/>
    </row>
    <row r="23" spans="1:17">
      <c r="A23" s="17" t="s">
        <v>167</v>
      </c>
      <c r="B23" s="18" t="s">
        <v>31</v>
      </c>
      <c r="C23" s="19">
        <f t="shared" si="0"/>
        <v>0</v>
      </c>
      <c r="D23" s="20"/>
      <c r="E23" s="19">
        <f t="shared" si="1"/>
        <v>0</v>
      </c>
      <c r="F23" s="22"/>
      <c r="G23" s="22"/>
      <c r="H23" s="22"/>
      <c r="I23" s="22"/>
      <c r="J23" s="19"/>
      <c r="Q23" s="5">
        <f>1800/45</f>
        <v>40</v>
      </c>
    </row>
    <row r="24" spans="1:10">
      <c r="A24" s="17" t="s">
        <v>167</v>
      </c>
      <c r="B24" s="18" t="s">
        <v>32</v>
      </c>
      <c r="C24" s="19">
        <f t="shared" si="0"/>
        <v>0</v>
      </c>
      <c r="D24" s="20"/>
      <c r="E24" s="19">
        <f t="shared" si="1"/>
        <v>0</v>
      </c>
      <c r="F24" s="22"/>
      <c r="G24" s="22"/>
      <c r="H24" s="22"/>
      <c r="I24" s="22"/>
      <c r="J24" s="19"/>
    </row>
    <row r="25" spans="1:10">
      <c r="A25" s="17" t="s">
        <v>168</v>
      </c>
      <c r="B25" s="18" t="s">
        <v>33</v>
      </c>
      <c r="C25" s="19">
        <f t="shared" si="0"/>
        <v>0</v>
      </c>
      <c r="D25" s="20"/>
      <c r="E25" s="19">
        <f t="shared" si="1"/>
        <v>0</v>
      </c>
      <c r="F25" s="22"/>
      <c r="G25" s="22"/>
      <c r="H25" s="22"/>
      <c r="I25" s="22"/>
      <c r="J25" s="19"/>
    </row>
    <row r="26" spans="1:10">
      <c r="A26" s="17" t="s">
        <v>168</v>
      </c>
      <c r="B26" s="18" t="s">
        <v>62</v>
      </c>
      <c r="C26" s="19">
        <f t="shared" si="0"/>
        <v>0</v>
      </c>
      <c r="D26" s="20"/>
      <c r="E26" s="19">
        <f t="shared" si="1"/>
        <v>0</v>
      </c>
      <c r="F26" s="22"/>
      <c r="G26" s="22"/>
      <c r="H26" s="22"/>
      <c r="I26" s="22"/>
      <c r="J26" s="19"/>
    </row>
    <row r="27" spans="1:10">
      <c r="A27" s="17" t="s">
        <v>167</v>
      </c>
      <c r="B27" s="18" t="s">
        <v>35</v>
      </c>
      <c r="C27" s="19">
        <f t="shared" ref="C27:C29" si="2">SUM(F27:I27)</f>
        <v>0</v>
      </c>
      <c r="D27" s="20"/>
      <c r="E27" s="19">
        <f t="shared" ref="E27:E29" si="3">C27-D27</f>
        <v>0</v>
      </c>
      <c r="F27" s="22"/>
      <c r="G27" s="22"/>
      <c r="H27" s="22"/>
      <c r="I27" s="22"/>
      <c r="J27" s="19"/>
    </row>
    <row r="28" spans="1:10">
      <c r="A28" s="17" t="s">
        <v>167</v>
      </c>
      <c r="B28" s="18" t="s">
        <v>36</v>
      </c>
      <c r="C28" s="19">
        <f t="shared" si="2"/>
        <v>0</v>
      </c>
      <c r="D28" s="20"/>
      <c r="E28" s="19">
        <f t="shared" si="3"/>
        <v>0</v>
      </c>
      <c r="F28" s="22"/>
      <c r="G28" s="22"/>
      <c r="H28" s="22"/>
      <c r="I28" s="22"/>
      <c r="J28" s="19"/>
    </row>
    <row r="29" spans="1:10">
      <c r="A29" s="17" t="s">
        <v>167</v>
      </c>
      <c r="B29" s="18" t="s">
        <v>76</v>
      </c>
      <c r="C29" s="19">
        <f t="shared" si="2"/>
        <v>0</v>
      </c>
      <c r="D29" s="20"/>
      <c r="E29" s="19">
        <f t="shared" si="3"/>
        <v>0</v>
      </c>
      <c r="F29" s="22"/>
      <c r="G29" s="22"/>
      <c r="H29" s="22"/>
      <c r="I29" s="22"/>
      <c r="J29" s="19"/>
    </row>
    <row r="30" spans="1:10">
      <c r="A30" s="17" t="s">
        <v>167</v>
      </c>
      <c r="B30" s="18" t="s">
        <v>38</v>
      </c>
      <c r="C30" s="19">
        <f t="shared" ref="C30:C35" si="4">SUM(F30:I30)</f>
        <v>0</v>
      </c>
      <c r="D30" s="20"/>
      <c r="E30" s="19">
        <f t="shared" ref="E30:E35" si="5">C30-D30</f>
        <v>0</v>
      </c>
      <c r="F30" s="22"/>
      <c r="G30" s="22"/>
      <c r="H30" s="22"/>
      <c r="I30" s="22">
        <v>0</v>
      </c>
      <c r="J30" s="19"/>
    </row>
    <row r="31" spans="1:10">
      <c r="A31" s="17" t="s">
        <v>168</v>
      </c>
      <c r="B31" s="18" t="s">
        <v>40</v>
      </c>
      <c r="C31" s="19">
        <f t="shared" si="4"/>
        <v>28800</v>
      </c>
      <c r="D31" s="20"/>
      <c r="E31" s="19">
        <f t="shared" si="5"/>
        <v>28800</v>
      </c>
      <c r="F31" s="22">
        <f>120*1.5*80</f>
        <v>14400</v>
      </c>
      <c r="G31" s="22"/>
      <c r="H31" s="22"/>
      <c r="I31" s="22">
        <f>180*80</f>
        <v>14400</v>
      </c>
      <c r="J31" s="19"/>
    </row>
    <row r="32" spans="1:10">
      <c r="A32" s="17" t="s">
        <v>168</v>
      </c>
      <c r="B32" s="18" t="s">
        <v>41</v>
      </c>
      <c r="C32" s="19">
        <f t="shared" si="4"/>
        <v>7392</v>
      </c>
      <c r="D32" s="20"/>
      <c r="E32" s="19">
        <f t="shared" si="5"/>
        <v>7392</v>
      </c>
      <c r="F32" s="22">
        <f>96*77</f>
        <v>7392</v>
      </c>
      <c r="G32" s="22"/>
      <c r="H32" s="22"/>
      <c r="I32" s="22"/>
      <c r="J32" s="19"/>
    </row>
    <row r="33" spans="1:10">
      <c r="A33" s="17" t="s">
        <v>168</v>
      </c>
      <c r="B33" s="18" t="s">
        <v>42</v>
      </c>
      <c r="C33" s="19">
        <f t="shared" si="4"/>
        <v>5400</v>
      </c>
      <c r="D33" s="20"/>
      <c r="E33" s="19">
        <f t="shared" si="5"/>
        <v>5400</v>
      </c>
      <c r="F33" s="22">
        <f>30*180</f>
        <v>5400</v>
      </c>
      <c r="G33" s="22"/>
      <c r="H33" s="22"/>
      <c r="I33" s="22"/>
      <c r="J33" s="19"/>
    </row>
    <row r="34" spans="1:10">
      <c r="A34" s="17" t="s">
        <v>168</v>
      </c>
      <c r="B34" s="18" t="s">
        <v>44</v>
      </c>
      <c r="C34" s="19">
        <f t="shared" si="4"/>
        <v>0</v>
      </c>
      <c r="D34" s="20"/>
      <c r="E34" s="19">
        <f t="shared" si="5"/>
        <v>0</v>
      </c>
      <c r="F34" s="22"/>
      <c r="G34" s="22"/>
      <c r="H34" s="22"/>
      <c r="I34" s="22"/>
      <c r="J34" s="19"/>
    </row>
    <row r="35" spans="1:10">
      <c r="A35" s="17" t="s">
        <v>168</v>
      </c>
      <c r="B35" s="18" t="s">
        <v>50</v>
      </c>
      <c r="C35" s="19">
        <f t="shared" si="4"/>
        <v>0</v>
      </c>
      <c r="D35" s="20"/>
      <c r="E35" s="19">
        <f t="shared" si="5"/>
        <v>0</v>
      </c>
      <c r="F35" s="22"/>
      <c r="G35" s="22"/>
      <c r="H35" s="22"/>
      <c r="I35" s="22"/>
      <c r="J35" s="19"/>
    </row>
    <row r="36" spans="1:10">
      <c r="A36" s="17" t="s">
        <v>168</v>
      </c>
      <c r="B36" s="18" t="s">
        <v>46</v>
      </c>
      <c r="C36" s="19">
        <f>SUM(F36:I36)</f>
        <v>720</v>
      </c>
      <c r="D36" s="20"/>
      <c r="E36" s="19">
        <f>C36-D36</f>
        <v>720</v>
      </c>
      <c r="F36" s="22"/>
      <c r="G36" s="22"/>
      <c r="H36" s="22"/>
      <c r="I36" s="22">
        <f>10*72</f>
        <v>720</v>
      </c>
      <c r="J36" s="19"/>
    </row>
    <row r="37" spans="1:10">
      <c r="A37" s="17" t="s">
        <v>168</v>
      </c>
      <c r="B37" s="18" t="s">
        <v>48</v>
      </c>
      <c r="C37" s="19">
        <f>SUM(F37:I37)</f>
        <v>4567.5</v>
      </c>
      <c r="D37" s="20"/>
      <c r="E37" s="19">
        <f>C37-D37</f>
        <v>4567.5</v>
      </c>
      <c r="F37" s="22">
        <f>22.5*203</f>
        <v>4567.5</v>
      </c>
      <c r="G37" s="22"/>
      <c r="H37" s="22"/>
      <c r="I37" s="22"/>
      <c r="J37" s="19"/>
    </row>
    <row r="38" spans="1:10">
      <c r="A38" s="17" t="s">
        <v>168</v>
      </c>
      <c r="B38" s="18" t="s">
        <v>51</v>
      </c>
      <c r="C38" s="19">
        <f>SUM(F38:I38)</f>
        <v>440</v>
      </c>
      <c r="D38" s="20"/>
      <c r="E38" s="19">
        <f>C38-D38</f>
        <v>440</v>
      </c>
      <c r="F38" s="22">
        <f>11*40</f>
        <v>440</v>
      </c>
      <c r="G38" s="22"/>
      <c r="H38" s="22"/>
      <c r="I38" s="22"/>
      <c r="J38" s="19"/>
    </row>
    <row r="39" spans="1:10">
      <c r="A39" s="17" t="s">
        <v>168</v>
      </c>
      <c r="B39" s="18" t="s">
        <v>53</v>
      </c>
      <c r="C39" s="19">
        <f>SUM(F39:I39)</f>
        <v>0</v>
      </c>
      <c r="D39" s="20"/>
      <c r="E39" s="19">
        <f>C39-D39</f>
        <v>0</v>
      </c>
      <c r="F39" s="22"/>
      <c r="G39" s="22"/>
      <c r="H39" s="22"/>
      <c r="I39" s="22"/>
      <c r="J39" s="19"/>
    </row>
    <row r="40" spans="1:10">
      <c r="A40" s="17" t="s">
        <v>168</v>
      </c>
      <c r="B40" s="18" t="s">
        <v>43</v>
      </c>
      <c r="C40" s="19">
        <f>SUM(F40:I40)</f>
        <v>28620</v>
      </c>
      <c r="D40" s="20"/>
      <c r="E40" s="19">
        <f>C40-D40</f>
        <v>28620</v>
      </c>
      <c r="F40" s="22">
        <f>120*1.5*120</f>
        <v>21600</v>
      </c>
      <c r="G40" s="22"/>
      <c r="H40" s="22"/>
      <c r="I40" s="22">
        <f>120*1.5*39</f>
        <v>7020</v>
      </c>
      <c r="J40" s="19"/>
    </row>
    <row r="41" spans="1:10">
      <c r="A41" s="17" t="s">
        <v>168</v>
      </c>
      <c r="B41" s="18" t="s">
        <v>54</v>
      </c>
      <c r="C41" s="19">
        <f>SUM(F41:I41)</f>
        <v>0</v>
      </c>
      <c r="D41" s="20"/>
      <c r="E41" s="19">
        <f>C41-D41</f>
        <v>0</v>
      </c>
      <c r="F41" s="22"/>
      <c r="G41" s="22"/>
      <c r="H41" s="22"/>
      <c r="I41" s="22"/>
      <c r="J41" s="19"/>
    </row>
    <row r="42" spans="1:10">
      <c r="A42" s="17" t="s">
        <v>168</v>
      </c>
      <c r="B42" s="18" t="s">
        <v>55</v>
      </c>
      <c r="C42" s="19">
        <f>SUM(F42:I42)</f>
        <v>0</v>
      </c>
      <c r="D42" s="20"/>
      <c r="E42" s="19">
        <f>C42-D42</f>
        <v>0</v>
      </c>
      <c r="F42" s="22"/>
      <c r="G42" s="22"/>
      <c r="H42" s="22"/>
      <c r="I42" s="22"/>
      <c r="J42" s="19"/>
    </row>
    <row r="43" spans="1:10">
      <c r="A43" s="17" t="s">
        <v>168</v>
      </c>
      <c r="B43" s="18" t="s">
        <v>56</v>
      </c>
      <c r="C43" s="19">
        <f>SUM(F43:I43)</f>
        <v>0</v>
      </c>
      <c r="D43" s="20"/>
      <c r="E43" s="19">
        <f>C43-D43</f>
        <v>0</v>
      </c>
      <c r="F43" s="22"/>
      <c r="G43" s="22"/>
      <c r="H43" s="22"/>
      <c r="I43" s="22"/>
      <c r="J43" s="19"/>
    </row>
    <row r="44" spans="1:10">
      <c r="A44" s="17" t="s">
        <v>168</v>
      </c>
      <c r="B44" s="18" t="s">
        <v>57</v>
      </c>
      <c r="C44" s="19">
        <f>SUM(F44:I44)</f>
        <v>0</v>
      </c>
      <c r="D44" s="20"/>
      <c r="E44" s="19">
        <f>C44-D44</f>
        <v>0</v>
      </c>
      <c r="F44" s="22"/>
      <c r="G44" s="22"/>
      <c r="H44" s="22"/>
      <c r="I44" s="22"/>
      <c r="J44" s="19"/>
    </row>
    <row r="45" spans="1:10">
      <c r="A45" s="17" t="s">
        <v>168</v>
      </c>
      <c r="B45" s="18" t="s">
        <v>58</v>
      </c>
      <c r="C45" s="19">
        <f>SUM(F45:I45)</f>
        <v>21696</v>
      </c>
      <c r="D45" s="20"/>
      <c r="E45" s="19">
        <f>C45-D45</f>
        <v>21696</v>
      </c>
      <c r="F45" s="22">
        <f>48*(80*4)</f>
        <v>15360</v>
      </c>
      <c r="G45" s="22"/>
      <c r="H45" s="22"/>
      <c r="I45" s="22">
        <f>48*132</f>
        <v>6336</v>
      </c>
      <c r="J45" s="19"/>
    </row>
    <row r="46" spans="1:10">
      <c r="A46" s="17" t="s">
        <v>168</v>
      </c>
      <c r="B46" s="18" t="s">
        <v>52</v>
      </c>
      <c r="C46" s="19">
        <f>SUM(F46:I46)</f>
        <v>23760</v>
      </c>
      <c r="D46" s="20"/>
      <c r="E46" s="19">
        <f>C46-D46</f>
        <v>23760</v>
      </c>
      <c r="F46" s="22">
        <f>20*1.5*(120*5)</f>
        <v>18000</v>
      </c>
      <c r="G46" s="22"/>
      <c r="H46" s="22"/>
      <c r="I46" s="22">
        <f>48*120</f>
        <v>5760</v>
      </c>
      <c r="J46" s="19"/>
    </row>
    <row r="47" spans="1:15">
      <c r="A47" s="17" t="s">
        <v>168</v>
      </c>
      <c r="B47" s="18" t="s">
        <v>59</v>
      </c>
      <c r="C47" s="19">
        <f>SUM(F47:I47)</f>
        <v>4950</v>
      </c>
      <c r="D47" s="20"/>
      <c r="E47" s="19">
        <f>C47-D47</f>
        <v>4950</v>
      </c>
      <c r="F47" s="22">
        <f>15*240</f>
        <v>3600</v>
      </c>
      <c r="G47" s="22"/>
      <c r="H47" s="22"/>
      <c r="I47" s="22">
        <f>15*90</f>
        <v>1350</v>
      </c>
      <c r="J47" s="19"/>
      <c r="O47" s="5">
        <f>1800/15</f>
        <v>120</v>
      </c>
    </row>
    <row r="48" spans="1:10">
      <c r="A48" s="17" t="s">
        <v>168</v>
      </c>
      <c r="B48" s="18" t="s">
        <v>61</v>
      </c>
      <c r="C48" s="19">
        <f>SUM(F48:I48)</f>
        <v>3616</v>
      </c>
      <c r="D48" s="20"/>
      <c r="E48" s="19">
        <f>C48-D48</f>
        <v>3616</v>
      </c>
      <c r="F48" s="22"/>
      <c r="G48" s="22"/>
      <c r="H48" s="22"/>
      <c r="I48" s="22">
        <f>11.3*320</f>
        <v>3616</v>
      </c>
      <c r="J48" s="19"/>
    </row>
    <row r="49" spans="1:10">
      <c r="A49" s="17" t="s">
        <v>168</v>
      </c>
      <c r="B49" s="18" t="s">
        <v>64</v>
      </c>
      <c r="C49" s="19">
        <f t="shared" ref="C49:C54" si="6">SUM(F49:I49)</f>
        <v>1248</v>
      </c>
      <c r="D49" s="20"/>
      <c r="E49" s="19">
        <f t="shared" ref="E49:E54" si="7">C49-D49</f>
        <v>1248</v>
      </c>
      <c r="F49" s="22"/>
      <c r="G49" s="22"/>
      <c r="H49" s="22"/>
      <c r="I49" s="22">
        <f>24*52</f>
        <v>1248</v>
      </c>
      <c r="J49" s="19"/>
    </row>
    <row r="50" spans="1:10">
      <c r="A50" s="17" t="s">
        <v>168</v>
      </c>
      <c r="B50" s="18" t="s">
        <v>60</v>
      </c>
      <c r="C50" s="19">
        <f t="shared" si="6"/>
        <v>1050</v>
      </c>
      <c r="D50" s="20"/>
      <c r="E50" s="19">
        <f t="shared" si="7"/>
        <v>1050</v>
      </c>
      <c r="F50" s="22"/>
      <c r="G50" s="22"/>
      <c r="H50" s="22"/>
      <c r="I50" s="22">
        <f>7.5*140</f>
        <v>1050</v>
      </c>
      <c r="J50" s="19"/>
    </row>
    <row r="51" spans="1:10">
      <c r="A51" s="17" t="s">
        <v>168</v>
      </c>
      <c r="B51" s="18" t="s">
        <v>67</v>
      </c>
      <c r="C51" s="19">
        <f t="shared" si="6"/>
        <v>0</v>
      </c>
      <c r="D51" s="20"/>
      <c r="E51" s="19">
        <f t="shared" si="7"/>
        <v>0</v>
      </c>
      <c r="F51" s="22"/>
      <c r="G51" s="22"/>
      <c r="H51" s="22"/>
      <c r="I51" s="22"/>
      <c r="J51" s="19"/>
    </row>
    <row r="52" spans="1:10">
      <c r="A52" s="17" t="s">
        <v>168</v>
      </c>
      <c r="B52" s="18" t="s">
        <v>69</v>
      </c>
      <c r="C52" s="19">
        <f t="shared" si="6"/>
        <v>0</v>
      </c>
      <c r="D52" s="20"/>
      <c r="E52" s="19">
        <f t="shared" si="7"/>
        <v>0</v>
      </c>
      <c r="F52" s="22"/>
      <c r="G52" s="22"/>
      <c r="H52" s="22"/>
      <c r="I52" s="22"/>
      <c r="J52" s="19"/>
    </row>
    <row r="53" spans="1:10">
      <c r="A53" s="17" t="s">
        <v>168</v>
      </c>
      <c r="B53" s="18" t="s">
        <v>71</v>
      </c>
      <c r="C53" s="19">
        <f t="shared" si="6"/>
        <v>0</v>
      </c>
      <c r="D53" s="20"/>
      <c r="E53" s="19">
        <f t="shared" si="7"/>
        <v>0</v>
      </c>
      <c r="F53" s="22"/>
      <c r="G53" s="22"/>
      <c r="H53" s="22"/>
      <c r="I53" s="22"/>
      <c r="J53" s="19"/>
    </row>
    <row r="54" spans="1:10">
      <c r="A54" s="17" t="s">
        <v>168</v>
      </c>
      <c r="B54" s="18" t="s">
        <v>66</v>
      </c>
      <c r="C54" s="19">
        <f t="shared" si="6"/>
        <v>0</v>
      </c>
      <c r="D54" s="20"/>
      <c r="E54" s="19">
        <f t="shared" si="7"/>
        <v>0</v>
      </c>
      <c r="F54" s="22"/>
      <c r="G54" s="22"/>
      <c r="H54" s="22"/>
      <c r="I54" s="22"/>
      <c r="J54" s="19"/>
    </row>
    <row r="55" spans="1:10">
      <c r="A55" s="17" t="s">
        <v>168</v>
      </c>
      <c r="B55" s="18" t="s">
        <v>72</v>
      </c>
      <c r="C55" s="19">
        <f>SUM(F55:I55)</f>
        <v>0</v>
      </c>
      <c r="D55" s="20"/>
      <c r="E55" s="19">
        <f>C55-D55</f>
        <v>0</v>
      </c>
      <c r="F55" s="22"/>
      <c r="G55" s="22"/>
      <c r="H55" s="22"/>
      <c r="I55" s="22"/>
      <c r="J55" s="19"/>
    </row>
    <row r="56" spans="1:10">
      <c r="A56" s="17" t="s">
        <v>168</v>
      </c>
      <c r="B56" s="18" t="s">
        <v>73</v>
      </c>
      <c r="C56" s="19">
        <f t="shared" ref="C56:C61" si="8">SUM(F56:I56)</f>
        <v>720</v>
      </c>
      <c r="D56" s="20"/>
      <c r="E56" s="19">
        <f t="shared" ref="E56:E61" si="9">C56-D56</f>
        <v>720</v>
      </c>
      <c r="F56" s="22"/>
      <c r="G56" s="22"/>
      <c r="H56" s="22"/>
      <c r="I56" s="22">
        <f>15*1.5*32</f>
        <v>720</v>
      </c>
      <c r="J56" s="19"/>
    </row>
    <row r="57" spans="1:10">
      <c r="A57" s="17" t="s">
        <v>168</v>
      </c>
      <c r="B57" s="18" t="s">
        <v>82</v>
      </c>
      <c r="C57" s="19">
        <f t="shared" si="8"/>
        <v>720</v>
      </c>
      <c r="D57" s="20"/>
      <c r="E57" s="19">
        <f t="shared" si="9"/>
        <v>720</v>
      </c>
      <c r="F57" s="22"/>
      <c r="G57" s="22"/>
      <c r="H57" s="22"/>
      <c r="I57" s="22">
        <f>15*1.5*32</f>
        <v>720</v>
      </c>
      <c r="J57" s="19"/>
    </row>
    <row r="58" spans="1:10">
      <c r="A58" s="17" t="s">
        <v>168</v>
      </c>
      <c r="B58" s="18" t="s">
        <v>75</v>
      </c>
      <c r="C58" s="19">
        <f t="shared" si="8"/>
        <v>0</v>
      </c>
      <c r="D58" s="20"/>
      <c r="E58" s="19">
        <f t="shared" si="9"/>
        <v>0</v>
      </c>
      <c r="F58" s="22"/>
      <c r="G58" s="22"/>
      <c r="H58" s="22"/>
      <c r="I58" s="22"/>
      <c r="J58" s="19"/>
    </row>
    <row r="59" spans="1:10">
      <c r="A59" s="17" t="s">
        <v>168</v>
      </c>
      <c r="B59" s="18" t="s">
        <v>78</v>
      </c>
      <c r="C59" s="19">
        <f t="shared" si="8"/>
        <v>0</v>
      </c>
      <c r="D59" s="20"/>
      <c r="E59" s="19">
        <f t="shared" si="9"/>
        <v>0</v>
      </c>
      <c r="F59" s="22"/>
      <c r="G59" s="22"/>
      <c r="H59" s="22"/>
      <c r="I59" s="22"/>
      <c r="J59" s="19"/>
    </row>
    <row r="60" spans="1:10">
      <c r="A60" s="17" t="s">
        <v>168</v>
      </c>
      <c r="B60" s="18" t="s">
        <v>79</v>
      </c>
      <c r="C60" s="19">
        <f t="shared" si="8"/>
        <v>0</v>
      </c>
      <c r="D60" s="20"/>
      <c r="E60" s="19">
        <f t="shared" si="9"/>
        <v>0</v>
      </c>
      <c r="F60" s="22"/>
      <c r="G60" s="22"/>
      <c r="H60" s="22"/>
      <c r="I60" s="22"/>
      <c r="J60" s="19"/>
    </row>
    <row r="61" spans="1:10">
      <c r="A61" s="17" t="s">
        <v>168</v>
      </c>
      <c r="B61" s="18" t="s">
        <v>169</v>
      </c>
      <c r="C61" s="19">
        <f t="shared" si="8"/>
        <v>0</v>
      </c>
      <c r="D61" s="20"/>
      <c r="E61" s="19">
        <f t="shared" si="9"/>
        <v>0</v>
      </c>
      <c r="F61" s="22"/>
      <c r="G61" s="22"/>
      <c r="H61" s="22"/>
      <c r="I61" s="22"/>
      <c r="J61" s="19"/>
    </row>
    <row r="62" spans="1:10">
      <c r="A62" s="17" t="s">
        <v>168</v>
      </c>
      <c r="B62" s="18" t="s">
        <v>81</v>
      </c>
      <c r="C62" s="19">
        <f t="shared" ref="C62:C73" si="10">SUM(F62:I62)</f>
        <v>0</v>
      </c>
      <c r="D62" s="20"/>
      <c r="E62" s="19">
        <f t="shared" ref="E62:E73" si="11">C62-D62</f>
        <v>0</v>
      </c>
      <c r="F62" s="22"/>
      <c r="G62" s="22"/>
      <c r="H62" s="22"/>
      <c r="I62" s="22"/>
      <c r="J62" s="19"/>
    </row>
    <row r="63" spans="1:10">
      <c r="A63" s="17" t="s">
        <v>168</v>
      </c>
      <c r="B63" s="18" t="s">
        <v>51</v>
      </c>
      <c r="C63" s="19">
        <f t="shared" si="10"/>
        <v>0</v>
      </c>
      <c r="D63" s="20"/>
      <c r="E63" s="19">
        <f t="shared" si="11"/>
        <v>0</v>
      </c>
      <c r="F63" s="22"/>
      <c r="G63" s="22"/>
      <c r="H63" s="22"/>
      <c r="I63" s="22"/>
      <c r="J63" s="19"/>
    </row>
    <row r="64" spans="1:10">
      <c r="A64" s="17" t="s">
        <v>168</v>
      </c>
      <c r="B64" s="18" t="s">
        <v>83</v>
      </c>
      <c r="C64" s="19">
        <f t="shared" si="10"/>
        <v>0</v>
      </c>
      <c r="D64" s="20"/>
      <c r="E64" s="19">
        <f t="shared" si="11"/>
        <v>0</v>
      </c>
      <c r="F64" s="22"/>
      <c r="G64" s="22"/>
      <c r="H64" s="22"/>
      <c r="I64" s="22"/>
      <c r="J64" s="19"/>
    </row>
    <row r="65" spans="1:10">
      <c r="A65" s="17" t="s">
        <v>168</v>
      </c>
      <c r="B65" s="18" t="s">
        <v>85</v>
      </c>
      <c r="C65" s="19">
        <f t="shared" si="10"/>
        <v>0</v>
      </c>
      <c r="D65" s="20"/>
      <c r="E65" s="19">
        <f t="shared" si="11"/>
        <v>0</v>
      </c>
      <c r="F65" s="22"/>
      <c r="G65" s="22"/>
      <c r="H65" s="22"/>
      <c r="I65" s="22"/>
      <c r="J65" s="19"/>
    </row>
    <row r="66" spans="1:10">
      <c r="A66" s="17" t="s">
        <v>168</v>
      </c>
      <c r="B66" s="18" t="s">
        <v>84</v>
      </c>
      <c r="C66" s="19">
        <f t="shared" si="10"/>
        <v>0</v>
      </c>
      <c r="D66" s="20"/>
      <c r="E66" s="19">
        <f t="shared" si="11"/>
        <v>0</v>
      </c>
      <c r="F66" s="22"/>
      <c r="G66" s="22"/>
      <c r="H66" s="22"/>
      <c r="I66" s="22"/>
      <c r="J66" s="19"/>
    </row>
    <row r="67" spans="1:10">
      <c r="A67" s="17" t="s">
        <v>168</v>
      </c>
      <c r="B67" s="18" t="s">
        <v>87</v>
      </c>
      <c r="C67" s="19">
        <f t="shared" si="10"/>
        <v>0</v>
      </c>
      <c r="D67" s="20"/>
      <c r="E67" s="19">
        <f t="shared" si="11"/>
        <v>0</v>
      </c>
      <c r="F67" s="22"/>
      <c r="G67" s="22"/>
      <c r="H67" s="22"/>
      <c r="I67" s="22"/>
      <c r="J67" s="19"/>
    </row>
    <row r="68" spans="1:10">
      <c r="A68" s="17" t="s">
        <v>168</v>
      </c>
      <c r="B68" s="18" t="s">
        <v>89</v>
      </c>
      <c r="C68" s="19">
        <f t="shared" si="10"/>
        <v>0</v>
      </c>
      <c r="D68" s="20"/>
      <c r="E68" s="19">
        <f t="shared" si="11"/>
        <v>0</v>
      </c>
      <c r="F68" s="22"/>
      <c r="G68" s="22"/>
      <c r="H68" s="22"/>
      <c r="I68" s="22"/>
      <c r="J68" s="19"/>
    </row>
    <row r="69" spans="1:10">
      <c r="A69" s="17" t="s">
        <v>168</v>
      </c>
      <c r="B69" s="18" t="s">
        <v>90</v>
      </c>
      <c r="C69" s="19">
        <f t="shared" si="10"/>
        <v>0</v>
      </c>
      <c r="D69" s="20"/>
      <c r="E69" s="19">
        <f t="shared" si="11"/>
        <v>0</v>
      </c>
      <c r="F69" s="22"/>
      <c r="G69" s="22"/>
      <c r="H69" s="22"/>
      <c r="I69" s="22"/>
      <c r="J69" s="19"/>
    </row>
    <row r="70" spans="1:10">
      <c r="A70" s="17" t="s">
        <v>168</v>
      </c>
      <c r="B70" s="18" t="s">
        <v>91</v>
      </c>
      <c r="C70" s="19">
        <f t="shared" si="10"/>
        <v>0</v>
      </c>
      <c r="D70" s="20"/>
      <c r="E70" s="19">
        <f t="shared" si="11"/>
        <v>0</v>
      </c>
      <c r="F70" s="22"/>
      <c r="G70" s="22"/>
      <c r="H70" s="22"/>
      <c r="I70" s="22"/>
      <c r="J70" s="19"/>
    </row>
    <row r="71" spans="1:10">
      <c r="A71" s="17" t="s">
        <v>168</v>
      </c>
      <c r="B71" s="18" t="s">
        <v>92</v>
      </c>
      <c r="C71" s="19">
        <f t="shared" si="10"/>
        <v>0</v>
      </c>
      <c r="D71" s="20"/>
      <c r="E71" s="19">
        <f t="shared" si="11"/>
        <v>0</v>
      </c>
      <c r="F71" s="22"/>
      <c r="G71" s="22"/>
      <c r="H71" s="22"/>
      <c r="I71" s="22"/>
      <c r="J71" s="19"/>
    </row>
    <row r="72" spans="1:10">
      <c r="A72" s="17" t="s">
        <v>170</v>
      </c>
      <c r="B72" s="18" t="s">
        <v>93</v>
      </c>
      <c r="C72" s="19">
        <f t="shared" si="10"/>
        <v>0</v>
      </c>
      <c r="D72" s="20"/>
      <c r="E72" s="19">
        <f t="shared" si="11"/>
        <v>0</v>
      </c>
      <c r="F72" s="22"/>
      <c r="G72" s="22"/>
      <c r="H72" s="22"/>
      <c r="I72" s="22"/>
      <c r="J72" s="19"/>
    </row>
    <row r="73" spans="1:10">
      <c r="A73" s="17" t="s">
        <v>170</v>
      </c>
      <c r="B73" s="18" t="s">
        <v>94</v>
      </c>
      <c r="C73" s="19">
        <f t="shared" si="10"/>
        <v>0</v>
      </c>
      <c r="D73" s="20"/>
      <c r="E73" s="19">
        <f t="shared" si="11"/>
        <v>0</v>
      </c>
      <c r="F73" s="22"/>
      <c r="G73" s="22"/>
      <c r="H73" s="22"/>
      <c r="I73" s="22"/>
      <c r="J73" s="19"/>
    </row>
    <row r="74" spans="1:10">
      <c r="A74" s="17" t="s">
        <v>170</v>
      </c>
      <c r="B74" s="18" t="s">
        <v>95</v>
      </c>
      <c r="C74" s="19">
        <f t="shared" ref="C74:C115" si="12">SUM(F74:I74)</f>
        <v>0</v>
      </c>
      <c r="D74" s="20"/>
      <c r="E74" s="19">
        <f t="shared" ref="E74:E105" si="13">C74-D74</f>
        <v>0</v>
      </c>
      <c r="F74" s="22"/>
      <c r="G74" s="22"/>
      <c r="H74" s="22"/>
      <c r="I74" s="22"/>
      <c r="J74" s="19"/>
    </row>
    <row r="75" spans="1:10">
      <c r="A75" s="17" t="s">
        <v>170</v>
      </c>
      <c r="B75" s="18" t="s">
        <v>97</v>
      </c>
      <c r="C75" s="19">
        <f t="shared" si="12"/>
        <v>0</v>
      </c>
      <c r="D75" s="20"/>
      <c r="E75" s="19">
        <f t="shared" si="13"/>
        <v>0</v>
      </c>
      <c r="F75" s="22"/>
      <c r="G75" s="22"/>
      <c r="H75" s="22"/>
      <c r="I75" s="22"/>
      <c r="J75" s="19"/>
    </row>
    <row r="76" spans="1:10">
      <c r="A76" s="17" t="s">
        <v>170</v>
      </c>
      <c r="B76" s="18" t="s">
        <v>98</v>
      </c>
      <c r="C76" s="19">
        <f t="shared" si="12"/>
        <v>0</v>
      </c>
      <c r="D76" s="20"/>
      <c r="E76" s="19">
        <f t="shared" si="13"/>
        <v>0</v>
      </c>
      <c r="F76" s="22"/>
      <c r="G76" s="22"/>
      <c r="H76" s="22"/>
      <c r="I76" s="22"/>
      <c r="J76" s="19"/>
    </row>
    <row r="77" spans="1:10">
      <c r="A77" s="17" t="s">
        <v>170</v>
      </c>
      <c r="B77" s="18" t="s">
        <v>99</v>
      </c>
      <c r="C77" s="19">
        <f t="shared" si="12"/>
        <v>0</v>
      </c>
      <c r="D77" s="20"/>
      <c r="E77" s="19">
        <f t="shared" si="13"/>
        <v>0</v>
      </c>
      <c r="F77" s="22"/>
      <c r="G77" s="22"/>
      <c r="H77" s="22"/>
      <c r="I77" s="22"/>
      <c r="J77" s="19"/>
    </row>
    <row r="78" spans="1:10">
      <c r="A78" s="17" t="s">
        <v>170</v>
      </c>
      <c r="B78" s="18" t="s">
        <v>100</v>
      </c>
      <c r="C78" s="19">
        <f t="shared" si="12"/>
        <v>0</v>
      </c>
      <c r="D78" s="20"/>
      <c r="E78" s="19">
        <f t="shared" si="13"/>
        <v>0</v>
      </c>
      <c r="F78" s="22"/>
      <c r="G78" s="22"/>
      <c r="H78" s="22"/>
      <c r="I78" s="22"/>
      <c r="J78" s="19"/>
    </row>
    <row r="79" spans="1:10">
      <c r="A79" s="17" t="s">
        <v>170</v>
      </c>
      <c r="B79" s="18" t="s">
        <v>101</v>
      </c>
      <c r="C79" s="19">
        <f t="shared" si="12"/>
        <v>0</v>
      </c>
      <c r="D79" s="20"/>
      <c r="E79" s="19">
        <f t="shared" si="13"/>
        <v>0</v>
      </c>
      <c r="F79" s="22"/>
      <c r="G79" s="22"/>
      <c r="H79" s="22"/>
      <c r="I79" s="22"/>
      <c r="J79" s="19"/>
    </row>
    <row r="80" spans="1:10">
      <c r="A80" s="17" t="s">
        <v>170</v>
      </c>
      <c r="B80" s="18" t="s">
        <v>102</v>
      </c>
      <c r="C80" s="19">
        <f t="shared" si="12"/>
        <v>0</v>
      </c>
      <c r="D80" s="20"/>
      <c r="E80" s="19">
        <f t="shared" si="13"/>
        <v>0</v>
      </c>
      <c r="F80" s="22"/>
      <c r="G80" s="22"/>
      <c r="H80" s="22"/>
      <c r="I80" s="22"/>
      <c r="J80" s="19"/>
    </row>
    <row r="81" spans="1:10">
      <c r="A81" s="17" t="s">
        <v>170</v>
      </c>
      <c r="B81" s="18" t="s">
        <v>103</v>
      </c>
      <c r="C81" s="19">
        <f t="shared" si="12"/>
        <v>0</v>
      </c>
      <c r="D81" s="20"/>
      <c r="E81" s="19">
        <f t="shared" si="13"/>
        <v>0</v>
      </c>
      <c r="F81" s="22"/>
      <c r="G81" s="22"/>
      <c r="H81" s="22"/>
      <c r="I81" s="22"/>
      <c r="J81" s="19"/>
    </row>
    <row r="82" spans="1:10">
      <c r="A82" s="17" t="s">
        <v>170</v>
      </c>
      <c r="B82" s="18" t="s">
        <v>104</v>
      </c>
      <c r="C82" s="19">
        <f t="shared" si="12"/>
        <v>0</v>
      </c>
      <c r="D82" s="20"/>
      <c r="E82" s="19">
        <f t="shared" si="13"/>
        <v>0</v>
      </c>
      <c r="F82" s="22"/>
      <c r="G82" s="22"/>
      <c r="H82" s="22"/>
      <c r="I82" s="22"/>
      <c r="J82" s="19"/>
    </row>
    <row r="83" spans="1:10">
      <c r="A83" s="17" t="s">
        <v>170</v>
      </c>
      <c r="B83" s="18" t="s">
        <v>105</v>
      </c>
      <c r="C83" s="19">
        <f t="shared" si="12"/>
        <v>0</v>
      </c>
      <c r="D83" s="20"/>
      <c r="E83" s="19">
        <f t="shared" si="13"/>
        <v>0</v>
      </c>
      <c r="F83" s="22"/>
      <c r="G83" s="22"/>
      <c r="H83" s="22"/>
      <c r="I83" s="22"/>
      <c r="J83" s="19"/>
    </row>
    <row r="84" spans="1:10">
      <c r="A84" s="17" t="s">
        <v>170</v>
      </c>
      <c r="B84" s="18" t="s">
        <v>106</v>
      </c>
      <c r="C84" s="19">
        <f t="shared" si="12"/>
        <v>0</v>
      </c>
      <c r="D84" s="20"/>
      <c r="E84" s="19">
        <f t="shared" si="13"/>
        <v>0</v>
      </c>
      <c r="F84" s="22"/>
      <c r="G84" s="22"/>
      <c r="H84" s="22"/>
      <c r="I84" s="22"/>
      <c r="J84" s="19"/>
    </row>
    <row r="85" spans="1:10">
      <c r="A85" s="17" t="s">
        <v>170</v>
      </c>
      <c r="B85" s="18" t="s">
        <v>107</v>
      </c>
      <c r="C85" s="19">
        <f t="shared" si="12"/>
        <v>0</v>
      </c>
      <c r="D85" s="20"/>
      <c r="E85" s="19">
        <f t="shared" si="13"/>
        <v>0</v>
      </c>
      <c r="F85" s="22"/>
      <c r="G85" s="22"/>
      <c r="H85" s="22"/>
      <c r="I85" s="22"/>
      <c r="J85" s="19"/>
    </row>
    <row r="86" spans="1:10">
      <c r="A86" s="17" t="s">
        <v>170</v>
      </c>
      <c r="B86" s="18" t="s">
        <v>108</v>
      </c>
      <c r="C86" s="19">
        <f t="shared" si="12"/>
        <v>0</v>
      </c>
      <c r="D86" s="20"/>
      <c r="E86" s="19">
        <f t="shared" si="13"/>
        <v>0</v>
      </c>
      <c r="F86" s="22"/>
      <c r="G86" s="22"/>
      <c r="H86" s="22"/>
      <c r="I86" s="22"/>
      <c r="J86" s="19"/>
    </row>
    <row r="87" spans="1:10">
      <c r="A87" s="17" t="s">
        <v>170</v>
      </c>
      <c r="B87" s="18" t="s">
        <v>109</v>
      </c>
      <c r="C87" s="19">
        <f t="shared" si="12"/>
        <v>0</v>
      </c>
      <c r="D87" s="20"/>
      <c r="E87" s="19">
        <f t="shared" si="13"/>
        <v>0</v>
      </c>
      <c r="F87" s="22"/>
      <c r="G87" s="22"/>
      <c r="H87" s="22"/>
      <c r="I87" s="22"/>
      <c r="J87" s="19"/>
    </row>
    <row r="88" spans="1:10">
      <c r="A88" s="17" t="s">
        <v>170</v>
      </c>
      <c r="B88" s="18" t="s">
        <v>110</v>
      </c>
      <c r="C88" s="19">
        <f t="shared" si="12"/>
        <v>0</v>
      </c>
      <c r="D88" s="20"/>
      <c r="E88" s="19">
        <f t="shared" si="13"/>
        <v>0</v>
      </c>
      <c r="F88" s="22"/>
      <c r="G88" s="22"/>
      <c r="H88" s="22"/>
      <c r="I88" s="22"/>
      <c r="J88" s="19"/>
    </row>
    <row r="89" spans="1:10">
      <c r="A89" s="17" t="s">
        <v>170</v>
      </c>
      <c r="B89" s="18" t="s">
        <v>111</v>
      </c>
      <c r="C89" s="19">
        <f t="shared" si="12"/>
        <v>0</v>
      </c>
      <c r="D89" s="20"/>
      <c r="E89" s="19">
        <f t="shared" si="13"/>
        <v>0</v>
      </c>
      <c r="F89" s="22"/>
      <c r="G89" s="22"/>
      <c r="H89" s="22"/>
      <c r="I89" s="22"/>
      <c r="J89" s="19"/>
    </row>
    <row r="90" spans="1:10">
      <c r="A90" s="17" t="s">
        <v>170</v>
      </c>
      <c r="B90" s="18" t="s">
        <v>112</v>
      </c>
      <c r="C90" s="19">
        <f t="shared" si="12"/>
        <v>0</v>
      </c>
      <c r="D90" s="20"/>
      <c r="E90" s="19">
        <f t="shared" si="13"/>
        <v>0</v>
      </c>
      <c r="F90" s="22"/>
      <c r="G90" s="22"/>
      <c r="H90" s="22"/>
      <c r="I90" s="22"/>
      <c r="J90" s="19"/>
    </row>
    <row r="91" spans="1:10">
      <c r="A91" s="17" t="s">
        <v>170</v>
      </c>
      <c r="B91" s="18" t="s">
        <v>113</v>
      </c>
      <c r="C91" s="19">
        <f t="shared" si="12"/>
        <v>0</v>
      </c>
      <c r="D91" s="20"/>
      <c r="E91" s="19">
        <f t="shared" si="13"/>
        <v>0</v>
      </c>
      <c r="F91" s="22"/>
      <c r="G91" s="22"/>
      <c r="H91" s="22"/>
      <c r="I91" s="22"/>
      <c r="J91" s="19"/>
    </row>
    <row r="92" spans="1:10">
      <c r="A92" s="17" t="s">
        <v>170</v>
      </c>
      <c r="B92" s="18" t="s">
        <v>114</v>
      </c>
      <c r="C92" s="19">
        <f t="shared" si="12"/>
        <v>0</v>
      </c>
      <c r="D92" s="20"/>
      <c r="E92" s="19">
        <f t="shared" si="13"/>
        <v>0</v>
      </c>
      <c r="F92" s="22"/>
      <c r="G92" s="22"/>
      <c r="H92" s="22"/>
      <c r="I92" s="22"/>
      <c r="J92" s="19"/>
    </row>
    <row r="93" spans="1:10">
      <c r="A93" s="17" t="s">
        <v>170</v>
      </c>
      <c r="B93" s="18" t="s">
        <v>115</v>
      </c>
      <c r="C93" s="19">
        <f t="shared" si="12"/>
        <v>0</v>
      </c>
      <c r="D93" s="20"/>
      <c r="E93" s="19">
        <f t="shared" si="13"/>
        <v>0</v>
      </c>
      <c r="F93" s="22"/>
      <c r="G93" s="22"/>
      <c r="H93" s="22"/>
      <c r="I93" s="22"/>
      <c r="J93" s="19"/>
    </row>
    <row r="94" spans="1:10">
      <c r="A94" s="17" t="s">
        <v>170</v>
      </c>
      <c r="B94" s="18" t="s">
        <v>116</v>
      </c>
      <c r="C94" s="19">
        <f t="shared" si="12"/>
        <v>0</v>
      </c>
      <c r="D94" s="20"/>
      <c r="E94" s="19">
        <f t="shared" si="13"/>
        <v>0</v>
      </c>
      <c r="F94" s="22"/>
      <c r="G94" s="22"/>
      <c r="H94" s="22"/>
      <c r="I94" s="22"/>
      <c r="J94" s="19"/>
    </row>
    <row r="95" spans="1:10">
      <c r="A95" s="17" t="s">
        <v>170</v>
      </c>
      <c r="B95" s="18" t="s">
        <v>117</v>
      </c>
      <c r="C95" s="19">
        <f t="shared" si="12"/>
        <v>0</v>
      </c>
      <c r="D95" s="20"/>
      <c r="E95" s="19">
        <f t="shared" si="13"/>
        <v>0</v>
      </c>
      <c r="F95" s="22"/>
      <c r="G95" s="22"/>
      <c r="H95" s="22"/>
      <c r="I95" s="22"/>
      <c r="J95" s="19"/>
    </row>
    <row r="96" spans="1:10">
      <c r="A96" s="17" t="s">
        <v>170</v>
      </c>
      <c r="B96" s="18" t="s">
        <v>118</v>
      </c>
      <c r="C96" s="19">
        <f t="shared" si="12"/>
        <v>0</v>
      </c>
      <c r="D96" s="20"/>
      <c r="E96" s="19">
        <f t="shared" si="13"/>
        <v>0</v>
      </c>
      <c r="F96" s="22"/>
      <c r="G96" s="22"/>
      <c r="H96" s="22"/>
      <c r="I96" s="22"/>
      <c r="J96" s="19"/>
    </row>
    <row r="97" spans="1:10">
      <c r="A97" s="17" t="s">
        <v>170</v>
      </c>
      <c r="B97" s="18" t="s">
        <v>119</v>
      </c>
      <c r="C97" s="19">
        <f t="shared" si="12"/>
        <v>0</v>
      </c>
      <c r="D97" s="20"/>
      <c r="E97" s="19">
        <f t="shared" si="13"/>
        <v>0</v>
      </c>
      <c r="F97" s="22"/>
      <c r="G97" s="22"/>
      <c r="H97" s="22"/>
      <c r="I97" s="22"/>
      <c r="J97" s="19"/>
    </row>
    <row r="98" spans="1:10">
      <c r="A98" s="17" t="s">
        <v>170</v>
      </c>
      <c r="B98" s="18" t="s">
        <v>120</v>
      </c>
      <c r="C98" s="19">
        <f t="shared" si="12"/>
        <v>0</v>
      </c>
      <c r="D98" s="20"/>
      <c r="E98" s="19">
        <f t="shared" si="13"/>
        <v>0</v>
      </c>
      <c r="F98" s="22"/>
      <c r="G98" s="22"/>
      <c r="H98" s="22"/>
      <c r="I98" s="22"/>
      <c r="J98" s="19"/>
    </row>
    <row r="99" spans="1:16">
      <c r="A99" s="17" t="s">
        <v>170</v>
      </c>
      <c r="B99" s="18" t="s">
        <v>121</v>
      </c>
      <c r="C99" s="19">
        <f t="shared" si="12"/>
        <v>0</v>
      </c>
      <c r="D99" s="20"/>
      <c r="E99" s="19">
        <f t="shared" si="13"/>
        <v>0</v>
      </c>
      <c r="F99" s="22"/>
      <c r="G99" s="22"/>
      <c r="H99" s="22"/>
      <c r="I99" s="22"/>
      <c r="J99" s="19"/>
      <c r="P99" s="5">
        <f>1800/120</f>
        <v>15</v>
      </c>
    </row>
    <row r="100" spans="1:10">
      <c r="A100" s="17" t="s">
        <v>170</v>
      </c>
      <c r="B100" s="18" t="s">
        <v>122</v>
      </c>
      <c r="C100" s="19">
        <f t="shared" si="12"/>
        <v>0</v>
      </c>
      <c r="D100" s="20"/>
      <c r="E100" s="19">
        <f t="shared" si="13"/>
        <v>0</v>
      </c>
      <c r="F100" s="22"/>
      <c r="G100" s="22"/>
      <c r="H100" s="22"/>
      <c r="I100" s="22"/>
      <c r="J100" s="19"/>
    </row>
    <row r="101" spans="1:10">
      <c r="A101" s="17" t="s">
        <v>170</v>
      </c>
      <c r="B101" s="18" t="s">
        <v>123</v>
      </c>
      <c r="C101" s="19">
        <f t="shared" si="12"/>
        <v>0</v>
      </c>
      <c r="D101" s="20"/>
      <c r="E101" s="19">
        <f t="shared" si="13"/>
        <v>0</v>
      </c>
      <c r="F101" s="22"/>
      <c r="G101" s="22"/>
      <c r="H101" s="22"/>
      <c r="I101" s="22"/>
      <c r="J101" s="19"/>
    </row>
    <row r="102" spans="1:10">
      <c r="A102" s="17" t="s">
        <v>170</v>
      </c>
      <c r="B102" s="18" t="s">
        <v>124</v>
      </c>
      <c r="C102" s="19">
        <f t="shared" si="12"/>
        <v>0</v>
      </c>
      <c r="D102" s="20"/>
      <c r="E102" s="19">
        <f t="shared" si="13"/>
        <v>0</v>
      </c>
      <c r="F102" s="22"/>
      <c r="G102" s="22"/>
      <c r="H102" s="22"/>
      <c r="I102" s="22"/>
      <c r="J102" s="19"/>
    </row>
    <row r="103" spans="1:10">
      <c r="A103" s="17" t="s">
        <v>170</v>
      </c>
      <c r="B103" s="18" t="s">
        <v>125</v>
      </c>
      <c r="C103" s="19">
        <f t="shared" si="12"/>
        <v>0</v>
      </c>
      <c r="D103" s="20"/>
      <c r="E103" s="19">
        <f t="shared" si="13"/>
        <v>0</v>
      </c>
      <c r="F103" s="22"/>
      <c r="G103" s="22"/>
      <c r="H103" s="22"/>
      <c r="I103" s="22"/>
      <c r="J103" s="19"/>
    </row>
    <row r="104" spans="1:10">
      <c r="A104" s="17" t="s">
        <v>170</v>
      </c>
      <c r="B104" s="18" t="s">
        <v>126</v>
      </c>
      <c r="C104" s="19">
        <f t="shared" si="12"/>
        <v>0</v>
      </c>
      <c r="D104" s="20"/>
      <c r="E104" s="19">
        <f t="shared" si="13"/>
        <v>0</v>
      </c>
      <c r="F104" s="22"/>
      <c r="G104" s="22"/>
      <c r="H104" s="22"/>
      <c r="I104" s="22"/>
      <c r="J104" s="19"/>
    </row>
    <row r="105" spans="1:10">
      <c r="A105" s="17" t="s">
        <v>170</v>
      </c>
      <c r="B105" s="18" t="s">
        <v>127</v>
      </c>
      <c r="C105" s="19">
        <f t="shared" si="12"/>
        <v>0</v>
      </c>
      <c r="D105" s="20"/>
      <c r="E105" s="19">
        <f t="shared" si="13"/>
        <v>0</v>
      </c>
      <c r="F105" s="22"/>
      <c r="G105" s="22"/>
      <c r="H105" s="22"/>
      <c r="I105" s="22"/>
      <c r="J105" s="19"/>
    </row>
    <row r="106" spans="1:10">
      <c r="A106" s="17" t="s">
        <v>170</v>
      </c>
      <c r="B106" s="18" t="s">
        <v>128</v>
      </c>
      <c r="C106" s="19">
        <f t="shared" si="12"/>
        <v>0</v>
      </c>
      <c r="D106" s="20"/>
      <c r="E106" s="19">
        <f t="shared" ref="E106:E139" si="14">C106-D106</f>
        <v>0</v>
      </c>
      <c r="F106" s="22"/>
      <c r="G106" s="22"/>
      <c r="H106" s="22"/>
      <c r="I106" s="22"/>
      <c r="J106" s="19"/>
    </row>
    <row r="107" spans="1:10">
      <c r="A107" s="17" t="s">
        <v>170</v>
      </c>
      <c r="B107" s="18" t="s">
        <v>129</v>
      </c>
      <c r="C107" s="19">
        <f t="shared" si="12"/>
        <v>0</v>
      </c>
      <c r="D107" s="20"/>
      <c r="E107" s="19">
        <f t="shared" si="14"/>
        <v>0</v>
      </c>
      <c r="F107" s="22"/>
      <c r="G107" s="22"/>
      <c r="H107" s="22"/>
      <c r="I107" s="22"/>
      <c r="J107" s="19"/>
    </row>
    <row r="108" spans="1:10">
      <c r="A108" s="17" t="s">
        <v>170</v>
      </c>
      <c r="B108" s="18" t="s">
        <v>130</v>
      </c>
      <c r="C108" s="19">
        <f t="shared" si="12"/>
        <v>0</v>
      </c>
      <c r="D108" s="20"/>
      <c r="E108" s="19">
        <f t="shared" si="14"/>
        <v>0</v>
      </c>
      <c r="F108" s="22"/>
      <c r="G108" s="22"/>
      <c r="H108" s="22"/>
      <c r="I108" s="22"/>
      <c r="J108" s="19"/>
    </row>
    <row r="109" spans="1:10">
      <c r="A109" s="17" t="s">
        <v>171</v>
      </c>
      <c r="B109" s="18" t="s">
        <v>39</v>
      </c>
      <c r="C109" s="19">
        <f t="shared" si="12"/>
        <v>0</v>
      </c>
      <c r="D109" s="20">
        <v>0</v>
      </c>
      <c r="E109" s="19">
        <f t="shared" si="14"/>
        <v>0</v>
      </c>
      <c r="F109" s="22"/>
      <c r="G109" s="22"/>
      <c r="H109" s="22"/>
      <c r="I109" s="22"/>
      <c r="J109" s="19"/>
    </row>
    <row r="110" spans="1:10">
      <c r="A110" s="17" t="s">
        <v>171</v>
      </c>
      <c r="B110" s="18" t="s">
        <v>63</v>
      </c>
      <c r="C110" s="19">
        <f t="shared" si="12"/>
        <v>1840</v>
      </c>
      <c r="D110" s="20"/>
      <c r="E110" s="19">
        <f t="shared" si="14"/>
        <v>1840</v>
      </c>
      <c r="F110" s="22"/>
      <c r="G110" s="22"/>
      <c r="H110" s="22"/>
      <c r="I110" s="22">
        <f>40*46</f>
        <v>1840</v>
      </c>
      <c r="J110" s="19"/>
    </row>
    <row r="111" spans="1:10">
      <c r="A111" s="17" t="s">
        <v>171</v>
      </c>
      <c r="B111" s="18" t="s">
        <v>172</v>
      </c>
      <c r="C111" s="19">
        <f t="shared" si="12"/>
        <v>0</v>
      </c>
      <c r="D111" s="20"/>
      <c r="E111" s="19">
        <f t="shared" si="14"/>
        <v>0</v>
      </c>
      <c r="F111" s="22"/>
      <c r="G111" s="22"/>
      <c r="H111" s="22"/>
      <c r="I111" s="22"/>
      <c r="J111" s="19"/>
    </row>
    <row r="112" spans="1:10">
      <c r="A112" s="17" t="s">
        <v>171</v>
      </c>
      <c r="B112" s="18" t="s">
        <v>132</v>
      </c>
      <c r="C112" s="19">
        <f t="shared" si="12"/>
        <v>0</v>
      </c>
      <c r="D112" s="20"/>
      <c r="E112" s="19">
        <f t="shared" si="14"/>
        <v>0</v>
      </c>
      <c r="F112" s="22"/>
      <c r="G112" s="22"/>
      <c r="H112" s="22"/>
      <c r="I112" s="22"/>
      <c r="J112" s="19"/>
    </row>
    <row r="113" spans="1:10">
      <c r="A113" s="17" t="s">
        <v>171</v>
      </c>
      <c r="B113" s="18" t="s">
        <v>68</v>
      </c>
      <c r="C113" s="19">
        <f t="shared" si="12"/>
        <v>0</v>
      </c>
      <c r="D113" s="20"/>
      <c r="E113" s="19">
        <f t="shared" si="14"/>
        <v>0</v>
      </c>
      <c r="F113" s="22"/>
      <c r="G113" s="22"/>
      <c r="H113" s="22"/>
      <c r="I113" s="22"/>
      <c r="J113" s="19"/>
    </row>
    <row r="114" spans="1:10">
      <c r="A114" s="17" t="s">
        <v>171</v>
      </c>
      <c r="B114" s="18" t="s">
        <v>133</v>
      </c>
      <c r="C114" s="19">
        <f t="shared" si="12"/>
        <v>0</v>
      </c>
      <c r="D114" s="26"/>
      <c r="E114" s="19">
        <f t="shared" si="14"/>
        <v>0</v>
      </c>
      <c r="F114" s="22"/>
      <c r="G114" s="22"/>
      <c r="H114" s="22"/>
      <c r="I114" s="22"/>
      <c r="J114" s="19"/>
    </row>
    <row r="115" spans="1:10">
      <c r="A115" s="17" t="s">
        <v>171</v>
      </c>
      <c r="B115" s="18" t="s">
        <v>134</v>
      </c>
      <c r="C115" s="19">
        <f t="shared" si="12"/>
        <v>5700</v>
      </c>
      <c r="D115" s="26"/>
      <c r="E115" s="19">
        <f t="shared" si="14"/>
        <v>5700</v>
      </c>
      <c r="F115" s="22">
        <v>0</v>
      </c>
      <c r="G115" s="22"/>
      <c r="H115" s="22"/>
      <c r="I115" s="22">
        <f>60*(28+46)+90*14</f>
        <v>5700</v>
      </c>
      <c r="J115" s="19"/>
    </row>
    <row r="116" spans="1:10">
      <c r="A116" s="17" t="s">
        <v>171</v>
      </c>
      <c r="B116" s="18" t="s">
        <v>49</v>
      </c>
      <c r="C116" s="19">
        <f t="shared" ref="C116:C139" si="15">SUM(F116:I116)</f>
        <v>5700</v>
      </c>
      <c r="D116" s="20"/>
      <c r="E116" s="19">
        <f t="shared" si="14"/>
        <v>5700</v>
      </c>
      <c r="F116" s="22">
        <v>0</v>
      </c>
      <c r="G116" s="22"/>
      <c r="H116" s="22"/>
      <c r="I116" s="22">
        <f>I114+I115</f>
        <v>5700</v>
      </c>
      <c r="J116" s="19"/>
    </row>
    <row r="117" spans="1:10">
      <c r="A117" s="17" t="s">
        <v>171</v>
      </c>
      <c r="B117" s="18" t="s">
        <v>136</v>
      </c>
      <c r="C117" s="19">
        <f t="shared" si="15"/>
        <v>1110</v>
      </c>
      <c r="D117" s="26"/>
      <c r="E117" s="19">
        <f t="shared" si="14"/>
        <v>1110</v>
      </c>
      <c r="F117" s="22"/>
      <c r="G117" s="22"/>
      <c r="H117" s="22"/>
      <c r="I117" s="22">
        <f>30*37</f>
        <v>1110</v>
      </c>
      <c r="J117" s="19"/>
    </row>
    <row r="118" spans="1:10">
      <c r="A118" s="17" t="s">
        <v>171</v>
      </c>
      <c r="B118" s="18" t="s">
        <v>137</v>
      </c>
      <c r="C118" s="19">
        <f t="shared" si="15"/>
        <v>2220</v>
      </c>
      <c r="D118" s="26"/>
      <c r="E118" s="19">
        <f t="shared" si="14"/>
        <v>2220</v>
      </c>
      <c r="F118" s="22"/>
      <c r="G118" s="22"/>
      <c r="H118" s="22"/>
      <c r="I118" s="22">
        <f>30*74</f>
        <v>2220</v>
      </c>
      <c r="J118" s="19"/>
    </row>
    <row r="119" spans="1:10">
      <c r="A119" s="17" t="s">
        <v>171</v>
      </c>
      <c r="B119" s="18" t="s">
        <v>47</v>
      </c>
      <c r="C119" s="19">
        <f t="shared" si="15"/>
        <v>3330</v>
      </c>
      <c r="D119" s="20"/>
      <c r="E119" s="19">
        <f t="shared" si="14"/>
        <v>3330</v>
      </c>
      <c r="F119" s="22"/>
      <c r="G119" s="22"/>
      <c r="H119" s="22"/>
      <c r="I119" s="22">
        <f>I117+I118</f>
        <v>3330</v>
      </c>
      <c r="J119" s="19">
        <f>E119/30</f>
        <v>111</v>
      </c>
    </row>
    <row r="120" spans="1:10">
      <c r="A120" s="17" t="s">
        <v>173</v>
      </c>
      <c r="B120" s="18" t="s">
        <v>139</v>
      </c>
      <c r="C120" s="19">
        <f t="shared" si="15"/>
        <v>2064</v>
      </c>
      <c r="D120" s="20"/>
      <c r="E120" s="19">
        <f t="shared" si="14"/>
        <v>2064</v>
      </c>
      <c r="F120" s="22">
        <f>12*172</f>
        <v>2064</v>
      </c>
      <c r="G120" s="22"/>
      <c r="H120" s="22"/>
      <c r="I120" s="22"/>
      <c r="J120" s="19"/>
    </row>
    <row r="121" spans="1:10">
      <c r="A121" s="17" t="s">
        <v>173</v>
      </c>
      <c r="B121" s="18" t="s">
        <v>88</v>
      </c>
      <c r="C121" s="19">
        <f t="shared" si="15"/>
        <v>1560</v>
      </c>
      <c r="D121" s="20"/>
      <c r="E121" s="19">
        <f t="shared" si="14"/>
        <v>1560</v>
      </c>
      <c r="F121" s="22">
        <f>30*2*26</f>
        <v>1560</v>
      </c>
      <c r="G121" s="22"/>
      <c r="H121" s="22"/>
      <c r="I121" s="22"/>
      <c r="J121" s="19"/>
    </row>
    <row r="122" spans="1:10">
      <c r="A122" s="17" t="s">
        <v>173</v>
      </c>
      <c r="B122" s="18" t="s">
        <v>77</v>
      </c>
      <c r="C122" s="19">
        <f t="shared" si="15"/>
        <v>727.5</v>
      </c>
      <c r="D122" s="20"/>
      <c r="E122" s="19">
        <f t="shared" si="14"/>
        <v>727.5</v>
      </c>
      <c r="F122" s="22"/>
      <c r="G122" s="22"/>
      <c r="H122" s="22"/>
      <c r="I122" s="22">
        <f>7.5*97</f>
        <v>727.5</v>
      </c>
      <c r="J122" s="19"/>
    </row>
    <row r="123" spans="1:10">
      <c r="A123" s="17" t="s">
        <v>173</v>
      </c>
      <c r="B123" s="18" t="s">
        <v>140</v>
      </c>
      <c r="C123" s="19">
        <f t="shared" si="15"/>
        <v>360</v>
      </c>
      <c r="D123" s="20"/>
      <c r="E123" s="19">
        <f t="shared" si="14"/>
        <v>360</v>
      </c>
      <c r="F123" s="22">
        <f>120*3</f>
        <v>360</v>
      </c>
      <c r="G123" s="22"/>
      <c r="H123" s="22"/>
      <c r="I123" s="22"/>
      <c r="J123" s="19"/>
    </row>
    <row r="124" spans="1:10">
      <c r="A124" s="17" t="s">
        <v>173</v>
      </c>
      <c r="B124" s="18" t="s">
        <v>174</v>
      </c>
      <c r="C124" s="19">
        <f t="shared" si="15"/>
        <v>0</v>
      </c>
      <c r="D124" s="20"/>
      <c r="E124" s="19">
        <f t="shared" si="14"/>
        <v>0</v>
      </c>
      <c r="F124" s="22"/>
      <c r="G124" s="22"/>
      <c r="H124" s="22"/>
      <c r="I124" s="22"/>
      <c r="J124" s="19"/>
    </row>
    <row r="125" spans="1:10">
      <c r="A125" s="17" t="s">
        <v>173</v>
      </c>
      <c r="B125" s="18" t="s">
        <v>175</v>
      </c>
      <c r="C125" s="19">
        <f t="shared" si="15"/>
        <v>0</v>
      </c>
      <c r="D125" s="20"/>
      <c r="E125" s="19">
        <f t="shared" si="14"/>
        <v>0</v>
      </c>
      <c r="F125" s="22"/>
      <c r="G125" s="22"/>
      <c r="H125" s="22"/>
      <c r="I125" s="22"/>
      <c r="J125" s="19"/>
    </row>
    <row r="126" spans="1:10">
      <c r="A126" s="17" t="s">
        <v>173</v>
      </c>
      <c r="B126" s="18" t="s">
        <v>86</v>
      </c>
      <c r="C126" s="19">
        <f t="shared" si="15"/>
        <v>360</v>
      </c>
      <c r="D126" s="20"/>
      <c r="E126" s="19">
        <f t="shared" si="14"/>
        <v>360</v>
      </c>
      <c r="F126" s="22">
        <f>F123+F124+F125</f>
        <v>360</v>
      </c>
      <c r="G126" s="22"/>
      <c r="H126" s="22"/>
      <c r="I126" s="22"/>
      <c r="J126" s="19"/>
    </row>
    <row r="127" spans="1:10">
      <c r="A127" s="17" t="s">
        <v>176</v>
      </c>
      <c r="B127" s="18" t="s">
        <v>65</v>
      </c>
      <c r="C127" s="19">
        <f t="shared" si="15"/>
        <v>4200</v>
      </c>
      <c r="D127" s="20"/>
      <c r="E127" s="19">
        <f t="shared" si="14"/>
        <v>4200</v>
      </c>
      <c r="F127" s="22"/>
      <c r="G127" s="22"/>
      <c r="H127" s="22">
        <f>75*(36+14+6)</f>
        <v>4200</v>
      </c>
      <c r="I127" s="22"/>
      <c r="J127" s="19"/>
    </row>
    <row r="128" spans="1:10">
      <c r="A128" s="17" t="s">
        <v>176</v>
      </c>
      <c r="B128" s="18" t="s">
        <v>39</v>
      </c>
      <c r="C128" s="19">
        <f t="shared" si="15"/>
        <v>0</v>
      </c>
      <c r="D128" s="20">
        <v>0</v>
      </c>
      <c r="E128" s="19">
        <f t="shared" si="14"/>
        <v>0</v>
      </c>
      <c r="F128" s="22"/>
      <c r="G128" s="22"/>
      <c r="H128" s="22"/>
      <c r="I128" s="22"/>
      <c r="J128" s="19"/>
    </row>
    <row r="129" spans="1:10">
      <c r="A129" s="17" t="s">
        <v>176</v>
      </c>
      <c r="B129" s="18" t="s">
        <v>177</v>
      </c>
      <c r="C129" s="19">
        <f t="shared" si="15"/>
        <v>0</v>
      </c>
      <c r="D129" s="20"/>
      <c r="E129" s="19">
        <f t="shared" si="14"/>
        <v>0</v>
      </c>
      <c r="F129" s="22"/>
      <c r="G129" s="22"/>
      <c r="H129" s="22"/>
      <c r="I129" s="22"/>
      <c r="J129" s="19"/>
    </row>
    <row r="130" spans="1:10">
      <c r="A130" s="17" t="s">
        <v>176</v>
      </c>
      <c r="B130" s="18" t="s">
        <v>131</v>
      </c>
      <c r="C130" s="19">
        <f t="shared" si="15"/>
        <v>2490</v>
      </c>
      <c r="D130" s="20"/>
      <c r="E130" s="19">
        <f t="shared" si="14"/>
        <v>2490</v>
      </c>
      <c r="F130" s="22"/>
      <c r="G130" s="22"/>
      <c r="H130" s="22"/>
      <c r="I130" s="22">
        <f>30*83</f>
        <v>2490</v>
      </c>
      <c r="J130" s="19"/>
    </row>
    <row r="131" spans="1:10">
      <c r="A131" s="17" t="s">
        <v>176</v>
      </c>
      <c r="B131" s="18" t="s">
        <v>178</v>
      </c>
      <c r="C131" s="19">
        <f t="shared" si="15"/>
        <v>360</v>
      </c>
      <c r="D131" s="20"/>
      <c r="E131" s="19">
        <f t="shared" si="14"/>
        <v>360</v>
      </c>
      <c r="F131" s="22">
        <f>15*24</f>
        <v>360</v>
      </c>
      <c r="G131" s="22"/>
      <c r="H131" s="22"/>
      <c r="I131" s="22"/>
      <c r="J131" s="19"/>
    </row>
    <row r="132" spans="1:10">
      <c r="A132" s="17" t="s">
        <v>176</v>
      </c>
      <c r="B132" s="18" t="s">
        <v>179</v>
      </c>
      <c r="C132" s="19">
        <f t="shared" si="15"/>
        <v>0</v>
      </c>
      <c r="D132" s="20"/>
      <c r="E132" s="19">
        <f t="shared" si="14"/>
        <v>0</v>
      </c>
      <c r="F132" s="22"/>
      <c r="G132" s="22"/>
      <c r="H132" s="22"/>
      <c r="I132" s="22"/>
      <c r="J132" s="19"/>
    </row>
    <row r="133" spans="1:10">
      <c r="A133" s="17" t="s">
        <v>176</v>
      </c>
      <c r="B133" s="18" t="s">
        <v>70</v>
      </c>
      <c r="C133" s="19">
        <f t="shared" si="15"/>
        <v>9660</v>
      </c>
      <c r="D133" s="20"/>
      <c r="E133" s="19">
        <f t="shared" si="14"/>
        <v>9660</v>
      </c>
      <c r="F133" s="22">
        <f>F131+F132</f>
        <v>360</v>
      </c>
      <c r="G133" s="22">
        <v>6100</v>
      </c>
      <c r="H133" s="22"/>
      <c r="I133" s="22">
        <v>3200</v>
      </c>
      <c r="J133" s="19"/>
    </row>
    <row r="134" spans="1:10">
      <c r="A134" s="17" t="s">
        <v>180</v>
      </c>
      <c r="B134" s="18" t="s">
        <v>142</v>
      </c>
      <c r="C134" s="19">
        <f t="shared" si="15"/>
        <v>0</v>
      </c>
      <c r="D134" s="20"/>
      <c r="E134" s="19">
        <f t="shared" si="14"/>
        <v>0</v>
      </c>
      <c r="F134" s="22"/>
      <c r="G134" s="22"/>
      <c r="H134" s="22"/>
      <c r="I134" s="22"/>
      <c r="J134" s="19"/>
    </row>
    <row r="135" spans="1:10">
      <c r="A135" s="17" t="s">
        <v>180</v>
      </c>
      <c r="B135" s="18" t="s">
        <v>143</v>
      </c>
      <c r="C135" s="19">
        <f t="shared" si="15"/>
        <v>0</v>
      </c>
      <c r="D135" s="20"/>
      <c r="E135" s="19">
        <f t="shared" si="14"/>
        <v>0</v>
      </c>
      <c r="F135" s="22"/>
      <c r="G135" s="22"/>
      <c r="H135" s="22"/>
      <c r="I135" s="22"/>
      <c r="J135" s="19"/>
    </row>
    <row r="136" spans="1:10">
      <c r="A136" s="17" t="s">
        <v>180</v>
      </c>
      <c r="B136" s="18" t="s">
        <v>144</v>
      </c>
      <c r="C136" s="19">
        <f t="shared" si="15"/>
        <v>0</v>
      </c>
      <c r="D136" s="20"/>
      <c r="E136" s="19">
        <f t="shared" si="14"/>
        <v>0</v>
      </c>
      <c r="F136" s="22"/>
      <c r="G136" s="22"/>
      <c r="H136" s="22"/>
      <c r="I136" s="22"/>
      <c r="J136" s="19"/>
    </row>
    <row r="137" spans="1:10">
      <c r="A137" s="17" t="s">
        <v>180</v>
      </c>
      <c r="B137" s="18" t="s">
        <v>145</v>
      </c>
      <c r="C137" s="19">
        <f t="shared" si="15"/>
        <v>0</v>
      </c>
      <c r="D137" s="20"/>
      <c r="E137" s="19">
        <f t="shared" si="14"/>
        <v>0</v>
      </c>
      <c r="F137" s="22"/>
      <c r="G137" s="22"/>
      <c r="H137" s="22"/>
      <c r="I137" s="22"/>
      <c r="J137" s="19"/>
    </row>
    <row r="138" spans="1:10">
      <c r="A138" s="17" t="s">
        <v>180</v>
      </c>
      <c r="B138" s="18" t="s">
        <v>80</v>
      </c>
      <c r="C138" s="19">
        <f t="shared" si="15"/>
        <v>0</v>
      </c>
      <c r="D138" s="20"/>
      <c r="E138" s="19">
        <f t="shared" si="14"/>
        <v>0</v>
      </c>
      <c r="F138" s="22"/>
      <c r="G138" s="22"/>
      <c r="H138" s="22"/>
      <c r="I138" s="22"/>
      <c r="J138" s="19"/>
    </row>
    <row r="139" spans="1:10">
      <c r="A139" s="17" t="s">
        <v>180</v>
      </c>
      <c r="B139" s="18" t="s">
        <v>146</v>
      </c>
      <c r="C139" s="19">
        <f t="shared" si="15"/>
        <v>0</v>
      </c>
      <c r="D139" s="20"/>
      <c r="E139" s="19">
        <f t="shared" si="14"/>
        <v>0</v>
      </c>
      <c r="F139" s="22"/>
      <c r="G139" s="22"/>
      <c r="H139" s="22"/>
      <c r="I139" s="22"/>
      <c r="J139" s="19"/>
    </row>
    <row r="140" spans="1:10">
      <c r="A140" s="17"/>
      <c r="B140" s="18"/>
      <c r="C140" s="22"/>
      <c r="D140" s="23"/>
      <c r="E140" s="19"/>
      <c r="F140" s="22"/>
      <c r="G140" s="22"/>
      <c r="H140" s="22"/>
      <c r="I140" s="22"/>
      <c r="J140" s="19"/>
    </row>
    <row r="141" spans="1:10">
      <c r="A141" s="17"/>
      <c r="B141" s="18"/>
      <c r="C141" s="22"/>
      <c r="D141" s="23"/>
      <c r="E141" s="19"/>
      <c r="F141" s="22"/>
      <c r="G141" s="22"/>
      <c r="H141" s="22"/>
      <c r="I141" s="22"/>
      <c r="J141" s="19"/>
    </row>
    <row r="142" spans="1:10">
      <c r="A142" s="17"/>
      <c r="B142" s="18"/>
      <c r="C142" s="22"/>
      <c r="D142" s="23"/>
      <c r="E142" s="19"/>
      <c r="F142" s="22"/>
      <c r="G142" s="22"/>
      <c r="H142" s="22"/>
      <c r="I142" s="22"/>
      <c r="J142" s="19"/>
    </row>
    <row r="143" spans="1:10">
      <c r="A143" s="17"/>
      <c r="B143" s="18"/>
      <c r="C143" s="22"/>
      <c r="D143" s="23"/>
      <c r="E143" s="19"/>
      <c r="F143" s="22"/>
      <c r="G143" s="22"/>
      <c r="H143" s="22"/>
      <c r="I143" s="22"/>
      <c r="J143" s="19"/>
    </row>
    <row r="144" spans="1:10">
      <c r="A144" s="17"/>
      <c r="B144" s="18"/>
      <c r="C144" s="22"/>
      <c r="D144" s="23"/>
      <c r="E144" s="19"/>
      <c r="F144" s="22"/>
      <c r="G144" s="22"/>
      <c r="H144" s="22"/>
      <c r="I144" s="22"/>
      <c r="J144" s="19"/>
    </row>
    <row r="145" spans="1:10">
      <c r="A145" s="17"/>
      <c r="B145" s="18"/>
      <c r="C145" s="22"/>
      <c r="D145" s="23"/>
      <c r="E145" s="19"/>
      <c r="F145" s="22"/>
      <c r="G145" s="22"/>
      <c r="H145" s="22"/>
      <c r="I145" s="22"/>
      <c r="J145" s="19"/>
    </row>
    <row r="146" spans="1:10">
      <c r="A146" s="17"/>
      <c r="B146" s="18"/>
      <c r="C146" s="22"/>
      <c r="D146" s="23"/>
      <c r="E146" s="19"/>
      <c r="F146" s="22"/>
      <c r="G146" s="22"/>
      <c r="H146" s="22"/>
      <c r="I146" s="22"/>
      <c r="J146" s="19"/>
    </row>
    <row r="147" spans="1:10">
      <c r="A147" s="17"/>
      <c r="B147" s="18"/>
      <c r="C147" s="22"/>
      <c r="D147" s="23"/>
      <c r="E147" s="19"/>
      <c r="F147" s="22"/>
      <c r="G147" s="22"/>
      <c r="H147" s="22"/>
      <c r="I147" s="22"/>
      <c r="J147" s="19"/>
    </row>
    <row r="148" spans="1:10">
      <c r="A148" s="17"/>
      <c r="B148" s="18"/>
      <c r="C148" s="22"/>
      <c r="D148" s="23"/>
      <c r="E148" s="19"/>
      <c r="F148" s="22"/>
      <c r="G148" s="22"/>
      <c r="H148" s="22"/>
      <c r="I148" s="22"/>
      <c r="J148" s="19"/>
    </row>
    <row r="149" spans="1:10">
      <c r="A149" s="17"/>
      <c r="B149" s="18"/>
      <c r="C149" s="22"/>
      <c r="D149" s="23"/>
      <c r="E149" s="19"/>
      <c r="F149" s="22"/>
      <c r="G149" s="22"/>
      <c r="H149" s="22"/>
      <c r="I149" s="22"/>
      <c r="J149" s="19"/>
    </row>
    <row r="150" spans="1:10">
      <c r="A150" s="17"/>
      <c r="B150" s="18"/>
      <c r="C150" s="22"/>
      <c r="D150" s="23"/>
      <c r="E150" s="19"/>
      <c r="F150" s="22"/>
      <c r="G150" s="22"/>
      <c r="H150" s="22"/>
      <c r="I150" s="22"/>
      <c r="J150" s="19"/>
    </row>
    <row r="151" spans="1:10">
      <c r="A151" s="17"/>
      <c r="B151" s="18"/>
      <c r="C151" s="22"/>
      <c r="D151" s="23"/>
      <c r="E151" s="19"/>
      <c r="F151" s="22"/>
      <c r="G151" s="22"/>
      <c r="H151" s="22"/>
      <c r="I151" s="22"/>
      <c r="J151" s="19"/>
    </row>
    <row r="152" spans="1:10">
      <c r="A152" s="17"/>
      <c r="B152" s="18"/>
      <c r="C152" s="22"/>
      <c r="D152" s="23"/>
      <c r="E152" s="19"/>
      <c r="F152" s="22"/>
      <c r="G152" s="22"/>
      <c r="H152" s="22"/>
      <c r="I152" s="22"/>
      <c r="J152" s="19"/>
    </row>
    <row r="153" spans="1:10">
      <c r="A153" s="17"/>
      <c r="B153" s="18"/>
      <c r="C153" s="22"/>
      <c r="D153" s="23"/>
      <c r="E153" s="19"/>
      <c r="F153" s="22"/>
      <c r="G153" s="22"/>
      <c r="H153" s="22"/>
      <c r="I153" s="22"/>
      <c r="J153" s="19"/>
    </row>
    <row r="154" spans="1:10">
      <c r="A154" s="17"/>
      <c r="B154" s="18"/>
      <c r="C154" s="22"/>
      <c r="D154" s="23"/>
      <c r="E154" s="19"/>
      <c r="F154" s="22"/>
      <c r="G154" s="22"/>
      <c r="H154" s="22"/>
      <c r="I154" s="22"/>
      <c r="J154" s="19"/>
    </row>
    <row r="155" spans="1:10">
      <c r="A155" s="17"/>
      <c r="B155" s="18"/>
      <c r="C155" s="22"/>
      <c r="D155" s="23"/>
      <c r="E155" s="19"/>
      <c r="F155" s="22"/>
      <c r="G155" s="22"/>
      <c r="H155" s="22"/>
      <c r="I155" s="22"/>
      <c r="J155" s="19"/>
    </row>
    <row r="156" spans="1:10">
      <c r="A156" s="17"/>
      <c r="B156" s="18"/>
      <c r="C156" s="22"/>
      <c r="D156" s="23"/>
      <c r="E156" s="19"/>
      <c r="F156" s="22"/>
      <c r="G156" s="22"/>
      <c r="H156" s="22"/>
      <c r="I156" s="22"/>
      <c r="J156" s="19"/>
    </row>
    <row r="157" spans="1:10">
      <c r="A157" s="17"/>
      <c r="B157" s="18"/>
      <c r="C157" s="22"/>
      <c r="D157" s="23"/>
      <c r="E157" s="19"/>
      <c r="F157" s="22"/>
      <c r="G157" s="22"/>
      <c r="H157" s="22"/>
      <c r="I157" s="22"/>
      <c r="J157" s="19"/>
    </row>
    <row r="158" spans="1:10">
      <c r="A158" s="17"/>
      <c r="B158" s="18"/>
      <c r="C158" s="22"/>
      <c r="D158" s="23"/>
      <c r="E158" s="19"/>
      <c r="F158" s="22"/>
      <c r="G158" s="22"/>
      <c r="H158" s="22"/>
      <c r="I158" s="22"/>
      <c r="J158" s="19"/>
    </row>
  </sheetData>
  <autoFilter ref="A2:L139">
    <extLst/>
  </autoFilter>
  <mergeCells count="2">
    <mergeCell ref="C1:E1"/>
    <mergeCell ref="A1:B2"/>
  </mergeCells>
  <conditionalFormatting sqref="B11">
    <cfRule type="duplicateValues" dxfId="0" priority="116"/>
  </conditionalFormatting>
  <conditionalFormatting sqref="B26">
    <cfRule type="duplicateValues" dxfId="0" priority="6"/>
  </conditionalFormatting>
  <conditionalFormatting sqref="B29">
    <cfRule type="duplicateValues" dxfId="0" priority="5"/>
  </conditionalFormatting>
  <conditionalFormatting sqref="B35">
    <cfRule type="duplicateValues" dxfId="0" priority="4"/>
  </conditionalFormatting>
  <conditionalFormatting sqref="B54">
    <cfRule type="duplicateValues" dxfId="0" priority="3"/>
  </conditionalFormatting>
  <conditionalFormatting sqref="B57">
    <cfRule type="duplicateValues" dxfId="0" priority="2"/>
  </conditionalFormatting>
  <conditionalFormatting sqref="B61">
    <cfRule type="duplicateValues" dxfId="0" priority="1"/>
  </conditionalFormatting>
  <conditionalFormatting sqref="B62">
    <cfRule type="duplicateValues" dxfId="0" priority="114"/>
  </conditionalFormatting>
  <conditionalFormatting sqref="B63">
    <cfRule type="duplicateValues" dxfId="0" priority="113"/>
  </conditionalFormatting>
  <conditionalFormatting sqref="B64">
    <cfRule type="duplicateValues" dxfId="0" priority="112"/>
  </conditionalFormatting>
  <conditionalFormatting sqref="B65">
    <cfRule type="duplicateValues" dxfId="0" priority="111"/>
  </conditionalFormatting>
  <conditionalFormatting sqref="B66">
    <cfRule type="duplicateValues" dxfId="0" priority="110"/>
  </conditionalFormatting>
  <conditionalFormatting sqref="B67">
    <cfRule type="duplicateValues" dxfId="0" priority="109"/>
  </conditionalFormatting>
  <conditionalFormatting sqref="B68">
    <cfRule type="duplicateValues" dxfId="0" priority="108"/>
  </conditionalFormatting>
  <conditionalFormatting sqref="B69">
    <cfRule type="duplicateValues" dxfId="0" priority="107"/>
  </conditionalFormatting>
  <conditionalFormatting sqref="B70">
    <cfRule type="duplicateValues" dxfId="0" priority="106"/>
  </conditionalFormatting>
  <conditionalFormatting sqref="B71">
    <cfRule type="duplicateValues" dxfId="0" priority="105"/>
  </conditionalFormatting>
  <conditionalFormatting sqref="B72">
    <cfRule type="duplicateValues" dxfId="0" priority="104"/>
  </conditionalFormatting>
  <conditionalFormatting sqref="B73">
    <cfRule type="duplicateValues" dxfId="0" priority="103"/>
  </conditionalFormatting>
  <conditionalFormatting sqref="B74">
    <cfRule type="duplicateValues" dxfId="0" priority="102"/>
  </conditionalFormatting>
  <conditionalFormatting sqref="B75">
    <cfRule type="duplicateValues" dxfId="0" priority="101"/>
  </conditionalFormatting>
  <conditionalFormatting sqref="B76">
    <cfRule type="duplicateValues" dxfId="0" priority="100"/>
  </conditionalFormatting>
  <conditionalFormatting sqref="B77">
    <cfRule type="duplicateValues" dxfId="0" priority="99"/>
  </conditionalFormatting>
  <conditionalFormatting sqref="B78">
    <cfRule type="duplicateValues" dxfId="0" priority="98"/>
  </conditionalFormatting>
  <conditionalFormatting sqref="B79">
    <cfRule type="duplicateValues" dxfId="0" priority="97"/>
  </conditionalFormatting>
  <conditionalFormatting sqref="B80">
    <cfRule type="duplicateValues" dxfId="0" priority="96"/>
  </conditionalFormatting>
  <conditionalFormatting sqref="B81">
    <cfRule type="duplicateValues" dxfId="0" priority="95"/>
  </conditionalFormatting>
  <conditionalFormatting sqref="B82">
    <cfRule type="duplicateValues" dxfId="0" priority="94"/>
  </conditionalFormatting>
  <conditionalFormatting sqref="B83">
    <cfRule type="duplicateValues" dxfId="0" priority="93"/>
  </conditionalFormatting>
  <conditionalFormatting sqref="B84">
    <cfRule type="duplicateValues" dxfId="0" priority="92"/>
  </conditionalFormatting>
  <conditionalFormatting sqref="B85">
    <cfRule type="duplicateValues" dxfId="0" priority="91"/>
  </conditionalFormatting>
  <conditionalFormatting sqref="B86">
    <cfRule type="duplicateValues" dxfId="0" priority="90"/>
  </conditionalFormatting>
  <conditionalFormatting sqref="B87">
    <cfRule type="duplicateValues" dxfId="0" priority="89"/>
  </conditionalFormatting>
  <conditionalFormatting sqref="B88">
    <cfRule type="duplicateValues" dxfId="0" priority="88"/>
  </conditionalFormatting>
  <conditionalFormatting sqref="B89">
    <cfRule type="duplicateValues" dxfId="0" priority="87"/>
  </conditionalFormatting>
  <conditionalFormatting sqref="B90">
    <cfRule type="duplicateValues" dxfId="0" priority="86"/>
  </conditionalFormatting>
  <conditionalFormatting sqref="B91">
    <cfRule type="duplicateValues" dxfId="0" priority="85"/>
  </conditionalFormatting>
  <conditionalFormatting sqref="B92">
    <cfRule type="duplicateValues" dxfId="0" priority="84"/>
  </conditionalFormatting>
  <conditionalFormatting sqref="B93">
    <cfRule type="duplicateValues" dxfId="0" priority="83"/>
  </conditionalFormatting>
  <conditionalFormatting sqref="B94">
    <cfRule type="duplicateValues" dxfId="0" priority="82"/>
  </conditionalFormatting>
  <conditionalFormatting sqref="B95">
    <cfRule type="duplicateValues" dxfId="0" priority="81"/>
  </conditionalFormatting>
  <conditionalFormatting sqref="B96">
    <cfRule type="duplicateValues" dxfId="0" priority="80"/>
  </conditionalFormatting>
  <conditionalFormatting sqref="B97">
    <cfRule type="duplicateValues" dxfId="0" priority="79"/>
  </conditionalFormatting>
  <conditionalFormatting sqref="B98">
    <cfRule type="duplicateValues" dxfId="0" priority="78"/>
  </conditionalFormatting>
  <conditionalFormatting sqref="B99">
    <cfRule type="duplicateValues" dxfId="0" priority="77"/>
  </conditionalFormatting>
  <conditionalFormatting sqref="B100">
    <cfRule type="duplicateValues" dxfId="0" priority="76"/>
  </conditionalFormatting>
  <conditionalFormatting sqref="B101">
    <cfRule type="duplicateValues" dxfId="0" priority="75"/>
  </conditionalFormatting>
  <conditionalFormatting sqref="B102">
    <cfRule type="duplicateValues" dxfId="0" priority="74"/>
  </conditionalFormatting>
  <conditionalFormatting sqref="B103">
    <cfRule type="duplicateValues" dxfId="0" priority="73"/>
  </conditionalFormatting>
  <conditionalFormatting sqref="B104">
    <cfRule type="duplicateValues" dxfId="0" priority="72"/>
  </conditionalFormatting>
  <conditionalFormatting sqref="B105">
    <cfRule type="duplicateValues" dxfId="0" priority="71"/>
  </conditionalFormatting>
  <conditionalFormatting sqref="B106">
    <cfRule type="duplicateValues" dxfId="0" priority="70"/>
  </conditionalFormatting>
  <conditionalFormatting sqref="B107">
    <cfRule type="duplicateValues" dxfId="0" priority="69"/>
  </conditionalFormatting>
  <conditionalFormatting sqref="B108">
    <cfRule type="duplicateValues" dxfId="0" priority="68"/>
  </conditionalFormatting>
  <conditionalFormatting sqref="B109">
    <cfRule type="duplicateValues" dxfId="0" priority="67"/>
  </conditionalFormatting>
  <conditionalFormatting sqref="B110">
    <cfRule type="duplicateValues" dxfId="0" priority="66"/>
  </conditionalFormatting>
  <conditionalFormatting sqref="B111">
    <cfRule type="duplicateValues" dxfId="0" priority="15"/>
  </conditionalFormatting>
  <conditionalFormatting sqref="B112">
    <cfRule type="duplicateValues" dxfId="0" priority="13"/>
  </conditionalFormatting>
  <conditionalFormatting sqref="B113">
    <cfRule type="duplicateValues" dxfId="0" priority="14"/>
  </conditionalFormatting>
  <conditionalFormatting sqref="B114">
    <cfRule type="duplicateValues" dxfId="0" priority="64"/>
  </conditionalFormatting>
  <conditionalFormatting sqref="B115">
    <cfRule type="duplicateValues" dxfId="0" priority="63"/>
  </conditionalFormatting>
  <conditionalFormatting sqref="B116">
    <cfRule type="duplicateValues" dxfId="0" priority="62"/>
  </conditionalFormatting>
  <conditionalFormatting sqref="B117">
    <cfRule type="duplicateValues" dxfId="0" priority="61"/>
  </conditionalFormatting>
  <conditionalFormatting sqref="B118">
    <cfRule type="duplicateValues" dxfId="0" priority="18"/>
  </conditionalFormatting>
  <conditionalFormatting sqref="B119">
    <cfRule type="duplicateValues" dxfId="0" priority="60"/>
  </conditionalFormatting>
  <conditionalFormatting sqref="B120">
    <cfRule type="duplicateValues" dxfId="0" priority="52"/>
  </conditionalFormatting>
  <conditionalFormatting sqref="B121">
    <cfRule type="duplicateValues" dxfId="0" priority="51"/>
  </conditionalFormatting>
  <conditionalFormatting sqref="B122">
    <cfRule type="duplicateValues" dxfId="0" priority="50"/>
  </conditionalFormatting>
  <conditionalFormatting sqref="B123">
    <cfRule type="duplicateValues" dxfId="0" priority="55"/>
  </conditionalFormatting>
  <conditionalFormatting sqref="B124">
    <cfRule type="duplicateValues" dxfId="0" priority="20"/>
  </conditionalFormatting>
  <conditionalFormatting sqref="B125">
    <cfRule type="duplicateValues" dxfId="0" priority="19"/>
  </conditionalFormatting>
  <conditionalFormatting sqref="B126">
    <cfRule type="duplicateValues" dxfId="0" priority="21"/>
  </conditionalFormatting>
  <conditionalFormatting sqref="B127">
    <cfRule type="duplicateValues" dxfId="0" priority="58"/>
  </conditionalFormatting>
  <conditionalFormatting sqref="B128">
    <cfRule type="duplicateValues" dxfId="0" priority="57"/>
  </conditionalFormatting>
  <conditionalFormatting sqref="B129">
    <cfRule type="duplicateValues" dxfId="0" priority="54"/>
  </conditionalFormatting>
  <conditionalFormatting sqref="B130">
    <cfRule type="duplicateValues" dxfId="0" priority="53"/>
  </conditionalFormatting>
  <conditionalFormatting sqref="B131">
    <cfRule type="duplicateValues" dxfId="0" priority="23"/>
  </conditionalFormatting>
  <conditionalFormatting sqref="B132">
    <cfRule type="duplicateValues" dxfId="0" priority="56"/>
  </conditionalFormatting>
  <conditionalFormatting sqref="B133">
    <cfRule type="duplicateValues" dxfId="0" priority="22"/>
  </conditionalFormatting>
  <conditionalFormatting sqref="B134">
    <cfRule type="duplicateValues" dxfId="0" priority="48"/>
  </conditionalFormatting>
  <conditionalFormatting sqref="B135">
    <cfRule type="duplicateValues" dxfId="0" priority="47"/>
  </conditionalFormatting>
  <conditionalFormatting sqref="B136">
    <cfRule type="duplicateValues" dxfId="0" priority="46"/>
  </conditionalFormatting>
  <conditionalFormatting sqref="B137">
    <cfRule type="duplicateValues" dxfId="0" priority="45"/>
  </conditionalFormatting>
  <conditionalFormatting sqref="B138">
    <cfRule type="duplicateValues" dxfId="0" priority="44"/>
  </conditionalFormatting>
  <conditionalFormatting sqref="B139">
    <cfRule type="duplicateValues" dxfId="0" priority="43"/>
  </conditionalFormatting>
  <conditionalFormatting sqref="B140">
    <cfRule type="duplicateValues" dxfId="0" priority="42"/>
  </conditionalFormatting>
  <conditionalFormatting sqref="B141">
    <cfRule type="duplicateValues" dxfId="0" priority="41"/>
  </conditionalFormatting>
  <conditionalFormatting sqref="B142">
    <cfRule type="duplicateValues" dxfId="0" priority="40"/>
  </conditionalFormatting>
  <conditionalFormatting sqref="B143">
    <cfRule type="duplicateValues" dxfId="0" priority="39"/>
  </conditionalFormatting>
  <conditionalFormatting sqref="B144">
    <cfRule type="duplicateValues" dxfId="0" priority="38"/>
  </conditionalFormatting>
  <conditionalFormatting sqref="B145">
    <cfRule type="duplicateValues" dxfId="0" priority="37"/>
  </conditionalFormatting>
  <conditionalFormatting sqref="B146">
    <cfRule type="duplicateValues" dxfId="0" priority="36"/>
  </conditionalFormatting>
  <conditionalFormatting sqref="B147">
    <cfRule type="duplicateValues" dxfId="0" priority="35"/>
  </conditionalFormatting>
  <conditionalFormatting sqref="B148">
    <cfRule type="duplicateValues" dxfId="0" priority="34"/>
  </conditionalFormatting>
  <conditionalFormatting sqref="B149">
    <cfRule type="duplicateValues" dxfId="0" priority="33"/>
  </conditionalFormatting>
  <conditionalFormatting sqref="B150">
    <cfRule type="duplicateValues" dxfId="0" priority="32"/>
  </conditionalFormatting>
  <conditionalFormatting sqref="B151">
    <cfRule type="duplicateValues" dxfId="0" priority="31"/>
  </conditionalFormatting>
  <conditionalFormatting sqref="B152">
    <cfRule type="duplicateValues" dxfId="0" priority="30"/>
  </conditionalFormatting>
  <conditionalFormatting sqref="B153">
    <cfRule type="duplicateValues" dxfId="0" priority="29"/>
  </conditionalFormatting>
  <conditionalFormatting sqref="B154">
    <cfRule type="duplicateValues" dxfId="0" priority="28"/>
  </conditionalFormatting>
  <conditionalFormatting sqref="B155">
    <cfRule type="duplicateValues" dxfId="0" priority="27"/>
  </conditionalFormatting>
  <conditionalFormatting sqref="B156">
    <cfRule type="duplicateValues" dxfId="0" priority="26"/>
  </conditionalFormatting>
  <conditionalFormatting sqref="B157">
    <cfRule type="duplicateValues" dxfId="0" priority="25"/>
  </conditionalFormatting>
  <conditionalFormatting sqref="B158">
    <cfRule type="duplicateValues" dxfId="0" priority="24"/>
  </conditionalFormatting>
  <conditionalFormatting sqref="B3:B10 B12:B25 B27:B28 B30:B34 B36:B53 B55:B56 B58:B60 A1 B159:B1048576">
    <cfRule type="duplicateValues" dxfId="0" priority="117"/>
  </conditionalFormatting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8"/>
  <sheetViews>
    <sheetView workbookViewId="0">
      <pane ySplit="2" topLeftCell="A26" activePane="bottomLeft" state="frozen"/>
      <selection/>
      <selection pane="bottomLeft" activeCell="O58" sqref="O58"/>
    </sheetView>
  </sheetViews>
  <sheetFormatPr defaultColWidth="9" defaultRowHeight="16.5"/>
  <cols>
    <col min="1" max="1" width="4.625" style="5" customWidth="1"/>
    <col min="2" max="2" width="16.25" style="4" customWidth="1"/>
    <col min="3" max="4" width="8.625" style="27" customWidth="1"/>
    <col min="5" max="5" width="9" style="28" customWidth="1"/>
    <col min="6" max="6" width="14.75" style="27" customWidth="1"/>
    <col min="7" max="7" width="10.625" style="27" customWidth="1"/>
    <col min="8" max="8" width="12.875" style="27" customWidth="1"/>
    <col min="9" max="9" width="16" style="27" customWidth="1"/>
    <col min="10" max="10" width="16.5" style="27" customWidth="1"/>
    <col min="11" max="11" width="10.625" style="27" customWidth="1"/>
    <col min="12" max="12" width="9" style="5"/>
    <col min="13" max="13" width="17.875" style="5" customWidth="1"/>
    <col min="14" max="19" width="9" style="5"/>
    <col min="20" max="20" width="12.625" style="5"/>
    <col min="21" max="16384" width="9" style="5"/>
  </cols>
  <sheetData>
    <row r="1" s="4" customFormat="1" spans="1:14">
      <c r="A1" s="10" t="s">
        <v>181</v>
      </c>
      <c r="B1" s="10"/>
      <c r="C1" s="29" t="s">
        <v>148</v>
      </c>
      <c r="D1" s="29"/>
      <c r="E1" s="30"/>
      <c r="F1" s="29" t="s">
        <v>187</v>
      </c>
      <c r="G1" s="29" t="s">
        <v>188</v>
      </c>
      <c r="H1" s="29" t="s">
        <v>189</v>
      </c>
      <c r="I1" s="29" t="s">
        <v>190</v>
      </c>
      <c r="J1" s="29" t="s">
        <v>191</v>
      </c>
      <c r="K1" s="29" t="s">
        <v>192</v>
      </c>
      <c r="M1" s="4" t="s">
        <v>159</v>
      </c>
      <c r="N1" s="4" t="s">
        <v>160</v>
      </c>
    </row>
    <row r="2" s="4" customFormat="1" spans="1:13">
      <c r="A2" s="10"/>
      <c r="B2" s="10"/>
      <c r="C2" s="29" t="s">
        <v>161</v>
      </c>
      <c r="D2" s="29" t="s">
        <v>162</v>
      </c>
      <c r="E2" s="30" t="s">
        <v>163</v>
      </c>
      <c r="F2" s="29" t="s">
        <v>161</v>
      </c>
      <c r="G2" s="29" t="s">
        <v>161</v>
      </c>
      <c r="H2" s="29" t="s">
        <v>161</v>
      </c>
      <c r="I2" s="29" t="s">
        <v>161</v>
      </c>
      <c r="J2" s="29" t="s">
        <v>161</v>
      </c>
      <c r="K2" s="29" t="s">
        <v>161</v>
      </c>
      <c r="M2" s="4" t="s">
        <v>164</v>
      </c>
    </row>
    <row r="3" s="5" customFormat="1" spans="1:11">
      <c r="A3" s="17" t="s">
        <v>165</v>
      </c>
      <c r="B3" s="18" t="s">
        <v>18</v>
      </c>
      <c r="C3" s="31">
        <f>SUM(F3:K3)</f>
        <v>2880</v>
      </c>
      <c r="D3" s="31"/>
      <c r="E3" s="31">
        <f t="shared" ref="E3:E28" si="0">C3-D3</f>
        <v>2880</v>
      </c>
      <c r="F3" s="32">
        <v>0</v>
      </c>
      <c r="G3" s="32">
        <v>2880</v>
      </c>
      <c r="H3" s="32">
        <v>0</v>
      </c>
      <c r="I3" s="32">
        <v>0</v>
      </c>
      <c r="J3" s="32">
        <v>0</v>
      </c>
      <c r="K3" s="32">
        <v>0</v>
      </c>
    </row>
    <row r="4" s="5" customFormat="1" spans="1:11">
      <c r="A4" s="17" t="s">
        <v>165</v>
      </c>
      <c r="B4" s="18" t="s">
        <v>21</v>
      </c>
      <c r="C4" s="31">
        <f t="shared" ref="C4:C35" si="1">SUM(F4:K4)</f>
        <v>900</v>
      </c>
      <c r="D4" s="31"/>
      <c r="E4" s="31">
        <f t="shared" si="0"/>
        <v>900</v>
      </c>
      <c r="F4" s="32">
        <v>0</v>
      </c>
      <c r="G4" s="32">
        <v>900</v>
      </c>
      <c r="H4" s="32">
        <v>0</v>
      </c>
      <c r="I4" s="32">
        <v>0</v>
      </c>
      <c r="J4" s="32">
        <v>0</v>
      </c>
      <c r="K4" s="32">
        <v>0</v>
      </c>
    </row>
    <row r="5" s="5" customFormat="1" spans="1:11">
      <c r="A5" s="17" t="s">
        <v>165</v>
      </c>
      <c r="B5" s="18" t="s">
        <v>23</v>
      </c>
      <c r="C5" s="31">
        <f t="shared" si="1"/>
        <v>0</v>
      </c>
      <c r="D5" s="31"/>
      <c r="E5" s="31">
        <f t="shared" si="0"/>
        <v>0</v>
      </c>
      <c r="F5" s="32">
        <v>0</v>
      </c>
      <c r="G5" s="32">
        <v>0</v>
      </c>
      <c r="H5" s="32">
        <v>0</v>
      </c>
      <c r="I5" s="32">
        <v>0</v>
      </c>
      <c r="J5" s="32">
        <v>0</v>
      </c>
      <c r="K5" s="32">
        <v>0</v>
      </c>
    </row>
    <row r="6" s="5" customFormat="1" spans="1:11">
      <c r="A6" s="17" t="s">
        <v>165</v>
      </c>
      <c r="B6" s="18" t="s">
        <v>25</v>
      </c>
      <c r="C6" s="31">
        <f t="shared" si="1"/>
        <v>0</v>
      </c>
      <c r="D6" s="31"/>
      <c r="E6" s="31">
        <f t="shared" si="0"/>
        <v>0</v>
      </c>
      <c r="F6" s="32">
        <v>0</v>
      </c>
      <c r="G6" s="32">
        <v>0</v>
      </c>
      <c r="H6" s="32">
        <v>0</v>
      </c>
      <c r="I6" s="32">
        <v>0</v>
      </c>
      <c r="J6" s="32">
        <v>0</v>
      </c>
      <c r="K6" s="32">
        <v>0</v>
      </c>
    </row>
    <row r="7" s="5" customFormat="1" spans="1:11">
      <c r="A7" s="17" t="s">
        <v>165</v>
      </c>
      <c r="B7" s="18" t="s">
        <v>30</v>
      </c>
      <c r="C7" s="31">
        <f t="shared" si="1"/>
        <v>0</v>
      </c>
      <c r="D7" s="31"/>
      <c r="E7" s="31">
        <f t="shared" si="0"/>
        <v>0</v>
      </c>
      <c r="F7" s="32">
        <v>0</v>
      </c>
      <c r="G7" s="32">
        <v>0</v>
      </c>
      <c r="H7" s="32">
        <v>0</v>
      </c>
      <c r="I7" s="32">
        <v>0</v>
      </c>
      <c r="J7" s="32">
        <v>0</v>
      </c>
      <c r="K7" s="32">
        <v>0</v>
      </c>
    </row>
    <row r="8" s="5" customFormat="1" spans="1:11">
      <c r="A8" s="17" t="s">
        <v>165</v>
      </c>
      <c r="B8" s="18" t="s">
        <v>27</v>
      </c>
      <c r="C8" s="31">
        <f t="shared" si="1"/>
        <v>5856</v>
      </c>
      <c r="D8" s="31"/>
      <c r="E8" s="31">
        <f t="shared" si="0"/>
        <v>5856</v>
      </c>
      <c r="F8" s="32">
        <v>0</v>
      </c>
      <c r="G8" s="32">
        <v>0</v>
      </c>
      <c r="H8" s="32">
        <v>0</v>
      </c>
      <c r="I8" s="32">
        <v>0</v>
      </c>
      <c r="J8" s="32">
        <v>0</v>
      </c>
      <c r="K8" s="32">
        <f>96*(17+21+23)</f>
        <v>5856</v>
      </c>
    </row>
    <row r="9" s="5" customFormat="1" spans="1:11">
      <c r="A9" s="17" t="s">
        <v>165</v>
      </c>
      <c r="B9" s="18" t="s">
        <v>135</v>
      </c>
      <c r="C9" s="31">
        <f t="shared" si="1"/>
        <v>0</v>
      </c>
      <c r="D9" s="31"/>
      <c r="E9" s="31">
        <f t="shared" si="0"/>
        <v>0</v>
      </c>
      <c r="F9" s="32">
        <v>0</v>
      </c>
      <c r="G9" s="32">
        <v>0</v>
      </c>
      <c r="H9" s="32">
        <v>0</v>
      </c>
      <c r="I9" s="32">
        <v>0</v>
      </c>
      <c r="J9" s="32">
        <v>0</v>
      </c>
      <c r="K9" s="32">
        <v>0</v>
      </c>
    </row>
    <row r="10" s="5" customFormat="1" spans="1:11">
      <c r="A10" s="17" t="s">
        <v>165</v>
      </c>
      <c r="B10" s="18" t="s">
        <v>138</v>
      </c>
      <c r="C10" s="31">
        <f t="shared" si="1"/>
        <v>4722</v>
      </c>
      <c r="D10" s="31"/>
      <c r="E10" s="31">
        <f t="shared" si="0"/>
        <v>4722</v>
      </c>
      <c r="F10" s="32">
        <v>0</v>
      </c>
      <c r="G10" s="32">
        <v>0</v>
      </c>
      <c r="H10" s="32">
        <v>0</v>
      </c>
      <c r="I10" s="32">
        <v>0</v>
      </c>
      <c r="J10" s="32">
        <v>0</v>
      </c>
      <c r="K10" s="32">
        <f>48*(29+32)+138*13</f>
        <v>4722</v>
      </c>
    </row>
    <row r="11" s="5" customFormat="1" spans="1:11">
      <c r="A11" s="17" t="s">
        <v>165</v>
      </c>
      <c r="B11" s="18" t="s">
        <v>74</v>
      </c>
      <c r="C11" s="31">
        <f t="shared" si="1"/>
        <v>0</v>
      </c>
      <c r="D11" s="31"/>
      <c r="E11" s="31">
        <f t="shared" si="0"/>
        <v>0</v>
      </c>
      <c r="F11" s="32">
        <v>0</v>
      </c>
      <c r="G11" s="32">
        <v>0</v>
      </c>
      <c r="H11" s="32">
        <v>0</v>
      </c>
      <c r="I11" s="32">
        <v>0</v>
      </c>
      <c r="J11" s="32">
        <v>0</v>
      </c>
      <c r="K11" s="32">
        <v>0</v>
      </c>
    </row>
    <row r="12" s="5" customFormat="1" spans="1:11">
      <c r="A12" s="17" t="s">
        <v>165</v>
      </c>
      <c r="B12" s="18" t="s">
        <v>34</v>
      </c>
      <c r="C12" s="31">
        <f t="shared" si="1"/>
        <v>0</v>
      </c>
      <c r="D12" s="31"/>
      <c r="E12" s="31">
        <f t="shared" si="0"/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2">
        <v>0</v>
      </c>
    </row>
    <row r="13" s="5" customFormat="1" spans="1:11">
      <c r="A13" s="17" t="s">
        <v>165</v>
      </c>
      <c r="B13" s="18" t="s">
        <v>45</v>
      </c>
      <c r="C13" s="31">
        <f t="shared" si="1"/>
        <v>0</v>
      </c>
      <c r="D13" s="31"/>
      <c r="E13" s="31">
        <f t="shared" si="0"/>
        <v>0</v>
      </c>
      <c r="F13" s="32">
        <v>0</v>
      </c>
      <c r="G13" s="32">
        <v>0</v>
      </c>
      <c r="H13" s="32">
        <v>0</v>
      </c>
      <c r="I13" s="32">
        <v>0</v>
      </c>
      <c r="J13" s="32">
        <v>0</v>
      </c>
      <c r="K13" s="32">
        <v>0</v>
      </c>
    </row>
    <row r="14" s="5" customFormat="1" spans="1:11">
      <c r="A14" s="17" t="s">
        <v>165</v>
      </c>
      <c r="B14" s="18" t="s">
        <v>166</v>
      </c>
      <c r="C14" s="31">
        <f t="shared" si="1"/>
        <v>0</v>
      </c>
      <c r="D14" s="31"/>
      <c r="E14" s="31">
        <f t="shared" si="0"/>
        <v>0</v>
      </c>
      <c r="F14" s="32">
        <v>0</v>
      </c>
      <c r="G14" s="32">
        <v>0</v>
      </c>
      <c r="H14" s="32">
        <v>0</v>
      </c>
      <c r="I14" s="32">
        <v>0</v>
      </c>
      <c r="J14" s="32">
        <v>0</v>
      </c>
      <c r="K14" s="32">
        <v>0</v>
      </c>
    </row>
    <row r="15" s="5" customFormat="1" spans="1:11">
      <c r="A15" s="17" t="s">
        <v>167</v>
      </c>
      <c r="B15" s="18" t="s">
        <v>17</v>
      </c>
      <c r="C15" s="31">
        <f t="shared" si="1"/>
        <v>0</v>
      </c>
      <c r="D15" s="31"/>
      <c r="E15" s="31">
        <f t="shared" si="0"/>
        <v>0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</row>
    <row r="16" s="5" customFormat="1" spans="1:11">
      <c r="A16" s="17" t="s">
        <v>167</v>
      </c>
      <c r="B16" s="18" t="s">
        <v>19</v>
      </c>
      <c r="C16" s="31">
        <f t="shared" si="1"/>
        <v>0</v>
      </c>
      <c r="D16" s="31"/>
      <c r="E16" s="31">
        <f t="shared" si="0"/>
        <v>0</v>
      </c>
      <c r="F16" s="32">
        <v>0</v>
      </c>
      <c r="G16" s="32">
        <v>0</v>
      </c>
      <c r="H16" s="32">
        <v>0</v>
      </c>
      <c r="I16" s="32">
        <v>0</v>
      </c>
      <c r="J16" s="32">
        <v>0</v>
      </c>
      <c r="K16" s="32">
        <v>0</v>
      </c>
    </row>
    <row r="17" s="5" customFormat="1" spans="1:11">
      <c r="A17" s="17" t="s">
        <v>167</v>
      </c>
      <c r="B17" s="18" t="s">
        <v>20</v>
      </c>
      <c r="C17" s="31">
        <f t="shared" si="1"/>
        <v>0</v>
      </c>
      <c r="D17" s="31"/>
      <c r="E17" s="31">
        <f t="shared" si="0"/>
        <v>0</v>
      </c>
      <c r="F17" s="32">
        <v>0</v>
      </c>
      <c r="G17" s="32">
        <v>0</v>
      </c>
      <c r="H17" s="32">
        <v>0</v>
      </c>
      <c r="I17" s="32">
        <v>0</v>
      </c>
      <c r="J17" s="32">
        <v>0</v>
      </c>
      <c r="K17" s="32">
        <v>0</v>
      </c>
    </row>
    <row r="18" s="5" customFormat="1" spans="1:11">
      <c r="A18" s="17" t="s">
        <v>167</v>
      </c>
      <c r="B18" s="18" t="s">
        <v>22</v>
      </c>
      <c r="C18" s="31">
        <f t="shared" si="1"/>
        <v>0</v>
      </c>
      <c r="D18" s="31"/>
      <c r="E18" s="31">
        <f t="shared" si="0"/>
        <v>0</v>
      </c>
      <c r="F18" s="32">
        <v>0</v>
      </c>
      <c r="G18" s="32">
        <v>0</v>
      </c>
      <c r="H18" s="32">
        <v>0</v>
      </c>
      <c r="I18" s="32">
        <v>0</v>
      </c>
      <c r="J18" s="32">
        <v>0</v>
      </c>
      <c r="K18" s="32">
        <v>0</v>
      </c>
    </row>
    <row r="19" s="5" customFormat="1" spans="1:20">
      <c r="A19" s="17" t="s">
        <v>167</v>
      </c>
      <c r="B19" s="18" t="s">
        <v>24</v>
      </c>
      <c r="C19" s="31">
        <f t="shared" si="1"/>
        <v>0</v>
      </c>
      <c r="D19" s="31"/>
      <c r="E19" s="31">
        <f t="shared" si="0"/>
        <v>0</v>
      </c>
      <c r="F19" s="32">
        <v>0</v>
      </c>
      <c r="G19" s="32">
        <v>0</v>
      </c>
      <c r="H19" s="32">
        <v>0</v>
      </c>
      <c r="I19" s="32">
        <v>0</v>
      </c>
      <c r="J19" s="32">
        <v>0</v>
      </c>
      <c r="K19" s="32">
        <v>0</v>
      </c>
      <c r="T19" s="5">
        <f>1794/13</f>
        <v>138</v>
      </c>
    </row>
    <row r="20" s="5" customFormat="1" spans="1:11">
      <c r="A20" s="17" t="s">
        <v>167</v>
      </c>
      <c r="B20" s="18" t="s">
        <v>26</v>
      </c>
      <c r="C20" s="31">
        <f t="shared" si="1"/>
        <v>11400</v>
      </c>
      <c r="D20" s="31"/>
      <c r="E20" s="31">
        <f t="shared" si="0"/>
        <v>11400</v>
      </c>
      <c r="F20" s="32">
        <f>60*190</f>
        <v>11400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</row>
    <row r="21" s="5" customFormat="1" spans="1:11">
      <c r="A21" s="17" t="s">
        <v>167</v>
      </c>
      <c r="B21" s="18" t="s">
        <v>28</v>
      </c>
      <c r="C21" s="31">
        <f t="shared" si="1"/>
        <v>0</v>
      </c>
      <c r="D21" s="31"/>
      <c r="E21" s="31">
        <f t="shared" si="0"/>
        <v>0</v>
      </c>
      <c r="F21" s="32">
        <v>0</v>
      </c>
      <c r="G21" s="32">
        <v>0</v>
      </c>
      <c r="H21" s="32">
        <v>0</v>
      </c>
      <c r="I21" s="32">
        <v>0</v>
      </c>
      <c r="J21" s="32">
        <v>0</v>
      </c>
      <c r="K21" s="32">
        <v>0</v>
      </c>
    </row>
    <row r="22" s="5" customFormat="1" spans="1:11">
      <c r="A22" s="17" t="s">
        <v>167</v>
      </c>
      <c r="B22" s="18" t="s">
        <v>29</v>
      </c>
      <c r="C22" s="31">
        <f t="shared" si="1"/>
        <v>0</v>
      </c>
      <c r="D22" s="31"/>
      <c r="E22" s="31">
        <f t="shared" si="0"/>
        <v>0</v>
      </c>
      <c r="F22" s="32">
        <v>0</v>
      </c>
      <c r="G22" s="32">
        <v>0</v>
      </c>
      <c r="H22" s="32">
        <v>0</v>
      </c>
      <c r="I22" s="32">
        <v>0</v>
      </c>
      <c r="J22" s="32">
        <v>0</v>
      </c>
      <c r="K22" s="32">
        <v>0</v>
      </c>
    </row>
    <row r="23" s="5" customFormat="1" spans="1:16">
      <c r="A23" s="17" t="s">
        <v>167</v>
      </c>
      <c r="B23" s="18" t="s">
        <v>31</v>
      </c>
      <c r="C23" s="31">
        <f t="shared" si="1"/>
        <v>0</v>
      </c>
      <c r="D23" s="31"/>
      <c r="E23" s="31">
        <f t="shared" si="0"/>
        <v>0</v>
      </c>
      <c r="F23" s="32">
        <v>0</v>
      </c>
      <c r="G23" s="32">
        <v>0</v>
      </c>
      <c r="H23" s="32">
        <v>0</v>
      </c>
      <c r="I23" s="32">
        <v>0</v>
      </c>
      <c r="J23" s="32">
        <v>0</v>
      </c>
      <c r="K23" s="32">
        <v>0</v>
      </c>
      <c r="P23" s="5">
        <f>1800/60</f>
        <v>30</v>
      </c>
    </row>
    <row r="24" s="5" customFormat="1" spans="1:11">
      <c r="A24" s="17" t="s">
        <v>167</v>
      </c>
      <c r="B24" s="18" t="s">
        <v>32</v>
      </c>
      <c r="C24" s="31">
        <f t="shared" si="1"/>
        <v>0</v>
      </c>
      <c r="D24" s="31"/>
      <c r="E24" s="31">
        <f t="shared" si="0"/>
        <v>0</v>
      </c>
      <c r="F24" s="32">
        <v>0</v>
      </c>
      <c r="G24" s="32">
        <v>0</v>
      </c>
      <c r="H24" s="32">
        <v>0</v>
      </c>
      <c r="I24" s="32">
        <v>0</v>
      </c>
      <c r="J24" s="32">
        <v>0</v>
      </c>
      <c r="K24" s="32">
        <v>0</v>
      </c>
    </row>
    <row r="25" s="5" customFormat="1" spans="1:11">
      <c r="A25" s="17" t="s">
        <v>168</v>
      </c>
      <c r="B25" s="18" t="s">
        <v>33</v>
      </c>
      <c r="C25" s="31">
        <f t="shared" si="1"/>
        <v>0</v>
      </c>
      <c r="D25" s="31"/>
      <c r="E25" s="31">
        <f t="shared" si="0"/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</row>
    <row r="26" s="5" customFormat="1" spans="1:11">
      <c r="A26" s="17" t="s">
        <v>168</v>
      </c>
      <c r="B26" s="18" t="s">
        <v>62</v>
      </c>
      <c r="C26" s="31">
        <f t="shared" si="1"/>
        <v>0</v>
      </c>
      <c r="D26" s="31"/>
      <c r="E26" s="31">
        <f t="shared" si="0"/>
        <v>0</v>
      </c>
      <c r="F26" s="32">
        <v>0</v>
      </c>
      <c r="G26" s="32">
        <v>0</v>
      </c>
      <c r="H26" s="32">
        <v>0</v>
      </c>
      <c r="I26" s="32">
        <v>0</v>
      </c>
      <c r="J26" s="32">
        <v>0</v>
      </c>
      <c r="K26" s="32">
        <v>0</v>
      </c>
    </row>
    <row r="27" s="5" customFormat="1" spans="1:11">
      <c r="A27" s="17" t="s">
        <v>167</v>
      </c>
      <c r="B27" s="18" t="s">
        <v>35</v>
      </c>
      <c r="C27" s="31">
        <f t="shared" ref="C27:C29" si="2">SUM(F27:K27)</f>
        <v>0</v>
      </c>
      <c r="D27" s="31"/>
      <c r="E27" s="31">
        <f t="shared" ref="E27:E29" si="3">C27-D27</f>
        <v>0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</row>
    <row r="28" s="5" customFormat="1" spans="1:11">
      <c r="A28" s="17" t="s">
        <v>167</v>
      </c>
      <c r="B28" s="18" t="s">
        <v>36</v>
      </c>
      <c r="C28" s="31">
        <f t="shared" si="2"/>
        <v>0</v>
      </c>
      <c r="D28" s="31"/>
      <c r="E28" s="31">
        <f t="shared" si="3"/>
        <v>0</v>
      </c>
      <c r="F28" s="32">
        <v>0</v>
      </c>
      <c r="G28" s="32">
        <v>0</v>
      </c>
      <c r="H28" s="32">
        <v>0</v>
      </c>
      <c r="I28" s="32">
        <v>0</v>
      </c>
      <c r="J28" s="32">
        <v>0</v>
      </c>
      <c r="K28" s="32">
        <v>0</v>
      </c>
    </row>
    <row r="29" s="5" customFormat="1" spans="1:11">
      <c r="A29" s="17" t="s">
        <v>167</v>
      </c>
      <c r="B29" s="18" t="s">
        <v>76</v>
      </c>
      <c r="C29" s="31">
        <f t="shared" si="2"/>
        <v>0</v>
      </c>
      <c r="D29" s="31"/>
      <c r="E29" s="31">
        <f t="shared" si="3"/>
        <v>0</v>
      </c>
      <c r="F29" s="32">
        <v>0</v>
      </c>
      <c r="G29" s="32">
        <v>0</v>
      </c>
      <c r="H29" s="32">
        <v>0</v>
      </c>
      <c r="I29" s="32">
        <v>0</v>
      </c>
      <c r="J29" s="32">
        <v>0</v>
      </c>
      <c r="K29" s="32">
        <v>0</v>
      </c>
    </row>
    <row r="30" s="5" customFormat="1" spans="1:11">
      <c r="A30" s="17" t="s">
        <v>167</v>
      </c>
      <c r="B30" s="18" t="s">
        <v>38</v>
      </c>
      <c r="C30" s="31">
        <f t="shared" ref="C30:C35" si="4">SUM(F30:K30)</f>
        <v>0</v>
      </c>
      <c r="D30" s="31"/>
      <c r="E30" s="31">
        <f t="shared" ref="E30:E35" si="5">C30-D30</f>
        <v>0</v>
      </c>
      <c r="F30" s="32">
        <v>0</v>
      </c>
      <c r="G30" s="32">
        <v>0</v>
      </c>
      <c r="H30" s="32">
        <v>0</v>
      </c>
      <c r="I30" s="32">
        <v>0</v>
      </c>
      <c r="J30" s="32">
        <v>0</v>
      </c>
      <c r="K30" s="32">
        <v>0</v>
      </c>
    </row>
    <row r="31" s="5" customFormat="1" spans="1:11">
      <c r="A31" s="17" t="s">
        <v>168</v>
      </c>
      <c r="B31" s="18" t="s">
        <v>40</v>
      </c>
      <c r="C31" s="31">
        <f t="shared" si="4"/>
        <v>0</v>
      </c>
      <c r="D31" s="31"/>
      <c r="E31" s="31">
        <f t="shared" si="5"/>
        <v>0</v>
      </c>
      <c r="F31" s="32">
        <v>0</v>
      </c>
      <c r="G31" s="32">
        <v>0</v>
      </c>
      <c r="H31" s="32">
        <v>0</v>
      </c>
      <c r="I31" s="32">
        <v>0</v>
      </c>
      <c r="J31" s="32">
        <v>0</v>
      </c>
      <c r="K31" s="32">
        <v>0</v>
      </c>
    </row>
    <row r="32" s="5" customFormat="1" spans="1:11">
      <c r="A32" s="17" t="s">
        <v>168</v>
      </c>
      <c r="B32" s="18" t="s">
        <v>41</v>
      </c>
      <c r="C32" s="31">
        <f t="shared" si="4"/>
        <v>0</v>
      </c>
      <c r="D32" s="31"/>
      <c r="E32" s="31">
        <f t="shared" si="5"/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</row>
    <row r="33" s="5" customFormat="1" spans="1:11">
      <c r="A33" s="17" t="s">
        <v>168</v>
      </c>
      <c r="B33" s="18" t="s">
        <v>42</v>
      </c>
      <c r="C33" s="31">
        <f t="shared" si="4"/>
        <v>0</v>
      </c>
      <c r="D33" s="31"/>
      <c r="E33" s="31">
        <f t="shared" si="5"/>
        <v>0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</row>
    <row r="34" s="5" customFormat="1" spans="1:11">
      <c r="A34" s="17" t="s">
        <v>168</v>
      </c>
      <c r="B34" s="18" t="s">
        <v>44</v>
      </c>
      <c r="C34" s="31">
        <f t="shared" si="4"/>
        <v>0</v>
      </c>
      <c r="D34" s="31"/>
      <c r="E34" s="31">
        <f t="shared" si="5"/>
        <v>0</v>
      </c>
      <c r="F34" s="32">
        <v>0</v>
      </c>
      <c r="G34" s="32">
        <v>0</v>
      </c>
      <c r="H34" s="32">
        <v>0</v>
      </c>
      <c r="I34" s="32">
        <v>0</v>
      </c>
      <c r="J34" s="32">
        <v>0</v>
      </c>
      <c r="K34" s="32">
        <v>0</v>
      </c>
    </row>
    <row r="35" s="5" customFormat="1" spans="1:11">
      <c r="A35" s="17" t="s">
        <v>168</v>
      </c>
      <c r="B35" s="18" t="s">
        <v>50</v>
      </c>
      <c r="C35" s="31">
        <f t="shared" si="4"/>
        <v>0</v>
      </c>
      <c r="D35" s="31"/>
      <c r="E35" s="31">
        <f t="shared" si="5"/>
        <v>0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</row>
    <row r="36" s="5" customFormat="1" spans="1:11">
      <c r="A36" s="17" t="s">
        <v>168</v>
      </c>
      <c r="B36" s="18" t="s">
        <v>46</v>
      </c>
      <c r="C36" s="31">
        <f>SUM(F36:K36)</f>
        <v>0</v>
      </c>
      <c r="D36" s="31"/>
      <c r="E36" s="31">
        <f t="shared" ref="E36:E63" si="6">C36-D36</f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</row>
    <row r="37" s="5" customFormat="1" spans="1:11">
      <c r="A37" s="17" t="s">
        <v>168</v>
      </c>
      <c r="B37" s="18" t="s">
        <v>48</v>
      </c>
      <c r="C37" s="31">
        <f>SUM(F37:K37)</f>
        <v>0</v>
      </c>
      <c r="D37" s="31"/>
      <c r="E37" s="31">
        <f t="shared" si="6"/>
        <v>0</v>
      </c>
      <c r="F37" s="32">
        <v>0</v>
      </c>
      <c r="G37" s="32">
        <v>0</v>
      </c>
      <c r="H37" s="32">
        <v>0</v>
      </c>
      <c r="I37" s="32">
        <v>0</v>
      </c>
      <c r="J37" s="32">
        <v>0</v>
      </c>
      <c r="K37" s="32">
        <v>0</v>
      </c>
    </row>
    <row r="38" s="5" customFormat="1" spans="1:11">
      <c r="A38" s="17" t="s">
        <v>168</v>
      </c>
      <c r="B38" s="18" t="s">
        <v>51</v>
      </c>
      <c r="C38" s="31">
        <f>SUM(F38:K38)</f>
        <v>0</v>
      </c>
      <c r="D38" s="31"/>
      <c r="E38" s="31">
        <f t="shared" si="6"/>
        <v>0</v>
      </c>
      <c r="F38" s="32">
        <v>0</v>
      </c>
      <c r="G38" s="32">
        <v>0</v>
      </c>
      <c r="H38" s="32">
        <v>0</v>
      </c>
      <c r="I38" s="32">
        <v>0</v>
      </c>
      <c r="J38" s="32">
        <v>0</v>
      </c>
      <c r="K38" s="32">
        <v>0</v>
      </c>
    </row>
    <row r="39" s="5" customFormat="1" spans="1:11">
      <c r="A39" s="17" t="s">
        <v>168</v>
      </c>
      <c r="B39" s="18" t="s">
        <v>53</v>
      </c>
      <c r="C39" s="31">
        <f>SUM(F39:K39)</f>
        <v>0</v>
      </c>
      <c r="D39" s="31"/>
      <c r="E39" s="31">
        <f t="shared" si="6"/>
        <v>0</v>
      </c>
      <c r="F39" s="32">
        <v>0</v>
      </c>
      <c r="G39" s="32">
        <v>0</v>
      </c>
      <c r="H39" s="32">
        <v>0</v>
      </c>
      <c r="I39" s="32">
        <v>0</v>
      </c>
      <c r="J39" s="32">
        <v>0</v>
      </c>
      <c r="K39" s="32">
        <v>0</v>
      </c>
    </row>
    <row r="40" s="5" customFormat="1" spans="1:11">
      <c r="A40" s="17" t="s">
        <v>168</v>
      </c>
      <c r="B40" s="18" t="s">
        <v>43</v>
      </c>
      <c r="C40" s="31">
        <f>SUM(F40:K40)</f>
        <v>0</v>
      </c>
      <c r="D40" s="31"/>
      <c r="E40" s="31">
        <f t="shared" si="6"/>
        <v>0</v>
      </c>
      <c r="F40" s="32">
        <v>0</v>
      </c>
      <c r="G40" s="32">
        <v>0</v>
      </c>
      <c r="H40" s="32">
        <v>0</v>
      </c>
      <c r="I40" s="32">
        <v>0</v>
      </c>
      <c r="J40" s="32">
        <v>0</v>
      </c>
      <c r="K40" s="32">
        <v>0</v>
      </c>
    </row>
    <row r="41" s="5" customFormat="1" spans="1:11">
      <c r="A41" s="17" t="s">
        <v>168</v>
      </c>
      <c r="B41" s="18" t="s">
        <v>54</v>
      </c>
      <c r="C41" s="31">
        <f>SUM(F41:K41)</f>
        <v>0</v>
      </c>
      <c r="D41" s="31"/>
      <c r="E41" s="31">
        <f t="shared" si="6"/>
        <v>0</v>
      </c>
      <c r="F41" s="32">
        <v>0</v>
      </c>
      <c r="G41" s="32">
        <v>0</v>
      </c>
      <c r="H41" s="32">
        <v>0</v>
      </c>
      <c r="I41" s="32">
        <v>0</v>
      </c>
      <c r="J41" s="32">
        <v>0</v>
      </c>
      <c r="K41" s="32">
        <v>0</v>
      </c>
    </row>
    <row r="42" s="5" customFormat="1" spans="1:11">
      <c r="A42" s="17" t="s">
        <v>168</v>
      </c>
      <c r="B42" s="18" t="s">
        <v>55</v>
      </c>
      <c r="C42" s="31">
        <f>SUM(F42:K42)</f>
        <v>0</v>
      </c>
      <c r="D42" s="31"/>
      <c r="E42" s="31">
        <f t="shared" si="6"/>
        <v>0</v>
      </c>
      <c r="F42" s="32">
        <v>0</v>
      </c>
      <c r="G42" s="32">
        <v>0</v>
      </c>
      <c r="H42" s="32">
        <v>0</v>
      </c>
      <c r="I42" s="32">
        <v>0</v>
      </c>
      <c r="J42" s="32">
        <v>0</v>
      </c>
      <c r="K42" s="32">
        <v>0</v>
      </c>
    </row>
    <row r="43" s="5" customFormat="1" spans="1:11">
      <c r="A43" s="17" t="s">
        <v>168</v>
      </c>
      <c r="B43" s="18" t="s">
        <v>56</v>
      </c>
      <c r="C43" s="31">
        <f>SUM(F43:K43)</f>
        <v>0</v>
      </c>
      <c r="D43" s="31"/>
      <c r="E43" s="31">
        <f t="shared" si="6"/>
        <v>0</v>
      </c>
      <c r="F43" s="32">
        <v>0</v>
      </c>
      <c r="G43" s="32">
        <v>0</v>
      </c>
      <c r="H43" s="32">
        <v>0</v>
      </c>
      <c r="I43" s="32">
        <v>0</v>
      </c>
      <c r="J43" s="32">
        <v>0</v>
      </c>
      <c r="K43" s="32">
        <v>0</v>
      </c>
    </row>
    <row r="44" s="5" customFormat="1" spans="1:11">
      <c r="A44" s="17" t="s">
        <v>168</v>
      </c>
      <c r="B44" s="18" t="s">
        <v>57</v>
      </c>
      <c r="C44" s="31">
        <f>SUM(F44:K44)</f>
        <v>0</v>
      </c>
      <c r="D44" s="31"/>
      <c r="E44" s="31">
        <f t="shared" si="6"/>
        <v>0</v>
      </c>
      <c r="F44" s="32">
        <v>0</v>
      </c>
      <c r="G44" s="32">
        <v>0</v>
      </c>
      <c r="H44" s="32">
        <v>0</v>
      </c>
      <c r="I44" s="32">
        <v>0</v>
      </c>
      <c r="J44" s="32">
        <v>0</v>
      </c>
      <c r="K44" s="32">
        <v>0</v>
      </c>
    </row>
    <row r="45" s="5" customFormat="1" spans="1:11">
      <c r="A45" s="17" t="s">
        <v>168</v>
      </c>
      <c r="B45" s="18" t="s">
        <v>58</v>
      </c>
      <c r="C45" s="31">
        <f>SUM(F45:K45)</f>
        <v>0</v>
      </c>
      <c r="D45" s="31"/>
      <c r="E45" s="31">
        <f t="shared" si="6"/>
        <v>0</v>
      </c>
      <c r="F45" s="32">
        <v>0</v>
      </c>
      <c r="G45" s="32">
        <v>0</v>
      </c>
      <c r="H45" s="32">
        <v>0</v>
      </c>
      <c r="I45" s="32">
        <v>0</v>
      </c>
      <c r="J45" s="32">
        <v>0</v>
      </c>
      <c r="K45" s="32">
        <v>0</v>
      </c>
    </row>
    <row r="46" s="5" customFormat="1" spans="1:11">
      <c r="A46" s="17" t="s">
        <v>168</v>
      </c>
      <c r="B46" s="18" t="s">
        <v>52</v>
      </c>
      <c r="C46" s="31">
        <f>SUM(F46:K46)</f>
        <v>0</v>
      </c>
      <c r="D46" s="31"/>
      <c r="E46" s="31">
        <f t="shared" si="6"/>
        <v>0</v>
      </c>
      <c r="F46" s="32">
        <v>0</v>
      </c>
      <c r="G46" s="32">
        <v>0</v>
      </c>
      <c r="H46" s="32">
        <v>0</v>
      </c>
      <c r="I46" s="32">
        <v>0</v>
      </c>
      <c r="J46" s="32">
        <v>0</v>
      </c>
      <c r="K46" s="32">
        <v>0</v>
      </c>
    </row>
    <row r="47" s="5" customFormat="1" spans="1:11">
      <c r="A47" s="17" t="s">
        <v>168</v>
      </c>
      <c r="B47" s="18" t="s">
        <v>59</v>
      </c>
      <c r="C47" s="31">
        <f>SUM(F47:K47)</f>
        <v>0</v>
      </c>
      <c r="D47" s="31"/>
      <c r="E47" s="31">
        <f t="shared" si="6"/>
        <v>0</v>
      </c>
      <c r="F47" s="32">
        <v>0</v>
      </c>
      <c r="G47" s="32">
        <v>0</v>
      </c>
      <c r="H47" s="32">
        <v>0</v>
      </c>
      <c r="I47" s="32">
        <v>0</v>
      </c>
      <c r="J47" s="32">
        <v>0</v>
      </c>
      <c r="K47" s="32">
        <v>0</v>
      </c>
    </row>
    <row r="48" s="5" customFormat="1" spans="1:11">
      <c r="A48" s="17" t="s">
        <v>168</v>
      </c>
      <c r="B48" s="18" t="s">
        <v>61</v>
      </c>
      <c r="C48" s="31">
        <f>SUM(F48:K48)</f>
        <v>0</v>
      </c>
      <c r="D48" s="31"/>
      <c r="E48" s="31">
        <f t="shared" si="6"/>
        <v>0</v>
      </c>
      <c r="F48" s="32">
        <v>0</v>
      </c>
      <c r="G48" s="32">
        <v>0</v>
      </c>
      <c r="H48" s="32">
        <v>0</v>
      </c>
      <c r="I48" s="32">
        <v>0</v>
      </c>
      <c r="J48" s="32">
        <v>0</v>
      </c>
      <c r="K48" s="32">
        <v>0</v>
      </c>
    </row>
    <row r="49" s="5" customFormat="1" spans="1:11">
      <c r="A49" s="17" t="s">
        <v>168</v>
      </c>
      <c r="B49" s="18" t="s">
        <v>64</v>
      </c>
      <c r="C49" s="31">
        <f t="shared" ref="C49:C54" si="7">SUM(F49:K49)</f>
        <v>0</v>
      </c>
      <c r="D49" s="31"/>
      <c r="E49" s="31">
        <f t="shared" si="6"/>
        <v>0</v>
      </c>
      <c r="F49" s="32">
        <v>0</v>
      </c>
      <c r="G49" s="32">
        <v>0</v>
      </c>
      <c r="H49" s="32">
        <v>0</v>
      </c>
      <c r="I49" s="32">
        <v>0</v>
      </c>
      <c r="J49" s="32">
        <v>0</v>
      </c>
      <c r="K49" s="32">
        <v>0</v>
      </c>
    </row>
    <row r="50" s="5" customFormat="1" spans="1:11">
      <c r="A50" s="17" t="s">
        <v>168</v>
      </c>
      <c r="B50" s="18" t="s">
        <v>60</v>
      </c>
      <c r="C50" s="31">
        <f t="shared" si="7"/>
        <v>0</v>
      </c>
      <c r="D50" s="31"/>
      <c r="E50" s="31">
        <f t="shared" si="6"/>
        <v>0</v>
      </c>
      <c r="F50" s="32">
        <v>0</v>
      </c>
      <c r="G50" s="32">
        <v>0</v>
      </c>
      <c r="H50" s="32">
        <v>0</v>
      </c>
      <c r="I50" s="32">
        <v>0</v>
      </c>
      <c r="J50" s="32">
        <v>0</v>
      </c>
      <c r="K50" s="32">
        <v>0</v>
      </c>
    </row>
    <row r="51" s="5" customFormat="1" spans="1:11">
      <c r="A51" s="17" t="s">
        <v>168</v>
      </c>
      <c r="B51" s="18" t="s">
        <v>67</v>
      </c>
      <c r="C51" s="31">
        <f t="shared" si="7"/>
        <v>0</v>
      </c>
      <c r="D51" s="31"/>
      <c r="E51" s="31">
        <f t="shared" si="6"/>
        <v>0</v>
      </c>
      <c r="F51" s="32">
        <v>0</v>
      </c>
      <c r="G51" s="32">
        <v>0</v>
      </c>
      <c r="H51" s="32">
        <v>0</v>
      </c>
      <c r="I51" s="32">
        <v>0</v>
      </c>
      <c r="J51" s="32">
        <v>0</v>
      </c>
      <c r="K51" s="32">
        <v>0</v>
      </c>
    </row>
    <row r="52" s="5" customFormat="1" spans="1:11">
      <c r="A52" s="17" t="s">
        <v>168</v>
      </c>
      <c r="B52" s="18" t="s">
        <v>69</v>
      </c>
      <c r="C52" s="31">
        <f t="shared" si="7"/>
        <v>0</v>
      </c>
      <c r="D52" s="31"/>
      <c r="E52" s="31">
        <f t="shared" si="6"/>
        <v>0</v>
      </c>
      <c r="F52" s="32">
        <v>0</v>
      </c>
      <c r="G52" s="32">
        <v>0</v>
      </c>
      <c r="H52" s="32">
        <v>0</v>
      </c>
      <c r="I52" s="32">
        <v>0</v>
      </c>
      <c r="J52" s="32">
        <v>0</v>
      </c>
      <c r="K52" s="32">
        <v>0</v>
      </c>
    </row>
    <row r="53" s="5" customFormat="1" spans="1:11">
      <c r="A53" s="17" t="s">
        <v>168</v>
      </c>
      <c r="B53" s="18" t="s">
        <v>71</v>
      </c>
      <c r="C53" s="31">
        <f t="shared" si="7"/>
        <v>0</v>
      </c>
      <c r="D53" s="31"/>
      <c r="E53" s="31">
        <f t="shared" si="6"/>
        <v>0</v>
      </c>
      <c r="F53" s="32">
        <v>0</v>
      </c>
      <c r="G53" s="32">
        <v>0</v>
      </c>
      <c r="H53" s="32">
        <v>0</v>
      </c>
      <c r="I53" s="32">
        <v>0</v>
      </c>
      <c r="J53" s="32">
        <v>0</v>
      </c>
      <c r="K53" s="32">
        <v>0</v>
      </c>
    </row>
    <row r="54" s="5" customFormat="1" spans="1:11">
      <c r="A54" s="17" t="s">
        <v>168</v>
      </c>
      <c r="B54" s="18" t="s">
        <v>66</v>
      </c>
      <c r="C54" s="31">
        <f t="shared" si="7"/>
        <v>0</v>
      </c>
      <c r="D54" s="31"/>
      <c r="E54" s="31">
        <f t="shared" si="6"/>
        <v>0</v>
      </c>
      <c r="F54" s="32">
        <v>0</v>
      </c>
      <c r="G54" s="32">
        <v>0</v>
      </c>
      <c r="H54" s="32">
        <v>0</v>
      </c>
      <c r="I54" s="32">
        <v>0</v>
      </c>
      <c r="J54" s="32">
        <v>0</v>
      </c>
      <c r="K54" s="32">
        <v>0</v>
      </c>
    </row>
    <row r="55" s="5" customFormat="1" spans="1:11">
      <c r="A55" s="17" t="s">
        <v>168</v>
      </c>
      <c r="B55" s="18" t="s">
        <v>72</v>
      </c>
      <c r="C55" s="31">
        <f t="shared" ref="C55:C57" si="8">SUM(F55:K55)</f>
        <v>0</v>
      </c>
      <c r="D55" s="31"/>
      <c r="E55" s="31">
        <f t="shared" ref="E55:E57" si="9">C55-D55</f>
        <v>0</v>
      </c>
      <c r="F55" s="32">
        <v>0</v>
      </c>
      <c r="G55" s="32">
        <v>0</v>
      </c>
      <c r="H55" s="32">
        <v>0</v>
      </c>
      <c r="I55" s="32">
        <v>0</v>
      </c>
      <c r="J55" s="32">
        <v>0</v>
      </c>
      <c r="K55" s="32">
        <v>0</v>
      </c>
    </row>
    <row r="56" s="5" customFormat="1" spans="1:11">
      <c r="A56" s="17" t="s">
        <v>168</v>
      </c>
      <c r="B56" s="18" t="s">
        <v>73</v>
      </c>
      <c r="C56" s="31">
        <f t="shared" si="8"/>
        <v>0</v>
      </c>
      <c r="D56" s="31"/>
      <c r="E56" s="31">
        <f t="shared" si="9"/>
        <v>0</v>
      </c>
      <c r="F56" s="32">
        <v>0</v>
      </c>
      <c r="G56" s="32">
        <v>0</v>
      </c>
      <c r="H56" s="32">
        <v>0</v>
      </c>
      <c r="I56" s="32">
        <v>0</v>
      </c>
      <c r="J56" s="32">
        <v>0</v>
      </c>
      <c r="K56" s="32">
        <v>0</v>
      </c>
    </row>
    <row r="57" s="5" customFormat="1" spans="1:11">
      <c r="A57" s="17" t="s">
        <v>168</v>
      </c>
      <c r="B57" s="18" t="s">
        <v>82</v>
      </c>
      <c r="C57" s="31">
        <f t="shared" si="8"/>
        <v>0</v>
      </c>
      <c r="D57" s="31"/>
      <c r="E57" s="31">
        <f t="shared" si="9"/>
        <v>0</v>
      </c>
      <c r="F57" s="32">
        <v>0</v>
      </c>
      <c r="G57" s="32">
        <v>0</v>
      </c>
      <c r="H57" s="32">
        <v>0</v>
      </c>
      <c r="I57" s="32">
        <v>0</v>
      </c>
      <c r="J57" s="32">
        <v>0</v>
      </c>
      <c r="K57" s="32">
        <v>0</v>
      </c>
    </row>
    <row r="58" s="5" customFormat="1" spans="1:15">
      <c r="A58" s="17" t="s">
        <v>168</v>
      </c>
      <c r="B58" s="18" t="s">
        <v>75</v>
      </c>
      <c r="C58" s="31">
        <f t="shared" ref="C58:C61" si="10">SUM(F58:K58)</f>
        <v>0</v>
      </c>
      <c r="D58" s="31"/>
      <c r="E58" s="31">
        <f t="shared" ref="E58:E61" si="11">C58-D58</f>
        <v>0</v>
      </c>
      <c r="F58" s="32">
        <v>0</v>
      </c>
      <c r="G58" s="32">
        <v>0</v>
      </c>
      <c r="H58" s="32">
        <v>0</v>
      </c>
      <c r="I58" s="32">
        <v>0</v>
      </c>
      <c r="J58" s="32">
        <v>0</v>
      </c>
      <c r="K58" s="32">
        <v>0</v>
      </c>
      <c r="O58" s="5" t="s">
        <v>193</v>
      </c>
    </row>
    <row r="59" s="5" customFormat="1" spans="1:11">
      <c r="A59" s="17" t="s">
        <v>168</v>
      </c>
      <c r="B59" s="18" t="s">
        <v>78</v>
      </c>
      <c r="C59" s="31">
        <f t="shared" si="10"/>
        <v>0</v>
      </c>
      <c r="D59" s="31"/>
      <c r="E59" s="31">
        <f t="shared" si="11"/>
        <v>0</v>
      </c>
      <c r="F59" s="32">
        <v>0</v>
      </c>
      <c r="G59" s="32">
        <v>0</v>
      </c>
      <c r="H59" s="32">
        <v>0</v>
      </c>
      <c r="I59" s="32">
        <v>0</v>
      </c>
      <c r="J59" s="32">
        <v>0</v>
      </c>
      <c r="K59" s="32">
        <v>0</v>
      </c>
    </row>
    <row r="60" s="5" customFormat="1" spans="1:11">
      <c r="A60" s="17" t="s">
        <v>168</v>
      </c>
      <c r="B60" s="18" t="s">
        <v>79</v>
      </c>
      <c r="C60" s="31">
        <f t="shared" si="10"/>
        <v>0</v>
      </c>
      <c r="D60" s="31"/>
      <c r="E60" s="31">
        <f t="shared" si="11"/>
        <v>0</v>
      </c>
      <c r="F60" s="32">
        <v>0</v>
      </c>
      <c r="G60" s="32">
        <v>0</v>
      </c>
      <c r="H60" s="32">
        <v>0</v>
      </c>
      <c r="I60" s="32">
        <v>0</v>
      </c>
      <c r="J60" s="32">
        <v>0</v>
      </c>
      <c r="K60" s="32">
        <v>0</v>
      </c>
    </row>
    <row r="61" s="5" customFormat="1" spans="1:11">
      <c r="A61" s="17" t="s">
        <v>168</v>
      </c>
      <c r="B61" s="18" t="s">
        <v>169</v>
      </c>
      <c r="C61" s="31">
        <f t="shared" si="10"/>
        <v>0</v>
      </c>
      <c r="D61" s="31"/>
      <c r="E61" s="31">
        <f t="shared" si="11"/>
        <v>0</v>
      </c>
      <c r="F61" s="32">
        <v>0</v>
      </c>
      <c r="G61" s="32">
        <v>0</v>
      </c>
      <c r="H61" s="32">
        <v>0</v>
      </c>
      <c r="I61" s="32">
        <v>0</v>
      </c>
      <c r="J61" s="32">
        <v>0</v>
      </c>
      <c r="K61" s="32">
        <v>0</v>
      </c>
    </row>
    <row r="62" s="5" customFormat="1" spans="1:11">
      <c r="A62" s="17" t="s">
        <v>168</v>
      </c>
      <c r="B62" s="18" t="s">
        <v>81</v>
      </c>
      <c r="C62" s="31">
        <f t="shared" ref="C62:C73" si="12">SUM(F62:K62)</f>
        <v>0</v>
      </c>
      <c r="D62" s="31"/>
      <c r="E62" s="31">
        <f>C62-D62</f>
        <v>0</v>
      </c>
      <c r="F62" s="32">
        <v>0</v>
      </c>
      <c r="G62" s="32">
        <v>0</v>
      </c>
      <c r="H62" s="32">
        <v>0</v>
      </c>
      <c r="I62" s="32">
        <v>0</v>
      </c>
      <c r="J62" s="32">
        <v>0</v>
      </c>
      <c r="K62" s="32">
        <v>0</v>
      </c>
    </row>
    <row r="63" s="5" customFormat="1" spans="1:11">
      <c r="A63" s="17" t="s">
        <v>168</v>
      </c>
      <c r="B63" s="18" t="s">
        <v>51</v>
      </c>
      <c r="C63" s="31">
        <f t="shared" si="12"/>
        <v>0</v>
      </c>
      <c r="D63" s="31"/>
      <c r="E63" s="31">
        <f>C63-D63</f>
        <v>0</v>
      </c>
      <c r="F63" s="32">
        <v>0</v>
      </c>
      <c r="G63" s="32">
        <v>0</v>
      </c>
      <c r="H63" s="32">
        <v>0</v>
      </c>
      <c r="I63" s="32">
        <v>0</v>
      </c>
      <c r="J63" s="32">
        <v>0</v>
      </c>
      <c r="K63" s="32">
        <v>0</v>
      </c>
    </row>
    <row r="64" s="5" customFormat="1" spans="1:11">
      <c r="A64" s="17" t="s">
        <v>168</v>
      </c>
      <c r="B64" s="18" t="s">
        <v>83</v>
      </c>
      <c r="C64" s="31">
        <f t="shared" si="12"/>
        <v>540</v>
      </c>
      <c r="D64" s="31"/>
      <c r="E64" s="31">
        <f>C64-D64</f>
        <v>540</v>
      </c>
      <c r="F64" s="32">
        <v>0</v>
      </c>
      <c r="G64" s="32">
        <f>10*1.5*36</f>
        <v>540</v>
      </c>
      <c r="H64" s="32">
        <v>0</v>
      </c>
      <c r="I64" s="32">
        <v>0</v>
      </c>
      <c r="J64" s="32">
        <v>0</v>
      </c>
      <c r="K64" s="32">
        <v>0</v>
      </c>
    </row>
    <row r="65" s="5" customFormat="1" spans="1:11">
      <c r="A65" s="17" t="s">
        <v>168</v>
      </c>
      <c r="B65" s="18" t="s">
        <v>85</v>
      </c>
      <c r="C65" s="31">
        <f t="shared" si="12"/>
        <v>0</v>
      </c>
      <c r="D65" s="31"/>
      <c r="E65" s="31">
        <f>C65-D65</f>
        <v>0</v>
      </c>
      <c r="F65" s="32">
        <v>0</v>
      </c>
      <c r="G65" s="32">
        <v>0</v>
      </c>
      <c r="H65" s="32">
        <v>0</v>
      </c>
      <c r="I65" s="32">
        <v>0</v>
      </c>
      <c r="J65" s="32">
        <v>0</v>
      </c>
      <c r="K65" s="32">
        <v>0</v>
      </c>
    </row>
    <row r="66" s="5" customFormat="1" spans="1:11">
      <c r="A66" s="17" t="s">
        <v>168</v>
      </c>
      <c r="B66" s="18" t="s">
        <v>84</v>
      </c>
      <c r="C66" s="31">
        <f t="shared" si="12"/>
        <v>0</v>
      </c>
      <c r="D66" s="31"/>
      <c r="E66" s="31">
        <f>C66-D66</f>
        <v>0</v>
      </c>
      <c r="F66" s="32">
        <v>0</v>
      </c>
      <c r="G66" s="32">
        <v>0</v>
      </c>
      <c r="H66" s="32">
        <v>0</v>
      </c>
      <c r="I66" s="32">
        <v>0</v>
      </c>
      <c r="J66" s="32">
        <v>0</v>
      </c>
      <c r="K66" s="32">
        <v>0</v>
      </c>
    </row>
    <row r="67" s="5" customFormat="1" spans="1:11">
      <c r="A67" s="17" t="s">
        <v>168</v>
      </c>
      <c r="B67" s="18" t="s">
        <v>87</v>
      </c>
      <c r="C67" s="31">
        <f t="shared" si="12"/>
        <v>0</v>
      </c>
      <c r="D67" s="31"/>
      <c r="E67" s="31">
        <f t="shared" ref="E67:E98" si="13">C67-D67</f>
        <v>0</v>
      </c>
      <c r="F67" s="32">
        <v>0</v>
      </c>
      <c r="G67" s="32">
        <v>0</v>
      </c>
      <c r="H67" s="32">
        <v>0</v>
      </c>
      <c r="I67" s="32">
        <v>0</v>
      </c>
      <c r="J67" s="32">
        <v>0</v>
      </c>
      <c r="K67" s="32">
        <v>0</v>
      </c>
    </row>
    <row r="68" s="5" customFormat="1" spans="1:11">
      <c r="A68" s="17" t="s">
        <v>168</v>
      </c>
      <c r="B68" s="18" t="s">
        <v>89</v>
      </c>
      <c r="C68" s="31">
        <f t="shared" si="12"/>
        <v>0</v>
      </c>
      <c r="D68" s="31"/>
      <c r="E68" s="31">
        <f t="shared" si="13"/>
        <v>0</v>
      </c>
      <c r="F68" s="32">
        <v>0</v>
      </c>
      <c r="G68" s="32">
        <v>0</v>
      </c>
      <c r="H68" s="32">
        <v>0</v>
      </c>
      <c r="I68" s="32">
        <v>0</v>
      </c>
      <c r="J68" s="32">
        <v>0</v>
      </c>
      <c r="K68" s="32">
        <v>0</v>
      </c>
    </row>
    <row r="69" s="5" customFormat="1" spans="1:11">
      <c r="A69" s="17" t="s">
        <v>168</v>
      </c>
      <c r="B69" s="18" t="s">
        <v>90</v>
      </c>
      <c r="C69" s="31">
        <f t="shared" si="12"/>
        <v>0</v>
      </c>
      <c r="D69" s="31"/>
      <c r="E69" s="31">
        <f t="shared" si="13"/>
        <v>0</v>
      </c>
      <c r="F69" s="32">
        <v>0</v>
      </c>
      <c r="G69" s="32">
        <v>0</v>
      </c>
      <c r="H69" s="32">
        <v>0</v>
      </c>
      <c r="I69" s="32">
        <v>0</v>
      </c>
      <c r="J69" s="32">
        <v>0</v>
      </c>
      <c r="K69" s="32">
        <v>0</v>
      </c>
    </row>
    <row r="70" s="5" customFormat="1" spans="1:11">
      <c r="A70" s="17" t="s">
        <v>168</v>
      </c>
      <c r="B70" s="18" t="s">
        <v>91</v>
      </c>
      <c r="C70" s="31">
        <f t="shared" si="12"/>
        <v>0</v>
      </c>
      <c r="D70" s="31"/>
      <c r="E70" s="31">
        <f t="shared" si="13"/>
        <v>0</v>
      </c>
      <c r="F70" s="32">
        <v>0</v>
      </c>
      <c r="G70" s="32">
        <v>0</v>
      </c>
      <c r="H70" s="32">
        <v>0</v>
      </c>
      <c r="I70" s="32">
        <v>0</v>
      </c>
      <c r="J70" s="32">
        <v>0</v>
      </c>
      <c r="K70" s="32">
        <v>0</v>
      </c>
    </row>
    <row r="71" s="5" customFormat="1" spans="1:11">
      <c r="A71" s="17" t="s">
        <v>168</v>
      </c>
      <c r="B71" s="18" t="s">
        <v>92</v>
      </c>
      <c r="C71" s="31">
        <f t="shared" si="12"/>
        <v>0</v>
      </c>
      <c r="D71" s="31"/>
      <c r="E71" s="31">
        <f t="shared" si="13"/>
        <v>0</v>
      </c>
      <c r="F71" s="32">
        <v>0</v>
      </c>
      <c r="G71" s="32">
        <v>0</v>
      </c>
      <c r="H71" s="32">
        <v>0</v>
      </c>
      <c r="I71" s="32">
        <v>0</v>
      </c>
      <c r="J71" s="32">
        <v>0</v>
      </c>
      <c r="K71" s="32">
        <v>0</v>
      </c>
    </row>
    <row r="72" s="5" customFormat="1" spans="1:11">
      <c r="A72" s="17" t="s">
        <v>170</v>
      </c>
      <c r="B72" s="18" t="s">
        <v>93</v>
      </c>
      <c r="C72" s="31">
        <f t="shared" si="12"/>
        <v>0</v>
      </c>
      <c r="D72" s="31"/>
      <c r="E72" s="31">
        <f t="shared" si="13"/>
        <v>0</v>
      </c>
      <c r="F72" s="32">
        <v>0</v>
      </c>
      <c r="G72" s="32">
        <v>0</v>
      </c>
      <c r="H72" s="32">
        <v>0</v>
      </c>
      <c r="I72" s="32">
        <v>0</v>
      </c>
      <c r="J72" s="32">
        <v>0</v>
      </c>
      <c r="K72" s="32">
        <v>0</v>
      </c>
    </row>
    <row r="73" s="5" customFormat="1" spans="1:11">
      <c r="A73" s="17" t="s">
        <v>170</v>
      </c>
      <c r="B73" s="18" t="s">
        <v>94</v>
      </c>
      <c r="C73" s="31">
        <f t="shared" si="12"/>
        <v>0</v>
      </c>
      <c r="D73" s="31"/>
      <c r="E73" s="31">
        <f t="shared" si="13"/>
        <v>0</v>
      </c>
      <c r="F73" s="32">
        <v>0</v>
      </c>
      <c r="G73" s="32">
        <v>0</v>
      </c>
      <c r="H73" s="32">
        <v>0</v>
      </c>
      <c r="I73" s="32">
        <v>0</v>
      </c>
      <c r="J73" s="32">
        <v>0</v>
      </c>
      <c r="K73" s="32">
        <v>0</v>
      </c>
    </row>
    <row r="74" s="5" customFormat="1" spans="1:11">
      <c r="A74" s="17" t="s">
        <v>170</v>
      </c>
      <c r="B74" s="18" t="s">
        <v>95</v>
      </c>
      <c r="C74" s="31">
        <f t="shared" ref="C74:C113" si="14">SUM(F74:K74)</f>
        <v>0</v>
      </c>
      <c r="D74" s="31"/>
      <c r="E74" s="31">
        <f t="shared" si="13"/>
        <v>0</v>
      </c>
      <c r="F74" s="32">
        <v>0</v>
      </c>
      <c r="G74" s="32">
        <v>0</v>
      </c>
      <c r="H74" s="32">
        <v>0</v>
      </c>
      <c r="I74" s="32">
        <v>0</v>
      </c>
      <c r="J74" s="32">
        <v>0</v>
      </c>
      <c r="K74" s="32">
        <v>0</v>
      </c>
    </row>
    <row r="75" s="5" customFormat="1" spans="1:11">
      <c r="A75" s="17" t="s">
        <v>170</v>
      </c>
      <c r="B75" s="18" t="s">
        <v>97</v>
      </c>
      <c r="C75" s="31">
        <f t="shared" si="14"/>
        <v>0</v>
      </c>
      <c r="D75" s="31"/>
      <c r="E75" s="31">
        <f t="shared" si="13"/>
        <v>0</v>
      </c>
      <c r="F75" s="32">
        <v>0</v>
      </c>
      <c r="G75" s="32">
        <v>0</v>
      </c>
      <c r="H75" s="32">
        <v>0</v>
      </c>
      <c r="I75" s="32">
        <v>0</v>
      </c>
      <c r="J75" s="32">
        <v>0</v>
      </c>
      <c r="K75" s="32">
        <v>0</v>
      </c>
    </row>
    <row r="76" s="5" customFormat="1" spans="1:11">
      <c r="A76" s="17" t="s">
        <v>170</v>
      </c>
      <c r="B76" s="18" t="s">
        <v>98</v>
      </c>
      <c r="C76" s="31">
        <f t="shared" si="14"/>
        <v>0</v>
      </c>
      <c r="D76" s="31"/>
      <c r="E76" s="31">
        <f t="shared" si="13"/>
        <v>0</v>
      </c>
      <c r="F76" s="32">
        <v>0</v>
      </c>
      <c r="G76" s="32">
        <v>0</v>
      </c>
      <c r="H76" s="32">
        <v>0</v>
      </c>
      <c r="I76" s="32">
        <v>0</v>
      </c>
      <c r="J76" s="32">
        <v>0</v>
      </c>
      <c r="K76" s="32">
        <v>0</v>
      </c>
    </row>
    <row r="77" s="5" customFormat="1" spans="1:11">
      <c r="A77" s="17" t="s">
        <v>170</v>
      </c>
      <c r="B77" s="18" t="s">
        <v>99</v>
      </c>
      <c r="C77" s="31">
        <f t="shared" si="14"/>
        <v>0</v>
      </c>
      <c r="D77" s="31"/>
      <c r="E77" s="31">
        <f t="shared" si="13"/>
        <v>0</v>
      </c>
      <c r="F77" s="32">
        <v>0</v>
      </c>
      <c r="G77" s="32">
        <v>0</v>
      </c>
      <c r="H77" s="32">
        <v>0</v>
      </c>
      <c r="I77" s="32">
        <v>0</v>
      </c>
      <c r="J77" s="32">
        <v>0</v>
      </c>
      <c r="K77" s="32">
        <v>0</v>
      </c>
    </row>
    <row r="78" s="5" customFormat="1" spans="1:11">
      <c r="A78" s="17" t="s">
        <v>170</v>
      </c>
      <c r="B78" s="18" t="s">
        <v>100</v>
      </c>
      <c r="C78" s="31">
        <f t="shared" si="14"/>
        <v>0</v>
      </c>
      <c r="D78" s="31"/>
      <c r="E78" s="31">
        <f t="shared" si="13"/>
        <v>0</v>
      </c>
      <c r="F78" s="32">
        <v>0</v>
      </c>
      <c r="G78" s="32">
        <v>0</v>
      </c>
      <c r="H78" s="32">
        <v>0</v>
      </c>
      <c r="I78" s="32">
        <v>0</v>
      </c>
      <c r="J78" s="32">
        <v>0</v>
      </c>
      <c r="K78" s="32">
        <v>0</v>
      </c>
    </row>
    <row r="79" s="5" customFormat="1" spans="1:11">
      <c r="A79" s="17" t="s">
        <v>170</v>
      </c>
      <c r="B79" s="18" t="s">
        <v>101</v>
      </c>
      <c r="C79" s="31">
        <f t="shared" si="14"/>
        <v>0</v>
      </c>
      <c r="D79" s="31"/>
      <c r="E79" s="31">
        <f t="shared" si="13"/>
        <v>0</v>
      </c>
      <c r="F79" s="32">
        <v>0</v>
      </c>
      <c r="G79" s="32">
        <v>0</v>
      </c>
      <c r="H79" s="32">
        <v>0</v>
      </c>
      <c r="I79" s="32">
        <v>0</v>
      </c>
      <c r="J79" s="32">
        <v>0</v>
      </c>
      <c r="K79" s="32">
        <v>0</v>
      </c>
    </row>
    <row r="80" s="5" customFormat="1" spans="1:11">
      <c r="A80" s="17" t="s">
        <v>170</v>
      </c>
      <c r="B80" s="18" t="s">
        <v>102</v>
      </c>
      <c r="C80" s="31">
        <f t="shared" si="14"/>
        <v>0</v>
      </c>
      <c r="D80" s="31"/>
      <c r="E80" s="31">
        <f t="shared" si="13"/>
        <v>0</v>
      </c>
      <c r="F80" s="32">
        <v>0</v>
      </c>
      <c r="G80" s="32">
        <v>0</v>
      </c>
      <c r="H80" s="32">
        <v>0</v>
      </c>
      <c r="I80" s="32">
        <v>0</v>
      </c>
      <c r="J80" s="32">
        <v>0</v>
      </c>
      <c r="K80" s="32">
        <v>0</v>
      </c>
    </row>
    <row r="81" s="5" customFormat="1" spans="1:11">
      <c r="A81" s="17" t="s">
        <v>170</v>
      </c>
      <c r="B81" s="18" t="s">
        <v>103</v>
      </c>
      <c r="C81" s="31">
        <f t="shared" si="14"/>
        <v>0</v>
      </c>
      <c r="D81" s="31"/>
      <c r="E81" s="31">
        <f t="shared" si="13"/>
        <v>0</v>
      </c>
      <c r="F81" s="32">
        <v>0</v>
      </c>
      <c r="G81" s="32">
        <v>0</v>
      </c>
      <c r="H81" s="32">
        <v>0</v>
      </c>
      <c r="I81" s="32">
        <v>0</v>
      </c>
      <c r="J81" s="32">
        <v>0</v>
      </c>
      <c r="K81" s="32">
        <v>0</v>
      </c>
    </row>
    <row r="82" s="5" customFormat="1" spans="1:11">
      <c r="A82" s="17" t="s">
        <v>170</v>
      </c>
      <c r="B82" s="18" t="s">
        <v>104</v>
      </c>
      <c r="C82" s="31">
        <f t="shared" si="14"/>
        <v>0</v>
      </c>
      <c r="D82" s="31"/>
      <c r="E82" s="31">
        <f t="shared" si="13"/>
        <v>0</v>
      </c>
      <c r="F82" s="32">
        <v>0</v>
      </c>
      <c r="G82" s="32">
        <v>0</v>
      </c>
      <c r="H82" s="32">
        <v>0</v>
      </c>
      <c r="I82" s="32">
        <v>0</v>
      </c>
      <c r="J82" s="32">
        <v>0</v>
      </c>
      <c r="K82" s="32">
        <v>0</v>
      </c>
    </row>
    <row r="83" s="5" customFormat="1" spans="1:11">
      <c r="A83" s="17" t="s">
        <v>170</v>
      </c>
      <c r="B83" s="18" t="s">
        <v>105</v>
      </c>
      <c r="C83" s="31">
        <f t="shared" si="14"/>
        <v>0</v>
      </c>
      <c r="D83" s="31"/>
      <c r="E83" s="31">
        <f t="shared" si="13"/>
        <v>0</v>
      </c>
      <c r="F83" s="32">
        <v>0</v>
      </c>
      <c r="G83" s="32">
        <v>0</v>
      </c>
      <c r="H83" s="32">
        <v>0</v>
      </c>
      <c r="I83" s="32">
        <v>0</v>
      </c>
      <c r="J83" s="32">
        <v>0</v>
      </c>
      <c r="K83" s="32">
        <v>0</v>
      </c>
    </row>
    <row r="84" s="5" customFormat="1" spans="1:11">
      <c r="A84" s="17" t="s">
        <v>170</v>
      </c>
      <c r="B84" s="18" t="s">
        <v>106</v>
      </c>
      <c r="C84" s="31">
        <f t="shared" si="14"/>
        <v>0</v>
      </c>
      <c r="D84" s="31"/>
      <c r="E84" s="31">
        <f t="shared" si="13"/>
        <v>0</v>
      </c>
      <c r="F84" s="32">
        <v>0</v>
      </c>
      <c r="G84" s="32">
        <v>0</v>
      </c>
      <c r="H84" s="32">
        <v>0</v>
      </c>
      <c r="I84" s="32">
        <v>0</v>
      </c>
      <c r="J84" s="32">
        <v>0</v>
      </c>
      <c r="K84" s="32">
        <v>0</v>
      </c>
    </row>
    <row r="85" s="5" customFormat="1" spans="1:11">
      <c r="A85" s="17" t="s">
        <v>170</v>
      </c>
      <c r="B85" s="18" t="s">
        <v>107</v>
      </c>
      <c r="C85" s="31">
        <f t="shared" si="14"/>
        <v>0</v>
      </c>
      <c r="D85" s="31"/>
      <c r="E85" s="31">
        <f t="shared" si="13"/>
        <v>0</v>
      </c>
      <c r="F85" s="32">
        <v>0</v>
      </c>
      <c r="G85" s="32">
        <v>0</v>
      </c>
      <c r="H85" s="32">
        <v>0</v>
      </c>
      <c r="I85" s="32">
        <v>0</v>
      </c>
      <c r="J85" s="32">
        <v>0</v>
      </c>
      <c r="K85" s="32">
        <v>0</v>
      </c>
    </row>
    <row r="86" s="5" customFormat="1" spans="1:11">
      <c r="A86" s="17" t="s">
        <v>170</v>
      </c>
      <c r="B86" s="18" t="s">
        <v>108</v>
      </c>
      <c r="C86" s="31">
        <f t="shared" si="14"/>
        <v>0</v>
      </c>
      <c r="D86" s="31"/>
      <c r="E86" s="31">
        <f t="shared" si="13"/>
        <v>0</v>
      </c>
      <c r="F86" s="32">
        <v>0</v>
      </c>
      <c r="G86" s="32">
        <v>0</v>
      </c>
      <c r="H86" s="32">
        <v>0</v>
      </c>
      <c r="I86" s="32">
        <v>0</v>
      </c>
      <c r="J86" s="32">
        <v>0</v>
      </c>
      <c r="K86" s="32">
        <v>0</v>
      </c>
    </row>
    <row r="87" s="5" customFormat="1" spans="1:11">
      <c r="A87" s="17" t="s">
        <v>170</v>
      </c>
      <c r="B87" s="18" t="s">
        <v>109</v>
      </c>
      <c r="C87" s="31">
        <f t="shared" si="14"/>
        <v>0</v>
      </c>
      <c r="D87" s="31"/>
      <c r="E87" s="31">
        <f t="shared" si="13"/>
        <v>0</v>
      </c>
      <c r="F87" s="32">
        <v>0</v>
      </c>
      <c r="G87" s="32">
        <v>0</v>
      </c>
      <c r="H87" s="32">
        <v>0</v>
      </c>
      <c r="I87" s="32">
        <v>0</v>
      </c>
      <c r="J87" s="32">
        <v>0</v>
      </c>
      <c r="K87" s="32">
        <v>0</v>
      </c>
    </row>
    <row r="88" s="5" customFormat="1" spans="1:11">
      <c r="A88" s="17" t="s">
        <v>170</v>
      </c>
      <c r="B88" s="18" t="s">
        <v>110</v>
      </c>
      <c r="C88" s="31">
        <f t="shared" si="14"/>
        <v>0</v>
      </c>
      <c r="D88" s="31"/>
      <c r="E88" s="31">
        <f t="shared" si="13"/>
        <v>0</v>
      </c>
      <c r="F88" s="32">
        <v>0</v>
      </c>
      <c r="G88" s="32">
        <v>0</v>
      </c>
      <c r="H88" s="32">
        <v>0</v>
      </c>
      <c r="I88" s="32">
        <v>0</v>
      </c>
      <c r="J88" s="32">
        <v>0</v>
      </c>
      <c r="K88" s="32">
        <v>0</v>
      </c>
    </row>
    <row r="89" s="5" customFormat="1" spans="1:11">
      <c r="A89" s="17" t="s">
        <v>170</v>
      </c>
      <c r="B89" s="18" t="s">
        <v>111</v>
      </c>
      <c r="C89" s="31">
        <f t="shared" si="14"/>
        <v>0</v>
      </c>
      <c r="D89" s="31"/>
      <c r="E89" s="31">
        <f t="shared" si="13"/>
        <v>0</v>
      </c>
      <c r="F89" s="32">
        <v>0</v>
      </c>
      <c r="G89" s="32">
        <v>0</v>
      </c>
      <c r="H89" s="32">
        <v>0</v>
      </c>
      <c r="I89" s="32">
        <v>0</v>
      </c>
      <c r="J89" s="32">
        <v>0</v>
      </c>
      <c r="K89" s="32">
        <v>0</v>
      </c>
    </row>
    <row r="90" s="5" customFormat="1" spans="1:11">
      <c r="A90" s="17" t="s">
        <v>170</v>
      </c>
      <c r="B90" s="18" t="s">
        <v>112</v>
      </c>
      <c r="C90" s="31">
        <f t="shared" si="14"/>
        <v>0</v>
      </c>
      <c r="D90" s="31"/>
      <c r="E90" s="31">
        <f t="shared" si="13"/>
        <v>0</v>
      </c>
      <c r="F90" s="32">
        <v>0</v>
      </c>
      <c r="G90" s="32">
        <v>0</v>
      </c>
      <c r="H90" s="32">
        <v>0</v>
      </c>
      <c r="I90" s="32">
        <v>0</v>
      </c>
      <c r="J90" s="32">
        <v>0</v>
      </c>
      <c r="K90" s="32">
        <v>0</v>
      </c>
    </row>
    <row r="91" s="5" customFormat="1" spans="1:11">
      <c r="A91" s="17" t="s">
        <v>170</v>
      </c>
      <c r="B91" s="18" t="s">
        <v>113</v>
      </c>
      <c r="C91" s="31">
        <f t="shared" si="14"/>
        <v>0</v>
      </c>
      <c r="D91" s="31"/>
      <c r="E91" s="31">
        <f t="shared" si="13"/>
        <v>0</v>
      </c>
      <c r="F91" s="32">
        <v>0</v>
      </c>
      <c r="G91" s="32">
        <v>0</v>
      </c>
      <c r="H91" s="32">
        <v>0</v>
      </c>
      <c r="I91" s="32">
        <v>0</v>
      </c>
      <c r="J91" s="32">
        <v>0</v>
      </c>
      <c r="K91" s="32">
        <v>0</v>
      </c>
    </row>
    <row r="92" s="5" customFormat="1" spans="1:11">
      <c r="A92" s="17" t="s">
        <v>170</v>
      </c>
      <c r="B92" s="18" t="s">
        <v>114</v>
      </c>
      <c r="C92" s="31">
        <f t="shared" si="14"/>
        <v>0</v>
      </c>
      <c r="D92" s="31"/>
      <c r="E92" s="31">
        <f t="shared" si="13"/>
        <v>0</v>
      </c>
      <c r="F92" s="32">
        <v>0</v>
      </c>
      <c r="G92" s="32">
        <v>0</v>
      </c>
      <c r="H92" s="32">
        <v>0</v>
      </c>
      <c r="I92" s="32">
        <v>0</v>
      </c>
      <c r="J92" s="32">
        <v>0</v>
      </c>
      <c r="K92" s="32">
        <v>0</v>
      </c>
    </row>
    <row r="93" s="5" customFormat="1" spans="1:11">
      <c r="A93" s="17" t="s">
        <v>170</v>
      </c>
      <c r="B93" s="18" t="s">
        <v>115</v>
      </c>
      <c r="C93" s="31">
        <f t="shared" si="14"/>
        <v>0</v>
      </c>
      <c r="D93" s="31"/>
      <c r="E93" s="31">
        <f t="shared" si="13"/>
        <v>0</v>
      </c>
      <c r="F93" s="32">
        <v>0</v>
      </c>
      <c r="G93" s="32">
        <v>0</v>
      </c>
      <c r="H93" s="32">
        <v>0</v>
      </c>
      <c r="I93" s="32">
        <v>0</v>
      </c>
      <c r="J93" s="32">
        <v>0</v>
      </c>
      <c r="K93" s="32">
        <v>0</v>
      </c>
    </row>
    <row r="94" s="5" customFormat="1" spans="1:11">
      <c r="A94" s="17" t="s">
        <v>170</v>
      </c>
      <c r="B94" s="18" t="s">
        <v>116</v>
      </c>
      <c r="C94" s="31">
        <f t="shared" si="14"/>
        <v>0</v>
      </c>
      <c r="D94" s="31"/>
      <c r="E94" s="31">
        <f t="shared" si="13"/>
        <v>0</v>
      </c>
      <c r="F94" s="32">
        <v>0</v>
      </c>
      <c r="G94" s="32">
        <v>0</v>
      </c>
      <c r="H94" s="32">
        <v>0</v>
      </c>
      <c r="I94" s="32">
        <v>0</v>
      </c>
      <c r="J94" s="32">
        <v>0</v>
      </c>
      <c r="K94" s="32">
        <v>0</v>
      </c>
    </row>
    <row r="95" s="5" customFormat="1" spans="1:11">
      <c r="A95" s="17" t="s">
        <v>170</v>
      </c>
      <c r="B95" s="18" t="s">
        <v>117</v>
      </c>
      <c r="C95" s="31">
        <f t="shared" si="14"/>
        <v>0</v>
      </c>
      <c r="D95" s="31"/>
      <c r="E95" s="31">
        <f t="shared" si="13"/>
        <v>0</v>
      </c>
      <c r="F95" s="32">
        <v>0</v>
      </c>
      <c r="G95" s="32">
        <v>0</v>
      </c>
      <c r="H95" s="32">
        <v>0</v>
      </c>
      <c r="I95" s="32">
        <v>0</v>
      </c>
      <c r="J95" s="32">
        <v>0</v>
      </c>
      <c r="K95" s="32">
        <v>0</v>
      </c>
    </row>
    <row r="96" s="5" customFormat="1" spans="1:11">
      <c r="A96" s="17" t="s">
        <v>170</v>
      </c>
      <c r="B96" s="18" t="s">
        <v>118</v>
      </c>
      <c r="C96" s="31">
        <f t="shared" si="14"/>
        <v>0</v>
      </c>
      <c r="D96" s="31"/>
      <c r="E96" s="31">
        <f t="shared" si="13"/>
        <v>0</v>
      </c>
      <c r="F96" s="32">
        <v>0</v>
      </c>
      <c r="G96" s="32">
        <v>0</v>
      </c>
      <c r="H96" s="32">
        <v>0</v>
      </c>
      <c r="I96" s="32">
        <v>0</v>
      </c>
      <c r="J96" s="32">
        <v>0</v>
      </c>
      <c r="K96" s="32">
        <v>0</v>
      </c>
    </row>
    <row r="97" s="5" customFormat="1" spans="1:11">
      <c r="A97" s="17" t="s">
        <v>170</v>
      </c>
      <c r="B97" s="18" t="s">
        <v>119</v>
      </c>
      <c r="C97" s="31">
        <f t="shared" si="14"/>
        <v>0</v>
      </c>
      <c r="D97" s="31"/>
      <c r="E97" s="31">
        <f t="shared" si="13"/>
        <v>0</v>
      </c>
      <c r="F97" s="32">
        <v>0</v>
      </c>
      <c r="G97" s="32">
        <v>0</v>
      </c>
      <c r="H97" s="32">
        <v>0</v>
      </c>
      <c r="I97" s="32">
        <v>0</v>
      </c>
      <c r="J97" s="32">
        <v>0</v>
      </c>
      <c r="K97" s="32">
        <v>0</v>
      </c>
    </row>
    <row r="98" s="5" customFormat="1" spans="1:11">
      <c r="A98" s="17" t="s">
        <v>170</v>
      </c>
      <c r="B98" s="18" t="s">
        <v>120</v>
      </c>
      <c r="C98" s="31">
        <f t="shared" si="14"/>
        <v>0</v>
      </c>
      <c r="D98" s="31"/>
      <c r="E98" s="31">
        <f t="shared" si="13"/>
        <v>0</v>
      </c>
      <c r="F98" s="32">
        <v>0</v>
      </c>
      <c r="G98" s="32">
        <v>0</v>
      </c>
      <c r="H98" s="32">
        <v>0</v>
      </c>
      <c r="I98" s="32">
        <v>0</v>
      </c>
      <c r="J98" s="32">
        <v>0</v>
      </c>
      <c r="K98" s="32">
        <v>0</v>
      </c>
    </row>
    <row r="99" s="5" customFormat="1" spans="1:11">
      <c r="A99" s="17" t="s">
        <v>170</v>
      </c>
      <c r="B99" s="18" t="s">
        <v>121</v>
      </c>
      <c r="C99" s="31">
        <f t="shared" si="14"/>
        <v>0</v>
      </c>
      <c r="D99" s="31"/>
      <c r="E99" s="31">
        <f t="shared" ref="E99:E139" si="15">C99-D99</f>
        <v>0</v>
      </c>
      <c r="F99" s="32">
        <v>0</v>
      </c>
      <c r="G99" s="32">
        <v>0</v>
      </c>
      <c r="H99" s="32">
        <v>0</v>
      </c>
      <c r="I99" s="32">
        <v>0</v>
      </c>
      <c r="J99" s="32">
        <v>0</v>
      </c>
      <c r="K99" s="32">
        <v>0</v>
      </c>
    </row>
    <row r="100" s="5" customFormat="1" spans="1:11">
      <c r="A100" s="17" t="s">
        <v>170</v>
      </c>
      <c r="B100" s="18" t="s">
        <v>122</v>
      </c>
      <c r="C100" s="31">
        <f t="shared" si="14"/>
        <v>0</v>
      </c>
      <c r="D100" s="31"/>
      <c r="E100" s="31">
        <f t="shared" si="15"/>
        <v>0</v>
      </c>
      <c r="F100" s="32">
        <v>0</v>
      </c>
      <c r="G100" s="32">
        <v>0</v>
      </c>
      <c r="H100" s="32">
        <v>0</v>
      </c>
      <c r="I100" s="32">
        <v>0</v>
      </c>
      <c r="J100" s="32">
        <v>0</v>
      </c>
      <c r="K100" s="32">
        <v>0</v>
      </c>
    </row>
    <row r="101" s="5" customFormat="1" spans="1:11">
      <c r="A101" s="17" t="s">
        <v>170</v>
      </c>
      <c r="B101" s="18" t="s">
        <v>123</v>
      </c>
      <c r="C101" s="31">
        <f t="shared" si="14"/>
        <v>0</v>
      </c>
      <c r="D101" s="31"/>
      <c r="E101" s="31">
        <f t="shared" si="15"/>
        <v>0</v>
      </c>
      <c r="F101" s="32">
        <v>0</v>
      </c>
      <c r="G101" s="32">
        <v>0</v>
      </c>
      <c r="H101" s="32">
        <v>0</v>
      </c>
      <c r="I101" s="32">
        <v>0</v>
      </c>
      <c r="J101" s="32">
        <v>0</v>
      </c>
      <c r="K101" s="32">
        <v>0</v>
      </c>
    </row>
    <row r="102" s="5" customFormat="1" spans="1:11">
      <c r="A102" s="17" t="s">
        <v>170</v>
      </c>
      <c r="B102" s="18" t="s">
        <v>124</v>
      </c>
      <c r="C102" s="31">
        <f t="shared" si="14"/>
        <v>0</v>
      </c>
      <c r="D102" s="31"/>
      <c r="E102" s="31">
        <f t="shared" si="15"/>
        <v>0</v>
      </c>
      <c r="F102" s="32">
        <v>0</v>
      </c>
      <c r="G102" s="32">
        <v>0</v>
      </c>
      <c r="H102" s="32">
        <v>0</v>
      </c>
      <c r="I102" s="32">
        <v>0</v>
      </c>
      <c r="J102" s="32">
        <v>0</v>
      </c>
      <c r="K102" s="32">
        <v>0</v>
      </c>
    </row>
    <row r="103" s="5" customFormat="1" spans="1:11">
      <c r="A103" s="17" t="s">
        <v>170</v>
      </c>
      <c r="B103" s="18" t="s">
        <v>125</v>
      </c>
      <c r="C103" s="31">
        <f t="shared" si="14"/>
        <v>0</v>
      </c>
      <c r="D103" s="31"/>
      <c r="E103" s="31">
        <f t="shared" si="15"/>
        <v>0</v>
      </c>
      <c r="F103" s="32">
        <v>0</v>
      </c>
      <c r="G103" s="32">
        <v>0</v>
      </c>
      <c r="H103" s="32">
        <v>0</v>
      </c>
      <c r="I103" s="32">
        <v>0</v>
      </c>
      <c r="J103" s="32">
        <v>0</v>
      </c>
      <c r="K103" s="32">
        <v>0</v>
      </c>
    </row>
    <row r="104" s="5" customFormat="1" spans="1:11">
      <c r="A104" s="17" t="s">
        <v>170</v>
      </c>
      <c r="B104" s="18" t="s">
        <v>126</v>
      </c>
      <c r="C104" s="31">
        <f t="shared" si="14"/>
        <v>0</v>
      </c>
      <c r="D104" s="31"/>
      <c r="E104" s="31">
        <f t="shared" si="15"/>
        <v>0</v>
      </c>
      <c r="F104" s="32">
        <v>0</v>
      </c>
      <c r="G104" s="32">
        <v>0</v>
      </c>
      <c r="H104" s="32">
        <v>0</v>
      </c>
      <c r="I104" s="32">
        <v>0</v>
      </c>
      <c r="J104" s="32">
        <v>0</v>
      </c>
      <c r="K104" s="32">
        <v>0</v>
      </c>
    </row>
    <row r="105" s="5" customFormat="1" spans="1:11">
      <c r="A105" s="17" t="s">
        <v>170</v>
      </c>
      <c r="B105" s="18" t="s">
        <v>127</v>
      </c>
      <c r="C105" s="31">
        <f t="shared" si="14"/>
        <v>0</v>
      </c>
      <c r="D105" s="31"/>
      <c r="E105" s="31">
        <f t="shared" si="15"/>
        <v>0</v>
      </c>
      <c r="F105" s="32">
        <v>0</v>
      </c>
      <c r="G105" s="32">
        <v>0</v>
      </c>
      <c r="H105" s="32">
        <v>0</v>
      </c>
      <c r="I105" s="32">
        <v>0</v>
      </c>
      <c r="J105" s="32">
        <v>0</v>
      </c>
      <c r="K105" s="32">
        <v>0</v>
      </c>
    </row>
    <row r="106" s="5" customFormat="1" spans="1:11">
      <c r="A106" s="17" t="s">
        <v>170</v>
      </c>
      <c r="B106" s="18" t="s">
        <v>128</v>
      </c>
      <c r="C106" s="31">
        <f t="shared" si="14"/>
        <v>0</v>
      </c>
      <c r="D106" s="31"/>
      <c r="E106" s="31">
        <f t="shared" si="15"/>
        <v>0</v>
      </c>
      <c r="F106" s="32">
        <v>0</v>
      </c>
      <c r="G106" s="32">
        <v>0</v>
      </c>
      <c r="H106" s="32">
        <v>0</v>
      </c>
      <c r="I106" s="32">
        <v>0</v>
      </c>
      <c r="J106" s="32">
        <v>0</v>
      </c>
      <c r="K106" s="32">
        <v>0</v>
      </c>
    </row>
    <row r="107" s="5" customFormat="1" spans="1:11">
      <c r="A107" s="17" t="s">
        <v>170</v>
      </c>
      <c r="B107" s="18" t="s">
        <v>129</v>
      </c>
      <c r="C107" s="31">
        <f t="shared" si="14"/>
        <v>0</v>
      </c>
      <c r="D107" s="31"/>
      <c r="E107" s="31">
        <f t="shared" si="15"/>
        <v>0</v>
      </c>
      <c r="F107" s="32">
        <v>0</v>
      </c>
      <c r="G107" s="32">
        <v>0</v>
      </c>
      <c r="H107" s="32">
        <v>0</v>
      </c>
      <c r="I107" s="32">
        <v>0</v>
      </c>
      <c r="J107" s="32">
        <v>0</v>
      </c>
      <c r="K107" s="32">
        <v>0</v>
      </c>
    </row>
    <row r="108" s="5" customFormat="1" spans="1:11">
      <c r="A108" s="17" t="s">
        <v>170</v>
      </c>
      <c r="B108" s="18" t="s">
        <v>130</v>
      </c>
      <c r="C108" s="31">
        <f t="shared" si="14"/>
        <v>0</v>
      </c>
      <c r="D108" s="31"/>
      <c r="E108" s="31">
        <f t="shared" si="15"/>
        <v>0</v>
      </c>
      <c r="F108" s="32">
        <v>0</v>
      </c>
      <c r="G108" s="32">
        <v>0</v>
      </c>
      <c r="H108" s="32">
        <v>0</v>
      </c>
      <c r="I108" s="32">
        <v>0</v>
      </c>
      <c r="J108" s="32">
        <v>0</v>
      </c>
      <c r="K108" s="32">
        <v>0</v>
      </c>
    </row>
    <row r="109" s="5" customFormat="1" spans="1:11">
      <c r="A109" s="17" t="s">
        <v>171</v>
      </c>
      <c r="B109" s="18" t="s">
        <v>39</v>
      </c>
      <c r="C109" s="31">
        <f t="shared" si="14"/>
        <v>0</v>
      </c>
      <c r="D109" s="31"/>
      <c r="E109" s="31">
        <f t="shared" si="15"/>
        <v>0</v>
      </c>
      <c r="F109" s="32">
        <v>0</v>
      </c>
      <c r="G109" s="32">
        <v>0</v>
      </c>
      <c r="H109" s="32">
        <v>0</v>
      </c>
      <c r="I109" s="32">
        <v>0</v>
      </c>
      <c r="J109" s="32">
        <v>0</v>
      </c>
      <c r="K109" s="32">
        <v>0</v>
      </c>
    </row>
    <row r="110" s="5" customFormat="1" spans="1:11">
      <c r="A110" s="17" t="s">
        <v>171</v>
      </c>
      <c r="B110" s="18" t="s">
        <v>63</v>
      </c>
      <c r="C110" s="31">
        <f t="shared" si="14"/>
        <v>1840</v>
      </c>
      <c r="D110" s="31"/>
      <c r="E110" s="31">
        <f t="shared" si="15"/>
        <v>1840</v>
      </c>
      <c r="F110" s="32">
        <f>40*46</f>
        <v>1840</v>
      </c>
      <c r="G110" s="32">
        <v>0</v>
      </c>
      <c r="H110" s="32">
        <v>0</v>
      </c>
      <c r="I110" s="32">
        <v>0</v>
      </c>
      <c r="J110" s="32">
        <v>0</v>
      </c>
      <c r="K110" s="32">
        <v>0</v>
      </c>
    </row>
    <row r="111" s="5" customFormat="1" spans="1:11">
      <c r="A111" s="17" t="s">
        <v>171</v>
      </c>
      <c r="B111" s="18" t="s">
        <v>172</v>
      </c>
      <c r="C111" s="31">
        <f t="shared" si="14"/>
        <v>0</v>
      </c>
      <c r="D111" s="31"/>
      <c r="E111" s="31">
        <f t="shared" si="15"/>
        <v>0</v>
      </c>
      <c r="F111" s="32">
        <v>0</v>
      </c>
      <c r="G111" s="32">
        <v>0</v>
      </c>
      <c r="H111" s="32">
        <v>0</v>
      </c>
      <c r="I111" s="32">
        <v>0</v>
      </c>
      <c r="J111" s="32">
        <v>0</v>
      </c>
      <c r="K111" s="32">
        <v>0</v>
      </c>
    </row>
    <row r="112" s="5" customFormat="1" spans="1:11">
      <c r="A112" s="17" t="s">
        <v>171</v>
      </c>
      <c r="B112" s="18" t="s">
        <v>132</v>
      </c>
      <c r="C112" s="31">
        <f t="shared" si="14"/>
        <v>0</v>
      </c>
      <c r="D112" s="31"/>
      <c r="E112" s="31">
        <f t="shared" si="15"/>
        <v>0</v>
      </c>
      <c r="F112" s="32">
        <v>0</v>
      </c>
      <c r="G112" s="32">
        <v>0</v>
      </c>
      <c r="H112" s="32">
        <v>0</v>
      </c>
      <c r="I112" s="32">
        <v>0</v>
      </c>
      <c r="J112" s="32">
        <v>0</v>
      </c>
      <c r="K112" s="32">
        <v>0</v>
      </c>
    </row>
    <row r="113" s="5" customFormat="1" spans="1:11">
      <c r="A113" s="17" t="s">
        <v>171</v>
      </c>
      <c r="B113" s="18" t="s">
        <v>68</v>
      </c>
      <c r="C113" s="31">
        <f t="shared" si="14"/>
        <v>0</v>
      </c>
      <c r="D113" s="31"/>
      <c r="E113" s="31">
        <f t="shared" si="15"/>
        <v>0</v>
      </c>
      <c r="F113" s="32">
        <v>0</v>
      </c>
      <c r="G113" s="32">
        <v>0</v>
      </c>
      <c r="H113" s="32">
        <v>0</v>
      </c>
      <c r="I113" s="32">
        <v>0</v>
      </c>
      <c r="J113" s="32">
        <v>0</v>
      </c>
      <c r="K113" s="32">
        <v>0</v>
      </c>
    </row>
    <row r="114" s="5" customFormat="1" spans="1:11">
      <c r="A114" s="17" t="s">
        <v>171</v>
      </c>
      <c r="B114" s="18" t="s">
        <v>133</v>
      </c>
      <c r="C114" s="31">
        <f t="shared" ref="C114:C139" si="16">SUM(F114:K114)</f>
        <v>0</v>
      </c>
      <c r="D114" s="31"/>
      <c r="E114" s="31">
        <f t="shared" si="15"/>
        <v>0</v>
      </c>
      <c r="F114" s="32">
        <v>0</v>
      </c>
      <c r="G114" s="32">
        <v>0</v>
      </c>
      <c r="H114" s="32">
        <v>0</v>
      </c>
      <c r="I114" s="32">
        <v>0</v>
      </c>
      <c r="J114" s="32">
        <v>0</v>
      </c>
      <c r="K114" s="32">
        <v>0</v>
      </c>
    </row>
    <row r="115" s="5" customFormat="1" spans="1:11">
      <c r="A115" s="17" t="s">
        <v>171</v>
      </c>
      <c r="B115" s="18" t="s">
        <v>134</v>
      </c>
      <c r="C115" s="31">
        <f t="shared" si="16"/>
        <v>0</v>
      </c>
      <c r="D115" s="31"/>
      <c r="E115" s="31">
        <f t="shared" si="15"/>
        <v>0</v>
      </c>
      <c r="F115" s="32">
        <v>0</v>
      </c>
      <c r="G115" s="32">
        <v>0</v>
      </c>
      <c r="H115" s="32">
        <v>0</v>
      </c>
      <c r="I115" s="32">
        <v>0</v>
      </c>
      <c r="J115" s="32">
        <v>0</v>
      </c>
      <c r="K115" s="32">
        <v>0</v>
      </c>
    </row>
    <row r="116" s="5" customFormat="1" spans="1:11">
      <c r="A116" s="17" t="s">
        <v>171</v>
      </c>
      <c r="B116" s="18" t="s">
        <v>49</v>
      </c>
      <c r="C116" s="31">
        <f t="shared" si="16"/>
        <v>0</v>
      </c>
      <c r="D116" s="31"/>
      <c r="E116" s="31">
        <f t="shared" si="15"/>
        <v>0</v>
      </c>
      <c r="F116" s="32">
        <v>0</v>
      </c>
      <c r="G116" s="32">
        <v>0</v>
      </c>
      <c r="H116" s="32">
        <v>0</v>
      </c>
      <c r="I116" s="32">
        <v>0</v>
      </c>
      <c r="J116" s="32">
        <v>0</v>
      </c>
      <c r="K116" s="32">
        <v>0</v>
      </c>
    </row>
    <row r="117" s="5" customFormat="1" spans="1:11">
      <c r="A117" s="17" t="s">
        <v>171</v>
      </c>
      <c r="B117" s="18" t="s">
        <v>136</v>
      </c>
      <c r="C117" s="31">
        <f t="shared" si="16"/>
        <v>0</v>
      </c>
      <c r="D117" s="31"/>
      <c r="E117" s="31">
        <f t="shared" si="15"/>
        <v>0</v>
      </c>
      <c r="F117" s="32">
        <v>0</v>
      </c>
      <c r="G117" s="32">
        <v>0</v>
      </c>
      <c r="H117" s="32">
        <v>0</v>
      </c>
      <c r="I117" s="32">
        <v>0</v>
      </c>
      <c r="J117" s="32">
        <v>0</v>
      </c>
      <c r="K117" s="32">
        <v>0</v>
      </c>
    </row>
    <row r="118" s="5" customFormat="1" spans="1:11">
      <c r="A118" s="17" t="s">
        <v>171</v>
      </c>
      <c r="B118" s="18" t="s">
        <v>137</v>
      </c>
      <c r="C118" s="31">
        <f t="shared" si="16"/>
        <v>5400</v>
      </c>
      <c r="D118" s="31"/>
      <c r="E118" s="31">
        <f t="shared" si="15"/>
        <v>5400</v>
      </c>
      <c r="F118" s="32">
        <f>60*90</f>
        <v>5400</v>
      </c>
      <c r="G118" s="32">
        <v>0</v>
      </c>
      <c r="H118" s="32">
        <v>0</v>
      </c>
      <c r="I118" s="32">
        <v>0</v>
      </c>
      <c r="J118" s="32">
        <v>0</v>
      </c>
      <c r="K118" s="32">
        <v>0</v>
      </c>
    </row>
    <row r="119" s="5" customFormat="1" spans="1:11">
      <c r="A119" s="17" t="s">
        <v>171</v>
      </c>
      <c r="B119" s="18" t="s">
        <v>47</v>
      </c>
      <c r="C119" s="31">
        <f t="shared" si="16"/>
        <v>5400</v>
      </c>
      <c r="D119" s="31"/>
      <c r="E119" s="31">
        <f t="shared" si="15"/>
        <v>5400</v>
      </c>
      <c r="F119" s="32">
        <f>F117+F118</f>
        <v>5400</v>
      </c>
      <c r="G119" s="32">
        <f>G117+G118</f>
        <v>0</v>
      </c>
      <c r="H119" s="32">
        <f>H117+H118</f>
        <v>0</v>
      </c>
      <c r="I119" s="32">
        <f>I117+I118</f>
        <v>0</v>
      </c>
      <c r="J119" s="32">
        <f>J117+J118</f>
        <v>0</v>
      </c>
      <c r="K119" s="32">
        <f>K117+K118</f>
        <v>0</v>
      </c>
    </row>
    <row r="120" s="5" customFormat="1" spans="1:11">
      <c r="A120" s="17" t="s">
        <v>173</v>
      </c>
      <c r="B120" s="18" t="s">
        <v>139</v>
      </c>
      <c r="C120" s="31">
        <f t="shared" si="16"/>
        <v>0</v>
      </c>
      <c r="D120" s="31"/>
      <c r="E120" s="31">
        <f t="shared" si="15"/>
        <v>0</v>
      </c>
      <c r="F120" s="32">
        <v>0</v>
      </c>
      <c r="G120" s="32">
        <v>0</v>
      </c>
      <c r="H120" s="32">
        <v>0</v>
      </c>
      <c r="I120" s="32">
        <v>0</v>
      </c>
      <c r="J120" s="32">
        <v>0</v>
      </c>
      <c r="K120" s="32">
        <v>0</v>
      </c>
    </row>
    <row r="121" s="5" customFormat="1" spans="1:11">
      <c r="A121" s="17" t="s">
        <v>173</v>
      </c>
      <c r="B121" s="18" t="s">
        <v>88</v>
      </c>
      <c r="C121" s="31">
        <f t="shared" si="16"/>
        <v>0</v>
      </c>
      <c r="D121" s="31"/>
      <c r="E121" s="31">
        <f t="shared" si="15"/>
        <v>0</v>
      </c>
      <c r="F121" s="32">
        <v>0</v>
      </c>
      <c r="G121" s="32">
        <v>0</v>
      </c>
      <c r="H121" s="32">
        <v>0</v>
      </c>
      <c r="I121" s="32">
        <v>0</v>
      </c>
      <c r="J121" s="32">
        <v>0</v>
      </c>
      <c r="K121" s="32">
        <v>0</v>
      </c>
    </row>
    <row r="122" s="5" customFormat="1" spans="1:11">
      <c r="A122" s="17" t="s">
        <v>173</v>
      </c>
      <c r="B122" s="18" t="s">
        <v>77</v>
      </c>
      <c r="C122" s="31">
        <f t="shared" si="16"/>
        <v>0</v>
      </c>
      <c r="D122" s="31"/>
      <c r="E122" s="31">
        <f t="shared" si="15"/>
        <v>0</v>
      </c>
      <c r="F122" s="32">
        <v>0</v>
      </c>
      <c r="G122" s="32">
        <v>0</v>
      </c>
      <c r="H122" s="32">
        <v>0</v>
      </c>
      <c r="I122" s="32">
        <v>0</v>
      </c>
      <c r="J122" s="32">
        <v>0</v>
      </c>
      <c r="K122" s="32">
        <v>0</v>
      </c>
    </row>
    <row r="123" s="5" customFormat="1" spans="1:11">
      <c r="A123" s="17" t="s">
        <v>173</v>
      </c>
      <c r="B123" s="18" t="s">
        <v>140</v>
      </c>
      <c r="C123" s="31">
        <f t="shared" si="16"/>
        <v>0</v>
      </c>
      <c r="D123" s="31"/>
      <c r="E123" s="31">
        <f t="shared" si="15"/>
        <v>0</v>
      </c>
      <c r="F123" s="32">
        <v>0</v>
      </c>
      <c r="G123" s="32">
        <v>0</v>
      </c>
      <c r="H123" s="32">
        <v>0</v>
      </c>
      <c r="I123" s="32">
        <v>0</v>
      </c>
      <c r="J123" s="32">
        <v>0</v>
      </c>
      <c r="K123" s="32">
        <v>0</v>
      </c>
    </row>
    <row r="124" s="5" customFormat="1" spans="1:11">
      <c r="A124" s="17" t="s">
        <v>173</v>
      </c>
      <c r="B124" s="18" t="s">
        <v>174</v>
      </c>
      <c r="C124" s="31">
        <f t="shared" si="16"/>
        <v>0</v>
      </c>
      <c r="D124" s="31"/>
      <c r="E124" s="31">
        <f t="shared" si="15"/>
        <v>0</v>
      </c>
      <c r="F124" s="32">
        <v>0</v>
      </c>
      <c r="G124" s="32">
        <v>0</v>
      </c>
      <c r="H124" s="32">
        <v>0</v>
      </c>
      <c r="I124" s="32">
        <v>0</v>
      </c>
      <c r="J124" s="32">
        <v>0</v>
      </c>
      <c r="K124" s="32">
        <v>0</v>
      </c>
    </row>
    <row r="125" s="5" customFormat="1" spans="1:11">
      <c r="A125" s="17" t="s">
        <v>173</v>
      </c>
      <c r="B125" s="18" t="s">
        <v>175</v>
      </c>
      <c r="C125" s="31">
        <f t="shared" si="16"/>
        <v>0</v>
      </c>
      <c r="D125" s="31"/>
      <c r="E125" s="31">
        <f t="shared" si="15"/>
        <v>0</v>
      </c>
      <c r="F125" s="32">
        <v>0</v>
      </c>
      <c r="G125" s="32">
        <v>0</v>
      </c>
      <c r="H125" s="32">
        <v>0</v>
      </c>
      <c r="I125" s="32">
        <v>0</v>
      </c>
      <c r="J125" s="32">
        <v>0</v>
      </c>
      <c r="K125" s="32">
        <v>0</v>
      </c>
    </row>
    <row r="126" s="5" customFormat="1" spans="1:11">
      <c r="A126" s="17" t="s">
        <v>173</v>
      </c>
      <c r="B126" s="18" t="s">
        <v>86</v>
      </c>
      <c r="C126" s="31">
        <f t="shared" si="16"/>
        <v>0</v>
      </c>
      <c r="D126" s="31"/>
      <c r="E126" s="31">
        <f t="shared" si="15"/>
        <v>0</v>
      </c>
      <c r="F126" s="32">
        <v>0</v>
      </c>
      <c r="G126" s="32">
        <v>0</v>
      </c>
      <c r="H126" s="32">
        <v>0</v>
      </c>
      <c r="I126" s="32">
        <v>0</v>
      </c>
      <c r="J126" s="32">
        <v>0</v>
      </c>
      <c r="K126" s="32">
        <v>0</v>
      </c>
    </row>
    <row r="127" s="5" customFormat="1" spans="1:11">
      <c r="A127" s="17" t="s">
        <v>176</v>
      </c>
      <c r="B127" s="18" t="s">
        <v>65</v>
      </c>
      <c r="C127" s="31">
        <f t="shared" si="16"/>
        <v>0</v>
      </c>
      <c r="D127" s="31"/>
      <c r="E127" s="31">
        <f t="shared" si="15"/>
        <v>0</v>
      </c>
      <c r="F127" s="32">
        <v>0</v>
      </c>
      <c r="G127" s="32">
        <v>0</v>
      </c>
      <c r="H127" s="32">
        <v>0</v>
      </c>
      <c r="I127" s="32">
        <v>0</v>
      </c>
      <c r="J127" s="32">
        <v>0</v>
      </c>
      <c r="K127" s="32">
        <v>0</v>
      </c>
    </row>
    <row r="128" s="5" customFormat="1" spans="1:11">
      <c r="A128" s="17" t="s">
        <v>176</v>
      </c>
      <c r="B128" s="18" t="s">
        <v>39</v>
      </c>
      <c r="C128" s="31">
        <f t="shared" si="16"/>
        <v>0</v>
      </c>
      <c r="D128" s="31"/>
      <c r="E128" s="31">
        <f t="shared" si="15"/>
        <v>0</v>
      </c>
      <c r="F128" s="32">
        <v>0</v>
      </c>
      <c r="G128" s="32">
        <v>0</v>
      </c>
      <c r="H128" s="32">
        <v>0</v>
      </c>
      <c r="I128" s="32">
        <v>0</v>
      </c>
      <c r="J128" s="32">
        <v>0</v>
      </c>
      <c r="K128" s="32">
        <v>0</v>
      </c>
    </row>
    <row r="129" s="5" customFormat="1" spans="1:11">
      <c r="A129" s="17" t="s">
        <v>176</v>
      </c>
      <c r="B129" s="18" t="s">
        <v>177</v>
      </c>
      <c r="C129" s="31">
        <f t="shared" si="16"/>
        <v>0</v>
      </c>
      <c r="D129" s="31"/>
      <c r="E129" s="31">
        <f t="shared" si="15"/>
        <v>0</v>
      </c>
      <c r="F129" s="32">
        <v>0</v>
      </c>
      <c r="G129" s="32">
        <v>0</v>
      </c>
      <c r="H129" s="32">
        <v>0</v>
      </c>
      <c r="I129" s="32">
        <v>0</v>
      </c>
      <c r="J129" s="32">
        <v>0</v>
      </c>
      <c r="K129" s="32">
        <v>0</v>
      </c>
    </row>
    <row r="130" s="5" customFormat="1" spans="1:11">
      <c r="A130" s="17" t="s">
        <v>176</v>
      </c>
      <c r="B130" s="18" t="s">
        <v>131</v>
      </c>
      <c r="C130" s="31">
        <f t="shared" si="16"/>
        <v>7200</v>
      </c>
      <c r="D130" s="31"/>
      <c r="E130" s="31">
        <f t="shared" si="15"/>
        <v>7200</v>
      </c>
      <c r="F130" s="32">
        <f>30*240</f>
        <v>7200</v>
      </c>
      <c r="G130" s="32">
        <v>0</v>
      </c>
      <c r="H130" s="32">
        <v>0</v>
      </c>
      <c r="I130" s="32">
        <v>0</v>
      </c>
      <c r="J130" s="32">
        <v>0</v>
      </c>
      <c r="K130" s="32">
        <v>0</v>
      </c>
    </row>
    <row r="131" s="5" customFormat="1" spans="1:11">
      <c r="A131" s="17" t="s">
        <v>176</v>
      </c>
      <c r="B131" s="18" t="s">
        <v>178</v>
      </c>
      <c r="C131" s="31">
        <f t="shared" si="16"/>
        <v>0</v>
      </c>
      <c r="D131" s="31"/>
      <c r="E131" s="31">
        <f t="shared" si="15"/>
        <v>0</v>
      </c>
      <c r="F131" s="32">
        <v>0</v>
      </c>
      <c r="G131" s="32">
        <v>0</v>
      </c>
      <c r="H131" s="32">
        <v>0</v>
      </c>
      <c r="I131" s="32">
        <v>0</v>
      </c>
      <c r="J131" s="32">
        <v>0</v>
      </c>
      <c r="K131" s="32">
        <v>0</v>
      </c>
    </row>
    <row r="132" s="5" customFormat="1" spans="1:11">
      <c r="A132" s="17" t="s">
        <v>176</v>
      </c>
      <c r="B132" s="18" t="s">
        <v>179</v>
      </c>
      <c r="C132" s="31">
        <f t="shared" si="16"/>
        <v>0</v>
      </c>
      <c r="D132" s="31"/>
      <c r="E132" s="31">
        <f t="shared" si="15"/>
        <v>0</v>
      </c>
      <c r="F132" s="32">
        <v>0</v>
      </c>
      <c r="G132" s="32">
        <v>0</v>
      </c>
      <c r="H132" s="32">
        <v>0</v>
      </c>
      <c r="I132" s="32">
        <v>0</v>
      </c>
      <c r="J132" s="32">
        <v>0</v>
      </c>
      <c r="K132" s="32">
        <v>0</v>
      </c>
    </row>
    <row r="133" s="5" customFormat="1" spans="1:11">
      <c r="A133" s="17" t="s">
        <v>176</v>
      </c>
      <c r="B133" s="18" t="s">
        <v>70</v>
      </c>
      <c r="C133" s="31">
        <f t="shared" si="16"/>
        <v>25500</v>
      </c>
      <c r="D133" s="31"/>
      <c r="E133" s="31">
        <f t="shared" si="15"/>
        <v>25500</v>
      </c>
      <c r="F133" s="32">
        <v>0</v>
      </c>
      <c r="G133" s="32">
        <v>0</v>
      </c>
      <c r="H133" s="32">
        <v>25500</v>
      </c>
      <c r="I133" s="32">
        <v>0</v>
      </c>
      <c r="J133" s="32">
        <v>0</v>
      </c>
      <c r="K133" s="32">
        <v>0</v>
      </c>
    </row>
    <row r="134" s="5" customFormat="1" spans="1:11">
      <c r="A134" s="17" t="s">
        <v>180</v>
      </c>
      <c r="B134" s="18" t="s">
        <v>142</v>
      </c>
      <c r="C134" s="31">
        <f t="shared" si="16"/>
        <v>0</v>
      </c>
      <c r="D134" s="31"/>
      <c r="E134" s="31">
        <f t="shared" si="15"/>
        <v>0</v>
      </c>
      <c r="F134" s="32">
        <v>0</v>
      </c>
      <c r="G134" s="32">
        <v>0</v>
      </c>
      <c r="H134" s="32">
        <v>0</v>
      </c>
      <c r="I134" s="32">
        <v>0</v>
      </c>
      <c r="J134" s="32">
        <v>0</v>
      </c>
      <c r="K134" s="32">
        <v>0</v>
      </c>
    </row>
    <row r="135" s="5" customFormat="1" spans="1:11">
      <c r="A135" s="17" t="s">
        <v>180</v>
      </c>
      <c r="B135" s="18" t="s">
        <v>143</v>
      </c>
      <c r="C135" s="31">
        <f t="shared" si="16"/>
        <v>0</v>
      </c>
      <c r="D135" s="31"/>
      <c r="E135" s="31">
        <f t="shared" si="15"/>
        <v>0</v>
      </c>
      <c r="F135" s="32">
        <v>0</v>
      </c>
      <c r="G135" s="32">
        <v>0</v>
      </c>
      <c r="H135" s="32">
        <v>0</v>
      </c>
      <c r="I135" s="32">
        <v>0</v>
      </c>
      <c r="J135" s="32">
        <v>0</v>
      </c>
      <c r="K135" s="32">
        <v>0</v>
      </c>
    </row>
    <row r="136" s="5" customFormat="1" spans="1:11">
      <c r="A136" s="17" t="s">
        <v>180</v>
      </c>
      <c r="B136" s="18" t="s">
        <v>144</v>
      </c>
      <c r="C136" s="31">
        <f t="shared" si="16"/>
        <v>0</v>
      </c>
      <c r="D136" s="31"/>
      <c r="E136" s="31">
        <f t="shared" si="15"/>
        <v>0</v>
      </c>
      <c r="F136" s="32">
        <v>0</v>
      </c>
      <c r="G136" s="32">
        <v>0</v>
      </c>
      <c r="H136" s="32">
        <v>0</v>
      </c>
      <c r="I136" s="32">
        <v>0</v>
      </c>
      <c r="J136" s="32">
        <v>0</v>
      </c>
      <c r="K136" s="32">
        <v>0</v>
      </c>
    </row>
    <row r="137" s="5" customFormat="1" spans="1:11">
      <c r="A137" s="17" t="s">
        <v>180</v>
      </c>
      <c r="B137" s="18" t="s">
        <v>145</v>
      </c>
      <c r="C137" s="31">
        <f t="shared" si="16"/>
        <v>0</v>
      </c>
      <c r="D137" s="31"/>
      <c r="E137" s="31">
        <f t="shared" si="15"/>
        <v>0</v>
      </c>
      <c r="F137" s="32">
        <v>0</v>
      </c>
      <c r="G137" s="32">
        <v>0</v>
      </c>
      <c r="H137" s="32">
        <v>0</v>
      </c>
      <c r="I137" s="32">
        <v>0</v>
      </c>
      <c r="J137" s="32">
        <v>0</v>
      </c>
      <c r="K137" s="32">
        <v>0</v>
      </c>
    </row>
    <row r="138" s="5" customFormat="1" spans="1:11">
      <c r="A138" s="17" t="s">
        <v>180</v>
      </c>
      <c r="B138" s="18" t="s">
        <v>80</v>
      </c>
      <c r="C138" s="31">
        <f t="shared" si="16"/>
        <v>0</v>
      </c>
      <c r="D138" s="31"/>
      <c r="E138" s="31">
        <f t="shared" si="15"/>
        <v>0</v>
      </c>
      <c r="F138" s="32">
        <v>0</v>
      </c>
      <c r="G138" s="32">
        <v>0</v>
      </c>
      <c r="H138" s="32">
        <v>0</v>
      </c>
      <c r="I138" s="32">
        <v>0</v>
      </c>
      <c r="J138" s="32">
        <v>0</v>
      </c>
      <c r="K138" s="32">
        <v>0</v>
      </c>
    </row>
    <row r="139" s="5" customFormat="1" spans="1:11">
      <c r="A139" s="17" t="s">
        <v>180</v>
      </c>
      <c r="B139" s="18" t="s">
        <v>146</v>
      </c>
      <c r="C139" s="31">
        <f t="shared" si="16"/>
        <v>0</v>
      </c>
      <c r="D139" s="31"/>
      <c r="E139" s="31">
        <f t="shared" si="15"/>
        <v>0</v>
      </c>
      <c r="F139" s="32">
        <v>0</v>
      </c>
      <c r="G139" s="32">
        <v>0</v>
      </c>
      <c r="H139" s="32">
        <v>0</v>
      </c>
      <c r="I139" s="32">
        <v>0</v>
      </c>
      <c r="J139" s="32">
        <v>0</v>
      </c>
      <c r="K139" s="32">
        <v>0</v>
      </c>
    </row>
    <row r="140" s="5" customFormat="1" spans="1:11">
      <c r="A140" s="17"/>
      <c r="B140" s="18"/>
      <c r="C140" s="32"/>
      <c r="D140" s="32"/>
      <c r="E140" s="31"/>
      <c r="F140" s="32"/>
      <c r="G140" s="32"/>
      <c r="H140" s="32"/>
      <c r="I140" s="32"/>
      <c r="J140" s="32"/>
      <c r="K140" s="32"/>
    </row>
    <row r="141" s="5" customFormat="1" spans="1:11">
      <c r="A141" s="17"/>
      <c r="B141" s="18"/>
      <c r="C141" s="32"/>
      <c r="D141" s="32"/>
      <c r="E141" s="31"/>
      <c r="F141" s="32"/>
      <c r="G141" s="32"/>
      <c r="H141" s="32"/>
      <c r="I141" s="32"/>
      <c r="J141" s="32"/>
      <c r="K141" s="32"/>
    </row>
    <row r="142" s="5" customFormat="1" spans="1:11">
      <c r="A142" s="17"/>
      <c r="B142" s="18"/>
      <c r="C142" s="32"/>
      <c r="D142" s="32"/>
      <c r="E142" s="31"/>
      <c r="F142" s="32"/>
      <c r="G142" s="32"/>
      <c r="H142" s="32"/>
      <c r="I142" s="32"/>
      <c r="J142" s="32"/>
      <c r="K142" s="32"/>
    </row>
    <row r="143" s="5" customFormat="1" spans="1:11">
      <c r="A143" s="17"/>
      <c r="B143" s="18"/>
      <c r="C143" s="32"/>
      <c r="D143" s="32"/>
      <c r="E143" s="31"/>
      <c r="F143" s="32"/>
      <c r="G143" s="32"/>
      <c r="H143" s="32"/>
      <c r="I143" s="32"/>
      <c r="J143" s="32"/>
      <c r="K143" s="32"/>
    </row>
    <row r="144" s="5" customFormat="1" spans="1:11">
      <c r="A144" s="17"/>
      <c r="B144" s="18"/>
      <c r="C144" s="32"/>
      <c r="D144" s="32"/>
      <c r="E144" s="31"/>
      <c r="F144" s="32"/>
      <c r="G144" s="32"/>
      <c r="H144" s="32"/>
      <c r="I144" s="32"/>
      <c r="J144" s="32"/>
      <c r="K144" s="32"/>
    </row>
    <row r="145" s="5" customFormat="1" spans="1:11">
      <c r="A145" s="17"/>
      <c r="B145" s="18"/>
      <c r="C145" s="32"/>
      <c r="D145" s="32"/>
      <c r="E145" s="31"/>
      <c r="F145" s="32"/>
      <c r="G145" s="32"/>
      <c r="H145" s="32"/>
      <c r="I145" s="32"/>
      <c r="J145" s="32"/>
      <c r="K145" s="32"/>
    </row>
    <row r="146" s="5" customFormat="1" spans="1:11">
      <c r="A146" s="17"/>
      <c r="B146" s="18"/>
      <c r="C146" s="32"/>
      <c r="D146" s="32"/>
      <c r="E146" s="31"/>
      <c r="F146" s="32"/>
      <c r="G146" s="32"/>
      <c r="H146" s="32"/>
      <c r="I146" s="32"/>
      <c r="J146" s="32"/>
      <c r="K146" s="32"/>
    </row>
    <row r="147" s="5" customFormat="1" spans="1:11">
      <c r="A147" s="17"/>
      <c r="B147" s="18"/>
      <c r="C147" s="32"/>
      <c r="D147" s="32"/>
      <c r="E147" s="31"/>
      <c r="F147" s="32"/>
      <c r="G147" s="32"/>
      <c r="H147" s="32"/>
      <c r="I147" s="32"/>
      <c r="J147" s="32"/>
      <c r="K147" s="32"/>
    </row>
    <row r="148" s="5" customFormat="1" spans="1:11">
      <c r="A148" s="17"/>
      <c r="B148" s="18"/>
      <c r="C148" s="32"/>
      <c r="D148" s="32"/>
      <c r="E148" s="31"/>
      <c r="F148" s="32"/>
      <c r="G148" s="32"/>
      <c r="H148" s="32"/>
      <c r="I148" s="32"/>
      <c r="J148" s="32"/>
      <c r="K148" s="32"/>
    </row>
    <row r="149" s="5" customFormat="1" spans="1:11">
      <c r="A149" s="17"/>
      <c r="B149" s="18"/>
      <c r="C149" s="32"/>
      <c r="D149" s="32"/>
      <c r="E149" s="31"/>
      <c r="F149" s="32"/>
      <c r="G149" s="32"/>
      <c r="H149" s="32"/>
      <c r="I149" s="32"/>
      <c r="J149" s="32"/>
      <c r="K149" s="32"/>
    </row>
    <row r="150" s="5" customFormat="1" spans="1:11">
      <c r="A150" s="17"/>
      <c r="B150" s="18"/>
      <c r="C150" s="32"/>
      <c r="D150" s="32"/>
      <c r="E150" s="31"/>
      <c r="F150" s="32"/>
      <c r="G150" s="32"/>
      <c r="H150" s="32"/>
      <c r="I150" s="32"/>
      <c r="J150" s="32"/>
      <c r="K150" s="32"/>
    </row>
    <row r="151" s="5" customFormat="1" spans="1:11">
      <c r="A151" s="17"/>
      <c r="B151" s="18"/>
      <c r="C151" s="32"/>
      <c r="D151" s="32"/>
      <c r="E151" s="31"/>
      <c r="F151" s="32"/>
      <c r="G151" s="32"/>
      <c r="H151" s="32"/>
      <c r="I151" s="32"/>
      <c r="J151" s="32"/>
      <c r="K151" s="32"/>
    </row>
    <row r="152" s="5" customFormat="1" spans="1:11">
      <c r="A152" s="17"/>
      <c r="B152" s="18"/>
      <c r="C152" s="32"/>
      <c r="D152" s="32"/>
      <c r="E152" s="31"/>
      <c r="F152" s="32"/>
      <c r="G152" s="32"/>
      <c r="H152" s="32"/>
      <c r="I152" s="32"/>
      <c r="J152" s="32"/>
      <c r="K152" s="32"/>
    </row>
    <row r="153" s="5" customFormat="1" spans="1:11">
      <c r="A153" s="17"/>
      <c r="B153" s="18"/>
      <c r="C153" s="32"/>
      <c r="D153" s="32"/>
      <c r="E153" s="31"/>
      <c r="F153" s="32"/>
      <c r="G153" s="32"/>
      <c r="H153" s="32"/>
      <c r="I153" s="32"/>
      <c r="J153" s="32"/>
      <c r="K153" s="32"/>
    </row>
    <row r="154" s="5" customFormat="1" spans="1:11">
      <c r="A154" s="17"/>
      <c r="B154" s="18"/>
      <c r="C154" s="32"/>
      <c r="D154" s="32"/>
      <c r="E154" s="31"/>
      <c r="F154" s="32"/>
      <c r="G154" s="32"/>
      <c r="H154" s="32"/>
      <c r="I154" s="32"/>
      <c r="J154" s="32"/>
      <c r="K154" s="32"/>
    </row>
    <row r="155" s="5" customFormat="1" spans="1:11">
      <c r="A155" s="17"/>
      <c r="B155" s="18"/>
      <c r="C155" s="32"/>
      <c r="D155" s="32"/>
      <c r="E155" s="31"/>
      <c r="F155" s="32"/>
      <c r="G155" s="32"/>
      <c r="H155" s="32"/>
      <c r="I155" s="32"/>
      <c r="J155" s="32"/>
      <c r="K155" s="32"/>
    </row>
    <row r="156" s="5" customFormat="1" spans="1:11">
      <c r="A156" s="17"/>
      <c r="B156" s="18"/>
      <c r="C156" s="32"/>
      <c r="D156" s="32"/>
      <c r="E156" s="31"/>
      <c r="F156" s="32"/>
      <c r="G156" s="32"/>
      <c r="H156" s="32"/>
      <c r="I156" s="32"/>
      <c r="J156" s="32"/>
      <c r="K156" s="32"/>
    </row>
    <row r="157" s="5" customFormat="1" spans="1:11">
      <c r="A157" s="17"/>
      <c r="B157" s="18"/>
      <c r="C157" s="32"/>
      <c r="D157" s="32"/>
      <c r="E157" s="31"/>
      <c r="F157" s="32"/>
      <c r="G157" s="32"/>
      <c r="H157" s="32"/>
      <c r="I157" s="32"/>
      <c r="J157" s="32"/>
      <c r="K157" s="32"/>
    </row>
    <row r="158" s="5" customFormat="1" spans="1:11">
      <c r="A158" s="17"/>
      <c r="B158" s="18"/>
      <c r="C158" s="32"/>
      <c r="D158" s="32"/>
      <c r="E158" s="31"/>
      <c r="F158" s="32"/>
      <c r="G158" s="32"/>
      <c r="H158" s="32"/>
      <c r="I158" s="32"/>
      <c r="J158" s="32"/>
      <c r="K158" s="32"/>
    </row>
  </sheetData>
  <mergeCells count="2">
    <mergeCell ref="C1:E1"/>
    <mergeCell ref="A1:B2"/>
  </mergeCells>
  <conditionalFormatting sqref="B11">
    <cfRule type="duplicateValues" dxfId="0" priority="108"/>
  </conditionalFormatting>
  <conditionalFormatting sqref="B26">
    <cfRule type="duplicateValues" dxfId="0" priority="6"/>
  </conditionalFormatting>
  <conditionalFormatting sqref="B29">
    <cfRule type="duplicateValues" dxfId="0" priority="5"/>
  </conditionalFormatting>
  <conditionalFormatting sqref="B35">
    <cfRule type="duplicateValues" dxfId="0" priority="4"/>
  </conditionalFormatting>
  <conditionalFormatting sqref="B54">
    <cfRule type="duplicateValues" dxfId="0" priority="3"/>
  </conditionalFormatting>
  <conditionalFormatting sqref="B57">
    <cfRule type="duplicateValues" dxfId="0" priority="2"/>
  </conditionalFormatting>
  <conditionalFormatting sqref="B61">
    <cfRule type="duplicateValues" dxfId="0" priority="1"/>
  </conditionalFormatting>
  <conditionalFormatting sqref="B62">
    <cfRule type="duplicateValues" dxfId="0" priority="107"/>
  </conditionalFormatting>
  <conditionalFormatting sqref="B63">
    <cfRule type="duplicateValues" dxfId="0" priority="106"/>
  </conditionalFormatting>
  <conditionalFormatting sqref="B64">
    <cfRule type="duplicateValues" dxfId="0" priority="105"/>
  </conditionalFormatting>
  <conditionalFormatting sqref="B65">
    <cfRule type="duplicateValues" dxfId="0" priority="104"/>
  </conditionalFormatting>
  <conditionalFormatting sqref="B66">
    <cfRule type="duplicateValues" dxfId="0" priority="103"/>
  </conditionalFormatting>
  <conditionalFormatting sqref="B67">
    <cfRule type="duplicateValues" dxfId="0" priority="102"/>
  </conditionalFormatting>
  <conditionalFormatting sqref="B68">
    <cfRule type="duplicateValues" dxfId="0" priority="101"/>
  </conditionalFormatting>
  <conditionalFormatting sqref="B69">
    <cfRule type="duplicateValues" dxfId="0" priority="100"/>
  </conditionalFormatting>
  <conditionalFormatting sqref="B70">
    <cfRule type="duplicateValues" dxfId="0" priority="99"/>
  </conditionalFormatting>
  <conditionalFormatting sqref="B71">
    <cfRule type="duplicateValues" dxfId="0" priority="98"/>
  </conditionalFormatting>
  <conditionalFormatting sqref="B72">
    <cfRule type="duplicateValues" dxfId="0" priority="97"/>
  </conditionalFormatting>
  <conditionalFormatting sqref="B73">
    <cfRule type="duplicateValues" dxfId="0" priority="96"/>
  </conditionalFormatting>
  <conditionalFormatting sqref="B74">
    <cfRule type="duplicateValues" dxfId="0" priority="95"/>
  </conditionalFormatting>
  <conditionalFormatting sqref="B75">
    <cfRule type="duplicateValues" dxfId="0" priority="94"/>
  </conditionalFormatting>
  <conditionalFormatting sqref="B76">
    <cfRule type="duplicateValues" dxfId="0" priority="93"/>
  </conditionalFormatting>
  <conditionalFormatting sqref="B77">
    <cfRule type="duplicateValues" dxfId="0" priority="92"/>
  </conditionalFormatting>
  <conditionalFormatting sqref="B78">
    <cfRule type="duplicateValues" dxfId="0" priority="91"/>
  </conditionalFormatting>
  <conditionalFormatting sqref="B79">
    <cfRule type="duplicateValues" dxfId="0" priority="90"/>
  </conditionalFormatting>
  <conditionalFormatting sqref="B80">
    <cfRule type="duplicateValues" dxfId="0" priority="89"/>
  </conditionalFormatting>
  <conditionalFormatting sqref="B81">
    <cfRule type="duplicateValues" dxfId="0" priority="88"/>
  </conditionalFormatting>
  <conditionalFormatting sqref="B82">
    <cfRule type="duplicateValues" dxfId="0" priority="87"/>
  </conditionalFormatting>
  <conditionalFormatting sqref="B83">
    <cfRule type="duplicateValues" dxfId="0" priority="86"/>
  </conditionalFormatting>
  <conditionalFormatting sqref="B84">
    <cfRule type="duplicateValues" dxfId="0" priority="85"/>
  </conditionalFormatting>
  <conditionalFormatting sqref="B85">
    <cfRule type="duplicateValues" dxfId="0" priority="84"/>
  </conditionalFormatting>
  <conditionalFormatting sqref="B86">
    <cfRule type="duplicateValues" dxfId="0" priority="83"/>
  </conditionalFormatting>
  <conditionalFormatting sqref="B87">
    <cfRule type="duplicateValues" dxfId="0" priority="82"/>
  </conditionalFormatting>
  <conditionalFormatting sqref="B88">
    <cfRule type="duplicateValues" dxfId="0" priority="81"/>
  </conditionalFormatting>
  <conditionalFormatting sqref="B89">
    <cfRule type="duplicateValues" dxfId="0" priority="80"/>
  </conditionalFormatting>
  <conditionalFormatting sqref="B90">
    <cfRule type="duplicateValues" dxfId="0" priority="79"/>
  </conditionalFormatting>
  <conditionalFormatting sqref="B91">
    <cfRule type="duplicateValues" dxfId="0" priority="78"/>
  </conditionalFormatting>
  <conditionalFormatting sqref="B92">
    <cfRule type="duplicateValues" dxfId="0" priority="77"/>
  </conditionalFormatting>
  <conditionalFormatting sqref="B93">
    <cfRule type="duplicateValues" dxfId="0" priority="76"/>
  </conditionalFormatting>
  <conditionalFormatting sqref="B94">
    <cfRule type="duplicateValues" dxfId="0" priority="75"/>
  </conditionalFormatting>
  <conditionalFormatting sqref="B95">
    <cfRule type="duplicateValues" dxfId="0" priority="74"/>
  </conditionalFormatting>
  <conditionalFormatting sqref="B96">
    <cfRule type="duplicateValues" dxfId="0" priority="73"/>
  </conditionalFormatting>
  <conditionalFormatting sqref="B97">
    <cfRule type="duplicateValues" dxfId="0" priority="72"/>
  </conditionalFormatting>
  <conditionalFormatting sqref="B98">
    <cfRule type="duplicateValues" dxfId="0" priority="71"/>
  </conditionalFormatting>
  <conditionalFormatting sqref="B99">
    <cfRule type="duplicateValues" dxfId="0" priority="70"/>
  </conditionalFormatting>
  <conditionalFormatting sqref="B100">
    <cfRule type="duplicateValues" dxfId="0" priority="69"/>
  </conditionalFormatting>
  <conditionalFormatting sqref="B101">
    <cfRule type="duplicateValues" dxfId="0" priority="68"/>
  </conditionalFormatting>
  <conditionalFormatting sqref="B102">
    <cfRule type="duplicateValues" dxfId="0" priority="67"/>
  </conditionalFormatting>
  <conditionalFormatting sqref="B103">
    <cfRule type="duplicateValues" dxfId="0" priority="66"/>
  </conditionalFormatting>
  <conditionalFormatting sqref="B104">
    <cfRule type="duplicateValues" dxfId="0" priority="65"/>
  </conditionalFormatting>
  <conditionalFormatting sqref="B105">
    <cfRule type="duplicateValues" dxfId="0" priority="64"/>
  </conditionalFormatting>
  <conditionalFormatting sqref="B106">
    <cfRule type="duplicateValues" dxfId="0" priority="63"/>
  </conditionalFormatting>
  <conditionalFormatting sqref="B107">
    <cfRule type="duplicateValues" dxfId="0" priority="62"/>
  </conditionalFormatting>
  <conditionalFormatting sqref="B108">
    <cfRule type="duplicateValues" dxfId="0" priority="61"/>
  </conditionalFormatting>
  <conditionalFormatting sqref="B109">
    <cfRule type="duplicateValues" dxfId="0" priority="60"/>
  </conditionalFormatting>
  <conditionalFormatting sqref="B110">
    <cfRule type="duplicateValues" dxfId="0" priority="59"/>
  </conditionalFormatting>
  <conditionalFormatting sqref="B111">
    <cfRule type="duplicateValues" dxfId="0" priority="10"/>
  </conditionalFormatting>
  <conditionalFormatting sqref="B112">
    <cfRule type="duplicateValues" dxfId="0" priority="8"/>
  </conditionalFormatting>
  <conditionalFormatting sqref="B113">
    <cfRule type="duplicateValues" dxfId="0" priority="9"/>
  </conditionalFormatting>
  <conditionalFormatting sqref="B114">
    <cfRule type="duplicateValues" dxfId="0" priority="57"/>
  </conditionalFormatting>
  <conditionalFormatting sqref="B115">
    <cfRule type="duplicateValues" dxfId="0" priority="56"/>
  </conditionalFormatting>
  <conditionalFormatting sqref="B116">
    <cfRule type="duplicateValues" dxfId="0" priority="55"/>
  </conditionalFormatting>
  <conditionalFormatting sqref="B117">
    <cfRule type="duplicateValues" dxfId="0" priority="54"/>
  </conditionalFormatting>
  <conditionalFormatting sqref="B118">
    <cfRule type="duplicateValues" dxfId="0" priority="13"/>
  </conditionalFormatting>
  <conditionalFormatting sqref="B119">
    <cfRule type="duplicateValues" dxfId="0" priority="53"/>
  </conditionalFormatting>
  <conditionalFormatting sqref="B120">
    <cfRule type="duplicateValues" dxfId="0" priority="46"/>
  </conditionalFormatting>
  <conditionalFormatting sqref="B121">
    <cfRule type="duplicateValues" dxfId="0" priority="45"/>
  </conditionalFormatting>
  <conditionalFormatting sqref="B122">
    <cfRule type="duplicateValues" dxfId="0" priority="44"/>
  </conditionalFormatting>
  <conditionalFormatting sqref="B123">
    <cfRule type="duplicateValues" dxfId="0" priority="49"/>
  </conditionalFormatting>
  <conditionalFormatting sqref="B124">
    <cfRule type="duplicateValues" dxfId="0" priority="15"/>
  </conditionalFormatting>
  <conditionalFormatting sqref="B125">
    <cfRule type="duplicateValues" dxfId="0" priority="14"/>
  </conditionalFormatting>
  <conditionalFormatting sqref="B126">
    <cfRule type="duplicateValues" dxfId="0" priority="16"/>
  </conditionalFormatting>
  <conditionalFormatting sqref="B127">
    <cfRule type="duplicateValues" dxfId="0" priority="52"/>
  </conditionalFormatting>
  <conditionalFormatting sqref="B128">
    <cfRule type="duplicateValues" dxfId="0" priority="51"/>
  </conditionalFormatting>
  <conditionalFormatting sqref="B129">
    <cfRule type="duplicateValues" dxfId="0" priority="48"/>
  </conditionalFormatting>
  <conditionalFormatting sqref="B130">
    <cfRule type="duplicateValues" dxfId="0" priority="47"/>
  </conditionalFormatting>
  <conditionalFormatting sqref="B131">
    <cfRule type="duplicateValues" dxfId="0" priority="18"/>
  </conditionalFormatting>
  <conditionalFormatting sqref="B132">
    <cfRule type="duplicateValues" dxfId="0" priority="50"/>
  </conditionalFormatting>
  <conditionalFormatting sqref="B133">
    <cfRule type="duplicateValues" dxfId="0" priority="17"/>
  </conditionalFormatting>
  <conditionalFormatting sqref="B134">
    <cfRule type="duplicateValues" dxfId="0" priority="43"/>
  </conditionalFormatting>
  <conditionalFormatting sqref="B135">
    <cfRule type="duplicateValues" dxfId="0" priority="42"/>
  </conditionalFormatting>
  <conditionalFormatting sqref="B136">
    <cfRule type="duplicateValues" dxfId="0" priority="41"/>
  </conditionalFormatting>
  <conditionalFormatting sqref="B137">
    <cfRule type="duplicateValues" dxfId="0" priority="40"/>
  </conditionalFormatting>
  <conditionalFormatting sqref="B138">
    <cfRule type="duplicateValues" dxfId="0" priority="39"/>
  </conditionalFormatting>
  <conditionalFormatting sqref="B139">
    <cfRule type="duplicateValues" dxfId="0" priority="38"/>
  </conditionalFormatting>
  <conditionalFormatting sqref="B140">
    <cfRule type="duplicateValues" dxfId="0" priority="37"/>
  </conditionalFormatting>
  <conditionalFormatting sqref="B141">
    <cfRule type="duplicateValues" dxfId="0" priority="36"/>
  </conditionalFormatting>
  <conditionalFormatting sqref="B142">
    <cfRule type="duplicateValues" dxfId="0" priority="35"/>
  </conditionalFormatting>
  <conditionalFormatting sqref="B143">
    <cfRule type="duplicateValues" dxfId="0" priority="34"/>
  </conditionalFormatting>
  <conditionalFormatting sqref="B144">
    <cfRule type="duplicateValues" dxfId="0" priority="33"/>
  </conditionalFormatting>
  <conditionalFormatting sqref="B145">
    <cfRule type="duplicateValues" dxfId="0" priority="32"/>
  </conditionalFormatting>
  <conditionalFormatting sqref="B146">
    <cfRule type="duplicateValues" dxfId="0" priority="31"/>
  </conditionalFormatting>
  <conditionalFormatting sqref="B147">
    <cfRule type="duplicateValues" dxfId="0" priority="30"/>
  </conditionalFormatting>
  <conditionalFormatting sqref="B148">
    <cfRule type="duplicateValues" dxfId="0" priority="29"/>
  </conditionalFormatting>
  <conditionalFormatting sqref="B149">
    <cfRule type="duplicateValues" dxfId="0" priority="28"/>
  </conditionalFormatting>
  <conditionalFormatting sqref="B150">
    <cfRule type="duplicateValues" dxfId="0" priority="27"/>
  </conditionalFormatting>
  <conditionalFormatting sqref="B151">
    <cfRule type="duplicateValues" dxfId="0" priority="26"/>
  </conditionalFormatting>
  <conditionalFormatting sqref="B152">
    <cfRule type="duplicateValues" dxfId="0" priority="25"/>
  </conditionalFormatting>
  <conditionalFormatting sqref="B153">
    <cfRule type="duplicateValues" dxfId="0" priority="24"/>
  </conditionalFormatting>
  <conditionalFormatting sqref="B154">
    <cfRule type="duplicateValues" dxfId="0" priority="23"/>
  </conditionalFormatting>
  <conditionalFormatting sqref="B155">
    <cfRule type="duplicateValues" dxfId="0" priority="22"/>
  </conditionalFormatting>
  <conditionalFormatting sqref="B156">
    <cfRule type="duplicateValues" dxfId="0" priority="21"/>
  </conditionalFormatting>
  <conditionalFormatting sqref="B157">
    <cfRule type="duplicateValues" dxfId="0" priority="20"/>
  </conditionalFormatting>
  <conditionalFormatting sqref="B158">
    <cfRule type="duplicateValues" dxfId="0" priority="19"/>
  </conditionalFormatting>
  <conditionalFormatting sqref="B3:B10 B12:B25 B27:B28 B30:B34 B36:B51 A1 B159:B1048576">
    <cfRule type="duplicateValues" dxfId="0" priority="109"/>
  </conditionalFormatting>
  <conditionalFormatting sqref="B52:B53 B55:B56 B58:B60">
    <cfRule type="duplicateValues" dxfId="0" priority="7"/>
  </conditionalFormatting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58"/>
  <sheetViews>
    <sheetView workbookViewId="0">
      <pane ySplit="2" topLeftCell="A103" activePane="bottomLeft" state="frozen"/>
      <selection/>
      <selection pane="bottomLeft" activeCell="H116" sqref="H116"/>
    </sheetView>
  </sheetViews>
  <sheetFormatPr defaultColWidth="9" defaultRowHeight="16.5"/>
  <cols>
    <col min="1" max="1" width="4.625" style="5" customWidth="1"/>
    <col min="2" max="2" width="16.25" style="4" customWidth="1"/>
    <col min="3" max="4" width="14.375" style="6" customWidth="1"/>
    <col min="5" max="5" width="14.375" style="8" customWidth="1"/>
    <col min="6" max="8" width="14.375" style="6" customWidth="1"/>
    <col min="9" max="9" width="9" style="5"/>
    <col min="10" max="10" width="17.875" style="5" customWidth="1"/>
    <col min="11" max="16384" width="9" style="5"/>
  </cols>
  <sheetData>
    <row r="1" s="4" customFormat="1" spans="1:11">
      <c r="A1" s="10" t="s">
        <v>181</v>
      </c>
      <c r="B1" s="10"/>
      <c r="C1" s="15" t="s">
        <v>148</v>
      </c>
      <c r="D1" s="15"/>
      <c r="E1" s="16"/>
      <c r="F1" s="15" t="s">
        <v>194</v>
      </c>
      <c r="G1" s="15" t="s">
        <v>195</v>
      </c>
      <c r="H1" s="15" t="s">
        <v>196</v>
      </c>
      <c r="J1" s="4" t="s">
        <v>159</v>
      </c>
      <c r="K1" s="4" t="s">
        <v>160</v>
      </c>
    </row>
    <row r="2" s="4" customFormat="1" spans="1:10">
      <c r="A2" s="10"/>
      <c r="B2" s="10"/>
      <c r="C2" s="15" t="s">
        <v>161</v>
      </c>
      <c r="D2" s="15" t="s">
        <v>162</v>
      </c>
      <c r="E2" s="16" t="s">
        <v>163</v>
      </c>
      <c r="F2" s="15" t="s">
        <v>161</v>
      </c>
      <c r="G2" s="15" t="s">
        <v>161</v>
      </c>
      <c r="H2" s="15" t="s">
        <v>161</v>
      </c>
      <c r="J2" s="4" t="s">
        <v>164</v>
      </c>
    </row>
    <row r="3" s="5" customFormat="1" spans="1:8">
      <c r="A3" s="17" t="s">
        <v>165</v>
      </c>
      <c r="B3" s="18" t="s">
        <v>18</v>
      </c>
      <c r="C3" s="19">
        <f>F3+G3+H3</f>
        <v>2964</v>
      </c>
      <c r="D3" s="19"/>
      <c r="E3" s="19">
        <f>C3-D3</f>
        <v>2964</v>
      </c>
      <c r="F3" s="22"/>
      <c r="G3" s="22">
        <f>48*28+90*18</f>
        <v>2964</v>
      </c>
      <c r="H3" s="22"/>
    </row>
    <row r="4" s="5" customFormat="1" spans="1:8">
      <c r="A4" s="17" t="s">
        <v>165</v>
      </c>
      <c r="B4" s="18" t="s">
        <v>21</v>
      </c>
      <c r="C4" s="19">
        <f t="shared" ref="C4:C35" si="0">F4+G4+H4</f>
        <v>0</v>
      </c>
      <c r="D4" s="19"/>
      <c r="E4" s="19">
        <f>C4-D4</f>
        <v>0</v>
      </c>
      <c r="F4" s="22"/>
      <c r="G4" s="22"/>
      <c r="H4" s="22"/>
    </row>
    <row r="5" s="5" customFormat="1" spans="1:8">
      <c r="A5" s="17" t="s">
        <v>165</v>
      </c>
      <c r="B5" s="18" t="s">
        <v>23</v>
      </c>
      <c r="C5" s="19">
        <f t="shared" si="0"/>
        <v>13194</v>
      </c>
      <c r="D5" s="19"/>
      <c r="E5" s="19">
        <f>C5-D5</f>
        <v>13194</v>
      </c>
      <c r="F5" s="22">
        <f>108*(18+15+19+19)+54*25</f>
        <v>9018</v>
      </c>
      <c r="G5" s="22"/>
      <c r="H5" s="22">
        <f>48*(28+32+27)</f>
        <v>4176</v>
      </c>
    </row>
    <row r="6" s="5" customFormat="1" spans="1:8">
      <c r="A6" s="17" t="s">
        <v>165</v>
      </c>
      <c r="B6" s="18" t="s">
        <v>25</v>
      </c>
      <c r="C6" s="19">
        <f t="shared" si="0"/>
        <v>28134</v>
      </c>
      <c r="D6" s="19"/>
      <c r="E6" s="19">
        <f>C6-D6</f>
        <v>28134</v>
      </c>
      <c r="F6" s="22"/>
      <c r="G6" s="22">
        <f>48*(33+35)+90*(19+19+21+21+22)</f>
        <v>12444</v>
      </c>
      <c r="H6" s="22">
        <f>48*(38+32)+90*(18+19+21+21+18+20+20)</f>
        <v>15690</v>
      </c>
    </row>
    <row r="7" s="5" customFormat="1" spans="1:8">
      <c r="A7" s="17" t="s">
        <v>165</v>
      </c>
      <c r="B7" s="18" t="s">
        <v>30</v>
      </c>
      <c r="C7" s="19">
        <f t="shared" si="0"/>
        <v>0</v>
      </c>
      <c r="D7" s="19"/>
      <c r="E7" s="19">
        <f>C7-D7</f>
        <v>0</v>
      </c>
      <c r="F7" s="22"/>
      <c r="G7" s="22"/>
      <c r="H7" s="22"/>
    </row>
    <row r="8" s="5" customFormat="1" spans="1:8">
      <c r="A8" s="17" t="s">
        <v>165</v>
      </c>
      <c r="B8" s="18" t="s">
        <v>27</v>
      </c>
      <c r="C8" s="19">
        <f t="shared" si="0"/>
        <v>0</v>
      </c>
      <c r="D8" s="19"/>
      <c r="E8" s="19">
        <f>C8-D8</f>
        <v>0</v>
      </c>
      <c r="F8" s="22"/>
      <c r="G8" s="22"/>
      <c r="H8" s="22"/>
    </row>
    <row r="9" s="5" customFormat="1" spans="1:8">
      <c r="A9" s="17" t="s">
        <v>165</v>
      </c>
      <c r="B9" s="18" t="s">
        <v>135</v>
      </c>
      <c r="C9" s="19">
        <f t="shared" si="0"/>
        <v>0</v>
      </c>
      <c r="D9" s="19"/>
      <c r="E9" s="19">
        <f>C9-D9</f>
        <v>0</v>
      </c>
      <c r="F9" s="22"/>
      <c r="G9" s="22"/>
      <c r="H9" s="22">
        <v>0</v>
      </c>
    </row>
    <row r="10" s="5" customFormat="1" spans="1:8">
      <c r="A10" s="17" t="s">
        <v>165</v>
      </c>
      <c r="B10" s="18" t="s">
        <v>138</v>
      </c>
      <c r="C10" s="19">
        <f t="shared" si="0"/>
        <v>1824</v>
      </c>
      <c r="D10" s="19"/>
      <c r="E10" s="19">
        <f>C10-D10</f>
        <v>1824</v>
      </c>
      <c r="F10" s="22">
        <f>48*38</f>
        <v>1824</v>
      </c>
      <c r="G10" s="22"/>
      <c r="H10" s="22"/>
    </row>
    <row r="11" s="5" customFormat="1" spans="1:8">
      <c r="A11" s="17" t="s">
        <v>165</v>
      </c>
      <c r="B11" s="18" t="s">
        <v>74</v>
      </c>
      <c r="C11" s="19">
        <f t="shared" si="0"/>
        <v>0</v>
      </c>
      <c r="D11" s="19"/>
      <c r="E11" s="19">
        <f>C11-D11</f>
        <v>0</v>
      </c>
      <c r="F11" s="22"/>
      <c r="G11" s="22"/>
      <c r="H11" s="22"/>
    </row>
    <row r="12" s="5" customFormat="1" spans="1:8">
      <c r="A12" s="17" t="s">
        <v>165</v>
      </c>
      <c r="B12" s="18" t="s">
        <v>34</v>
      </c>
      <c r="C12" s="19">
        <f t="shared" si="0"/>
        <v>720</v>
      </c>
      <c r="D12" s="19"/>
      <c r="E12" s="19">
        <f>C12-D12</f>
        <v>720</v>
      </c>
      <c r="F12" s="22"/>
      <c r="G12" s="22"/>
      <c r="H12" s="22">
        <f>48*15</f>
        <v>720</v>
      </c>
    </row>
    <row r="13" s="5" customFormat="1" spans="1:8">
      <c r="A13" s="17" t="s">
        <v>165</v>
      </c>
      <c r="B13" s="18" t="s">
        <v>45</v>
      </c>
      <c r="C13" s="19">
        <f t="shared" si="0"/>
        <v>10290</v>
      </c>
      <c r="D13" s="19"/>
      <c r="E13" s="19">
        <f>C13-D13</f>
        <v>10290</v>
      </c>
      <c r="F13" s="22"/>
      <c r="G13" s="22">
        <f>48*(21+21+28)+90*(18+19+20+20)</f>
        <v>10290</v>
      </c>
      <c r="H13" s="22"/>
    </row>
    <row r="14" s="5" customFormat="1" spans="1:14">
      <c r="A14" s="17" t="s">
        <v>165</v>
      </c>
      <c r="B14" s="18" t="s">
        <v>166</v>
      </c>
      <c r="C14" s="19">
        <f t="shared" si="0"/>
        <v>0</v>
      </c>
      <c r="D14" s="19"/>
      <c r="E14" s="19">
        <f>C14-D14</f>
        <v>0</v>
      </c>
      <c r="F14" s="22"/>
      <c r="G14" s="22"/>
      <c r="H14" s="22"/>
      <c r="N14" s="5">
        <f>2052/19</f>
        <v>108</v>
      </c>
    </row>
    <row r="15" s="5" customFormat="1" spans="1:8">
      <c r="A15" s="17" t="s">
        <v>167</v>
      </c>
      <c r="B15" s="18" t="s">
        <v>17</v>
      </c>
      <c r="C15" s="19">
        <f t="shared" si="0"/>
        <v>0</v>
      </c>
      <c r="D15" s="19"/>
      <c r="E15" s="19">
        <f>C15-D15</f>
        <v>0</v>
      </c>
      <c r="F15" s="22"/>
      <c r="G15" s="22"/>
      <c r="H15" s="22"/>
    </row>
    <row r="16" s="5" customFormat="1" spans="1:8">
      <c r="A16" s="17" t="s">
        <v>167</v>
      </c>
      <c r="B16" s="18" t="s">
        <v>19</v>
      </c>
      <c r="C16" s="19">
        <f t="shared" si="0"/>
        <v>0</v>
      </c>
      <c r="D16" s="19"/>
      <c r="E16" s="19">
        <f>C16-D16</f>
        <v>0</v>
      </c>
      <c r="F16" s="22"/>
      <c r="G16" s="22"/>
      <c r="H16" s="22"/>
    </row>
    <row r="17" s="5" customFormat="1" spans="1:8">
      <c r="A17" s="17" t="s">
        <v>167</v>
      </c>
      <c r="B17" s="18" t="s">
        <v>20</v>
      </c>
      <c r="C17" s="19">
        <f t="shared" si="0"/>
        <v>0</v>
      </c>
      <c r="D17" s="19"/>
      <c r="E17" s="19">
        <f>C17-D17</f>
        <v>0</v>
      </c>
      <c r="F17" s="22"/>
      <c r="G17" s="22"/>
      <c r="H17" s="22"/>
    </row>
    <row r="18" s="5" customFormat="1" spans="1:8">
      <c r="A18" s="17" t="s">
        <v>167</v>
      </c>
      <c r="B18" s="18" t="s">
        <v>22</v>
      </c>
      <c r="C18" s="19">
        <f t="shared" si="0"/>
        <v>28800</v>
      </c>
      <c r="D18" s="19"/>
      <c r="E18" s="19">
        <f>C18-D18</f>
        <v>28800</v>
      </c>
      <c r="F18" s="22"/>
      <c r="G18" s="22"/>
      <c r="H18" s="22">
        <f>60*(120*4)</f>
        <v>28800</v>
      </c>
    </row>
    <row r="19" s="5" customFormat="1" spans="1:13">
      <c r="A19" s="17" t="s">
        <v>167</v>
      </c>
      <c r="B19" s="18" t="s">
        <v>24</v>
      </c>
      <c r="C19" s="19">
        <f t="shared" si="0"/>
        <v>14400</v>
      </c>
      <c r="D19" s="19"/>
      <c r="E19" s="19">
        <f>C19-D19</f>
        <v>14400</v>
      </c>
      <c r="F19" s="22"/>
      <c r="G19" s="22"/>
      <c r="H19" s="22">
        <f>60*(60*4)</f>
        <v>14400</v>
      </c>
      <c r="M19" s="5">
        <f>336/7</f>
        <v>48</v>
      </c>
    </row>
    <row r="20" s="5" customFormat="1" spans="1:8">
      <c r="A20" s="17" t="s">
        <v>167</v>
      </c>
      <c r="B20" s="18" t="s">
        <v>26</v>
      </c>
      <c r="C20" s="19">
        <f t="shared" si="0"/>
        <v>0</v>
      </c>
      <c r="D20" s="19"/>
      <c r="E20" s="19">
        <f>C20-D20</f>
        <v>0</v>
      </c>
      <c r="F20" s="22"/>
      <c r="G20" s="22"/>
      <c r="H20" s="22"/>
    </row>
    <row r="21" s="5" customFormat="1" spans="1:15">
      <c r="A21" s="17" t="s">
        <v>167</v>
      </c>
      <c r="B21" s="18" t="s">
        <v>28</v>
      </c>
      <c r="C21" s="19">
        <f t="shared" si="0"/>
        <v>0</v>
      </c>
      <c r="D21" s="19"/>
      <c r="E21" s="19">
        <f t="shared" ref="E21:E26" si="1">C21-D21</f>
        <v>0</v>
      </c>
      <c r="F21" s="22"/>
      <c r="G21" s="22"/>
      <c r="H21" s="22"/>
      <c r="O21" s="5">
        <f>378/7</f>
        <v>54</v>
      </c>
    </row>
    <row r="22" s="5" customFormat="1" spans="1:8">
      <c r="A22" s="17" t="s">
        <v>167</v>
      </c>
      <c r="B22" s="18" t="s">
        <v>29</v>
      </c>
      <c r="C22" s="19">
        <f t="shared" si="0"/>
        <v>0</v>
      </c>
      <c r="D22" s="19"/>
      <c r="E22" s="19">
        <f t="shared" si="1"/>
        <v>0</v>
      </c>
      <c r="F22" s="22"/>
      <c r="G22" s="22"/>
      <c r="H22" s="22"/>
    </row>
    <row r="23" s="5" customFormat="1" spans="1:8">
      <c r="A23" s="17" t="s">
        <v>167</v>
      </c>
      <c r="B23" s="18" t="s">
        <v>31</v>
      </c>
      <c r="C23" s="19">
        <f t="shared" si="0"/>
        <v>0</v>
      </c>
      <c r="D23" s="19"/>
      <c r="E23" s="19">
        <f t="shared" si="1"/>
        <v>0</v>
      </c>
      <c r="F23" s="22"/>
      <c r="G23" s="22"/>
      <c r="H23" s="22"/>
    </row>
    <row r="24" s="5" customFormat="1" spans="1:8">
      <c r="A24" s="17" t="s">
        <v>167</v>
      </c>
      <c r="B24" s="18" t="s">
        <v>32</v>
      </c>
      <c r="C24" s="19">
        <f t="shared" si="0"/>
        <v>0</v>
      </c>
      <c r="D24" s="19"/>
      <c r="E24" s="19">
        <f t="shared" si="1"/>
        <v>0</v>
      </c>
      <c r="F24" s="22"/>
      <c r="G24" s="22"/>
      <c r="H24" s="22"/>
    </row>
    <row r="25" s="5" customFormat="1" spans="1:8">
      <c r="A25" s="17" t="s">
        <v>168</v>
      </c>
      <c r="B25" s="18" t="s">
        <v>33</v>
      </c>
      <c r="C25" s="19">
        <f t="shared" si="0"/>
        <v>0</v>
      </c>
      <c r="D25" s="19"/>
      <c r="E25" s="19">
        <f t="shared" si="1"/>
        <v>0</v>
      </c>
      <c r="F25" s="22"/>
      <c r="G25" s="22"/>
      <c r="H25" s="22"/>
    </row>
    <row r="26" s="5" customFormat="1" spans="1:8">
      <c r="A26" s="17" t="s">
        <v>168</v>
      </c>
      <c r="B26" s="18" t="s">
        <v>62</v>
      </c>
      <c r="C26" s="19">
        <f t="shared" si="0"/>
        <v>0</v>
      </c>
      <c r="D26" s="19"/>
      <c r="E26" s="19">
        <f t="shared" si="1"/>
        <v>0</v>
      </c>
      <c r="F26" s="22"/>
      <c r="G26" s="22"/>
      <c r="H26" s="22"/>
    </row>
    <row r="27" s="5" customFormat="1" spans="1:8">
      <c r="A27" s="17" t="s">
        <v>167</v>
      </c>
      <c r="B27" s="18" t="s">
        <v>35</v>
      </c>
      <c r="C27" s="19">
        <f t="shared" ref="C27:C29" si="2">F27+G27+H27</f>
        <v>0</v>
      </c>
      <c r="D27" s="19"/>
      <c r="E27" s="19">
        <f t="shared" ref="E27:E29" si="3">C27-D27</f>
        <v>0</v>
      </c>
      <c r="F27" s="22"/>
      <c r="G27" s="22"/>
      <c r="H27" s="22"/>
    </row>
    <row r="28" s="5" customFormat="1" spans="1:8">
      <c r="A28" s="17" t="s">
        <v>167</v>
      </c>
      <c r="B28" s="18" t="s">
        <v>36</v>
      </c>
      <c r="C28" s="19">
        <f t="shared" si="2"/>
        <v>0</v>
      </c>
      <c r="D28" s="19"/>
      <c r="E28" s="19">
        <f t="shared" si="3"/>
        <v>0</v>
      </c>
      <c r="F28" s="22"/>
      <c r="G28" s="22"/>
      <c r="H28" s="22"/>
    </row>
    <row r="29" s="5" customFormat="1" spans="1:8">
      <c r="A29" s="17" t="s">
        <v>167</v>
      </c>
      <c r="B29" s="18" t="s">
        <v>76</v>
      </c>
      <c r="C29" s="19">
        <f t="shared" si="2"/>
        <v>0</v>
      </c>
      <c r="D29" s="19"/>
      <c r="E29" s="19">
        <f t="shared" si="3"/>
        <v>0</v>
      </c>
      <c r="F29" s="22"/>
      <c r="G29" s="22"/>
      <c r="H29" s="22"/>
    </row>
    <row r="30" s="5" customFormat="1" spans="1:8">
      <c r="A30" s="17" t="s">
        <v>167</v>
      </c>
      <c r="B30" s="18" t="s">
        <v>38</v>
      </c>
      <c r="C30" s="19">
        <f t="shared" ref="C30:C35" si="4">F30+G30+H30</f>
        <v>0</v>
      </c>
      <c r="D30" s="19"/>
      <c r="E30" s="19">
        <f t="shared" ref="E30:E35" si="5">C30-D30</f>
        <v>0</v>
      </c>
      <c r="F30" s="22"/>
      <c r="G30" s="22"/>
      <c r="H30" s="22"/>
    </row>
    <row r="31" s="5" customFormat="1" spans="1:8">
      <c r="A31" s="17" t="s">
        <v>168</v>
      </c>
      <c r="B31" s="18" t="s">
        <v>40</v>
      </c>
      <c r="C31" s="19">
        <f t="shared" si="4"/>
        <v>0</v>
      </c>
      <c r="D31" s="19"/>
      <c r="E31" s="19">
        <f t="shared" si="5"/>
        <v>0</v>
      </c>
      <c r="F31" s="22"/>
      <c r="G31" s="22"/>
      <c r="H31" s="22"/>
    </row>
    <row r="32" s="5" customFormat="1" spans="1:8">
      <c r="A32" s="17" t="s">
        <v>168</v>
      </c>
      <c r="B32" s="18" t="s">
        <v>41</v>
      </c>
      <c r="C32" s="19">
        <f t="shared" si="4"/>
        <v>0</v>
      </c>
      <c r="D32" s="19"/>
      <c r="E32" s="19">
        <f t="shared" si="5"/>
        <v>0</v>
      </c>
      <c r="F32" s="22"/>
      <c r="G32" s="22"/>
      <c r="H32" s="22"/>
    </row>
    <row r="33" s="5" customFormat="1" spans="1:8">
      <c r="A33" s="17" t="s">
        <v>168</v>
      </c>
      <c r="B33" s="18" t="s">
        <v>42</v>
      </c>
      <c r="C33" s="19">
        <f t="shared" si="4"/>
        <v>0</v>
      </c>
      <c r="D33" s="19"/>
      <c r="E33" s="19">
        <f t="shared" si="5"/>
        <v>0</v>
      </c>
      <c r="F33" s="22"/>
      <c r="G33" s="22"/>
      <c r="H33" s="22"/>
    </row>
    <row r="34" s="5" customFormat="1" spans="1:8">
      <c r="A34" s="17" t="s">
        <v>168</v>
      </c>
      <c r="B34" s="18" t="s">
        <v>44</v>
      </c>
      <c r="C34" s="19">
        <f t="shared" si="4"/>
        <v>0</v>
      </c>
      <c r="D34" s="19"/>
      <c r="E34" s="19">
        <f t="shared" si="5"/>
        <v>0</v>
      </c>
      <c r="F34" s="22"/>
      <c r="G34" s="22"/>
      <c r="H34" s="22"/>
    </row>
    <row r="35" s="5" customFormat="1" spans="1:8">
      <c r="A35" s="17" t="s">
        <v>168</v>
      </c>
      <c r="B35" s="18" t="s">
        <v>50</v>
      </c>
      <c r="C35" s="19">
        <f t="shared" si="4"/>
        <v>0</v>
      </c>
      <c r="D35" s="19"/>
      <c r="E35" s="19">
        <f t="shared" si="5"/>
        <v>0</v>
      </c>
      <c r="F35" s="22"/>
      <c r="G35" s="22"/>
      <c r="H35" s="22"/>
    </row>
    <row r="36" s="5" customFormat="1" spans="1:8">
      <c r="A36" s="17" t="s">
        <v>168</v>
      </c>
      <c r="B36" s="18" t="s">
        <v>46</v>
      </c>
      <c r="C36" s="19">
        <f>F36+G36+H36</f>
        <v>0</v>
      </c>
      <c r="D36" s="19"/>
      <c r="E36" s="19">
        <f t="shared" ref="E36:E54" si="6">C36-D36</f>
        <v>0</v>
      </c>
      <c r="F36" s="22"/>
      <c r="G36" s="22"/>
      <c r="H36" s="22"/>
    </row>
    <row r="37" s="5" customFormat="1" spans="1:8">
      <c r="A37" s="17" t="s">
        <v>168</v>
      </c>
      <c r="B37" s="18" t="s">
        <v>48</v>
      </c>
      <c r="C37" s="19">
        <f>F37+G37+H37</f>
        <v>0</v>
      </c>
      <c r="D37" s="19"/>
      <c r="E37" s="19">
        <f t="shared" si="6"/>
        <v>0</v>
      </c>
      <c r="F37" s="22"/>
      <c r="G37" s="22"/>
      <c r="H37" s="22"/>
    </row>
    <row r="38" s="5" customFormat="1" spans="1:8">
      <c r="A38" s="17" t="s">
        <v>168</v>
      </c>
      <c r="B38" s="18" t="s">
        <v>51</v>
      </c>
      <c r="C38" s="19">
        <f>F38+G38+H38</f>
        <v>0</v>
      </c>
      <c r="D38" s="19"/>
      <c r="E38" s="19">
        <f t="shared" si="6"/>
        <v>0</v>
      </c>
      <c r="F38" s="22"/>
      <c r="G38" s="22"/>
      <c r="H38" s="22"/>
    </row>
    <row r="39" s="5" customFormat="1" spans="1:8">
      <c r="A39" s="17" t="s">
        <v>168</v>
      </c>
      <c r="B39" s="18" t="s">
        <v>53</v>
      </c>
      <c r="C39" s="19">
        <f>F39+G39+H39</f>
        <v>0</v>
      </c>
      <c r="D39" s="19"/>
      <c r="E39" s="19">
        <f t="shared" si="6"/>
        <v>0</v>
      </c>
      <c r="F39" s="22"/>
      <c r="G39" s="22"/>
      <c r="H39" s="22"/>
    </row>
    <row r="40" s="5" customFormat="1" spans="1:8">
      <c r="A40" s="17" t="s">
        <v>168</v>
      </c>
      <c r="B40" s="18" t="s">
        <v>43</v>
      </c>
      <c r="C40" s="19">
        <f>F40+G40+H40</f>
        <v>0</v>
      </c>
      <c r="D40" s="19"/>
      <c r="E40" s="19">
        <f t="shared" si="6"/>
        <v>0</v>
      </c>
      <c r="F40" s="22"/>
      <c r="G40" s="22"/>
      <c r="H40" s="22"/>
    </row>
    <row r="41" s="5" customFormat="1" spans="1:8">
      <c r="A41" s="17" t="s">
        <v>168</v>
      </c>
      <c r="B41" s="18" t="s">
        <v>54</v>
      </c>
      <c r="C41" s="19">
        <f>F41+G41+H41</f>
        <v>0</v>
      </c>
      <c r="D41" s="19"/>
      <c r="E41" s="19">
        <f t="shared" si="6"/>
        <v>0</v>
      </c>
      <c r="F41" s="22"/>
      <c r="G41" s="22"/>
      <c r="H41" s="22"/>
    </row>
    <row r="42" s="5" customFormat="1" spans="1:8">
      <c r="A42" s="17" t="s">
        <v>168</v>
      </c>
      <c r="B42" s="18" t="s">
        <v>55</v>
      </c>
      <c r="C42" s="19">
        <f>F42+G42+H42</f>
        <v>0</v>
      </c>
      <c r="D42" s="19"/>
      <c r="E42" s="19">
        <f t="shared" si="6"/>
        <v>0</v>
      </c>
      <c r="F42" s="22"/>
      <c r="G42" s="22"/>
      <c r="H42" s="22"/>
    </row>
    <row r="43" s="5" customFormat="1" spans="1:8">
      <c r="A43" s="17" t="s">
        <v>168</v>
      </c>
      <c r="B43" s="18" t="s">
        <v>56</v>
      </c>
      <c r="C43" s="19">
        <f>F43+G43+H43</f>
        <v>0</v>
      </c>
      <c r="D43" s="19"/>
      <c r="E43" s="19">
        <f t="shared" si="6"/>
        <v>0</v>
      </c>
      <c r="F43" s="22"/>
      <c r="G43" s="22"/>
      <c r="H43" s="22"/>
    </row>
    <row r="44" s="5" customFormat="1" spans="1:8">
      <c r="A44" s="17" t="s">
        <v>168</v>
      </c>
      <c r="B44" s="18" t="s">
        <v>57</v>
      </c>
      <c r="C44" s="19">
        <f>F44+G44+H44</f>
        <v>0</v>
      </c>
      <c r="D44" s="19"/>
      <c r="E44" s="19">
        <f t="shared" si="6"/>
        <v>0</v>
      </c>
      <c r="F44" s="22"/>
      <c r="G44" s="22"/>
      <c r="H44" s="22"/>
    </row>
    <row r="45" s="5" customFormat="1" spans="1:8">
      <c r="A45" s="17" t="s">
        <v>168</v>
      </c>
      <c r="B45" s="18" t="s">
        <v>58</v>
      </c>
      <c r="C45" s="19">
        <f>F45+G45+H45</f>
        <v>0</v>
      </c>
      <c r="D45" s="19"/>
      <c r="E45" s="19">
        <f t="shared" si="6"/>
        <v>0</v>
      </c>
      <c r="F45" s="22"/>
      <c r="G45" s="22"/>
      <c r="H45" s="22"/>
    </row>
    <row r="46" s="5" customFormat="1" spans="1:8">
      <c r="A46" s="17" t="s">
        <v>168</v>
      </c>
      <c r="B46" s="18" t="s">
        <v>52</v>
      </c>
      <c r="C46" s="19">
        <f>F46+G46+H46</f>
        <v>0</v>
      </c>
      <c r="D46" s="19"/>
      <c r="E46" s="19">
        <f t="shared" si="6"/>
        <v>0</v>
      </c>
      <c r="F46" s="22"/>
      <c r="G46" s="22"/>
      <c r="H46" s="22"/>
    </row>
    <row r="47" s="5" customFormat="1" spans="1:8">
      <c r="A47" s="17" t="s">
        <v>168</v>
      </c>
      <c r="B47" s="18" t="s">
        <v>59</v>
      </c>
      <c r="C47" s="19">
        <f>F47+G47+H47</f>
        <v>0</v>
      </c>
      <c r="D47" s="19"/>
      <c r="E47" s="19">
        <f t="shared" si="6"/>
        <v>0</v>
      </c>
      <c r="F47" s="22"/>
      <c r="G47" s="22"/>
      <c r="H47" s="22"/>
    </row>
    <row r="48" s="5" customFormat="1" spans="1:8">
      <c r="A48" s="17" t="s">
        <v>168</v>
      </c>
      <c r="B48" s="18" t="s">
        <v>61</v>
      </c>
      <c r="C48" s="19">
        <f>F48+G48+H48</f>
        <v>0</v>
      </c>
      <c r="D48" s="19"/>
      <c r="E48" s="19">
        <f t="shared" si="6"/>
        <v>0</v>
      </c>
      <c r="F48" s="22"/>
      <c r="G48" s="22"/>
      <c r="H48" s="22"/>
    </row>
    <row r="49" s="5" customFormat="1" spans="1:8">
      <c r="A49" s="17" t="s">
        <v>168</v>
      </c>
      <c r="B49" s="18" t="s">
        <v>64</v>
      </c>
      <c r="C49" s="19">
        <f t="shared" ref="C49:C54" si="7">F49+G49+H49</f>
        <v>10800</v>
      </c>
      <c r="D49" s="19"/>
      <c r="E49" s="19">
        <f t="shared" si="6"/>
        <v>10800</v>
      </c>
      <c r="F49" s="22"/>
      <c r="G49" s="22"/>
      <c r="H49" s="22">
        <f>24*1.5*300</f>
        <v>10800</v>
      </c>
    </row>
    <row r="50" s="5" customFormat="1" spans="1:8">
      <c r="A50" s="17" t="s">
        <v>168</v>
      </c>
      <c r="B50" s="18" t="s">
        <v>60</v>
      </c>
      <c r="C50" s="19">
        <f t="shared" si="7"/>
        <v>3600</v>
      </c>
      <c r="D50" s="19"/>
      <c r="E50" s="19">
        <f t="shared" si="6"/>
        <v>3600</v>
      </c>
      <c r="F50" s="22"/>
      <c r="G50" s="22"/>
      <c r="H50" s="22">
        <f>7.5*480</f>
        <v>3600</v>
      </c>
    </row>
    <row r="51" s="5" customFormat="1" spans="1:8">
      <c r="A51" s="17" t="s">
        <v>168</v>
      </c>
      <c r="B51" s="18" t="s">
        <v>67</v>
      </c>
      <c r="C51" s="19">
        <f t="shared" si="7"/>
        <v>0</v>
      </c>
      <c r="D51" s="19"/>
      <c r="E51" s="19">
        <f t="shared" si="6"/>
        <v>0</v>
      </c>
      <c r="F51" s="22"/>
      <c r="G51" s="22"/>
      <c r="H51" s="22"/>
    </row>
    <row r="52" s="5" customFormat="1" spans="1:8">
      <c r="A52" s="17" t="s">
        <v>168</v>
      </c>
      <c r="B52" s="18" t="s">
        <v>69</v>
      </c>
      <c r="C52" s="19">
        <f t="shared" si="7"/>
        <v>0</v>
      </c>
      <c r="D52" s="19"/>
      <c r="E52" s="19">
        <f t="shared" si="6"/>
        <v>0</v>
      </c>
      <c r="F52" s="22"/>
      <c r="G52" s="22"/>
      <c r="H52" s="22"/>
    </row>
    <row r="53" s="5" customFormat="1" spans="1:8">
      <c r="A53" s="17" t="s">
        <v>168</v>
      </c>
      <c r="B53" s="18" t="s">
        <v>71</v>
      </c>
      <c r="C53" s="19">
        <f t="shared" si="7"/>
        <v>2835</v>
      </c>
      <c r="D53" s="19"/>
      <c r="E53" s="19">
        <f t="shared" si="6"/>
        <v>2835</v>
      </c>
      <c r="F53" s="22"/>
      <c r="G53" s="22"/>
      <c r="H53" s="22">
        <f>15*1.5*(42*3)</f>
        <v>2835</v>
      </c>
    </row>
    <row r="54" s="5" customFormat="1" spans="1:8">
      <c r="A54" s="17" t="s">
        <v>168</v>
      </c>
      <c r="B54" s="18" t="s">
        <v>66</v>
      </c>
      <c r="C54" s="19">
        <f t="shared" si="7"/>
        <v>2835</v>
      </c>
      <c r="D54" s="19"/>
      <c r="E54" s="19">
        <f t="shared" si="6"/>
        <v>2835</v>
      </c>
      <c r="F54" s="22">
        <f>F53+F52</f>
        <v>0</v>
      </c>
      <c r="G54" s="22">
        <f>G53+G52</f>
        <v>0</v>
      </c>
      <c r="H54" s="22">
        <f>H53+H52</f>
        <v>2835</v>
      </c>
    </row>
    <row r="55" s="5" customFormat="1" spans="1:8">
      <c r="A55" s="17" t="s">
        <v>168</v>
      </c>
      <c r="B55" s="18" t="s">
        <v>72</v>
      </c>
      <c r="C55" s="19">
        <f t="shared" ref="C55:C57" si="8">F55+G55+H55</f>
        <v>0</v>
      </c>
      <c r="D55" s="19"/>
      <c r="E55" s="19">
        <f t="shared" ref="E55:E57" si="9">C55-D55</f>
        <v>0</v>
      </c>
      <c r="F55" s="22"/>
      <c r="G55" s="22"/>
      <c r="H55" s="22"/>
    </row>
    <row r="56" s="5" customFormat="1" spans="1:8">
      <c r="A56" s="17" t="s">
        <v>168</v>
      </c>
      <c r="B56" s="18" t="s">
        <v>73</v>
      </c>
      <c r="C56" s="19">
        <f t="shared" si="8"/>
        <v>0</v>
      </c>
      <c r="D56" s="19"/>
      <c r="E56" s="19">
        <f t="shared" si="9"/>
        <v>0</v>
      </c>
      <c r="F56" s="22"/>
      <c r="G56" s="22"/>
      <c r="H56" s="22"/>
    </row>
    <row r="57" s="5" customFormat="1" spans="1:8">
      <c r="A57" s="17" t="s">
        <v>168</v>
      </c>
      <c r="B57" s="18" t="s">
        <v>82</v>
      </c>
      <c r="C57" s="19">
        <f t="shared" si="8"/>
        <v>0</v>
      </c>
      <c r="D57" s="19"/>
      <c r="E57" s="19">
        <f t="shared" si="9"/>
        <v>0</v>
      </c>
      <c r="F57" s="22"/>
      <c r="G57" s="22"/>
      <c r="H57" s="22"/>
    </row>
    <row r="58" s="5" customFormat="1" spans="1:8">
      <c r="A58" s="17" t="s">
        <v>168</v>
      </c>
      <c r="B58" s="18" t="s">
        <v>75</v>
      </c>
      <c r="C58" s="19">
        <f t="shared" ref="C58:C61" si="10">F58+G58+H58</f>
        <v>0</v>
      </c>
      <c r="D58" s="19"/>
      <c r="E58" s="19">
        <f t="shared" ref="E58:E61" si="11">C58-D58</f>
        <v>0</v>
      </c>
      <c r="F58" s="22"/>
      <c r="G58" s="22"/>
      <c r="H58" s="22"/>
    </row>
    <row r="59" s="5" customFormat="1" spans="1:8">
      <c r="A59" s="17" t="s">
        <v>168</v>
      </c>
      <c r="B59" s="18" t="s">
        <v>78</v>
      </c>
      <c r="C59" s="19">
        <f t="shared" si="10"/>
        <v>0</v>
      </c>
      <c r="D59" s="19"/>
      <c r="E59" s="19">
        <f t="shared" si="11"/>
        <v>0</v>
      </c>
      <c r="F59" s="22"/>
      <c r="G59" s="22"/>
      <c r="H59" s="22"/>
    </row>
    <row r="60" s="5" customFormat="1" spans="1:8">
      <c r="A60" s="17" t="s">
        <v>168</v>
      </c>
      <c r="B60" s="18" t="s">
        <v>79</v>
      </c>
      <c r="C60" s="19">
        <f t="shared" si="10"/>
        <v>0</v>
      </c>
      <c r="D60" s="19"/>
      <c r="E60" s="19">
        <f t="shared" si="11"/>
        <v>0</v>
      </c>
      <c r="F60" s="22"/>
      <c r="G60" s="22"/>
      <c r="H60" s="22"/>
    </row>
    <row r="61" s="5" customFormat="1" spans="1:8">
      <c r="A61" s="17" t="s">
        <v>168</v>
      </c>
      <c r="B61" s="18" t="s">
        <v>169</v>
      </c>
      <c r="C61" s="19">
        <f t="shared" si="10"/>
        <v>0</v>
      </c>
      <c r="D61" s="19"/>
      <c r="E61" s="19">
        <f t="shared" si="11"/>
        <v>0</v>
      </c>
      <c r="F61" s="22"/>
      <c r="G61" s="22"/>
      <c r="H61" s="22"/>
    </row>
    <row r="62" s="5" customFormat="1" spans="1:8">
      <c r="A62" s="17" t="s">
        <v>168</v>
      </c>
      <c r="B62" s="18" t="s">
        <v>81</v>
      </c>
      <c r="C62" s="19">
        <f t="shared" ref="C62:C73" si="12">F62+G62+H62</f>
        <v>0</v>
      </c>
      <c r="D62" s="19"/>
      <c r="E62" s="19">
        <f t="shared" ref="E62:E88" si="13">C62-D62</f>
        <v>0</v>
      </c>
      <c r="F62" s="22"/>
      <c r="G62" s="22"/>
      <c r="H62" s="22"/>
    </row>
    <row r="63" s="5" customFormat="1" spans="1:8">
      <c r="A63" s="17" t="s">
        <v>168</v>
      </c>
      <c r="B63" s="18" t="s">
        <v>51</v>
      </c>
      <c r="C63" s="19">
        <f t="shared" si="12"/>
        <v>0</v>
      </c>
      <c r="D63" s="19"/>
      <c r="E63" s="19">
        <f t="shared" si="13"/>
        <v>0</v>
      </c>
      <c r="F63" s="22"/>
      <c r="G63" s="22"/>
      <c r="H63" s="22"/>
    </row>
    <row r="64" s="5" customFormat="1" spans="1:8">
      <c r="A64" s="17" t="s">
        <v>168</v>
      </c>
      <c r="B64" s="18" t="s">
        <v>83</v>
      </c>
      <c r="C64" s="19">
        <f t="shared" si="12"/>
        <v>0</v>
      </c>
      <c r="D64" s="19"/>
      <c r="E64" s="19">
        <f t="shared" si="13"/>
        <v>0</v>
      </c>
      <c r="F64" s="22"/>
      <c r="G64" s="22"/>
      <c r="H64" s="22"/>
    </row>
    <row r="65" s="5" customFormat="1" spans="1:8">
      <c r="A65" s="17" t="s">
        <v>168</v>
      </c>
      <c r="B65" s="18" t="s">
        <v>85</v>
      </c>
      <c r="C65" s="19">
        <f t="shared" si="12"/>
        <v>0</v>
      </c>
      <c r="D65" s="19"/>
      <c r="E65" s="19">
        <f t="shared" si="13"/>
        <v>0</v>
      </c>
      <c r="F65" s="22"/>
      <c r="G65" s="22"/>
      <c r="H65" s="22"/>
    </row>
    <row r="66" s="5" customFormat="1" spans="1:8">
      <c r="A66" s="17" t="s">
        <v>168</v>
      </c>
      <c r="B66" s="18" t="s">
        <v>84</v>
      </c>
      <c r="C66" s="19">
        <f t="shared" si="12"/>
        <v>0</v>
      </c>
      <c r="D66" s="19"/>
      <c r="E66" s="19">
        <f t="shared" si="13"/>
        <v>0</v>
      </c>
      <c r="F66" s="22"/>
      <c r="G66" s="22"/>
      <c r="H66" s="22"/>
    </row>
    <row r="67" s="5" customFormat="1" spans="1:8">
      <c r="A67" s="17" t="s">
        <v>168</v>
      </c>
      <c r="B67" s="18" t="s">
        <v>87</v>
      </c>
      <c r="C67" s="19">
        <f t="shared" si="12"/>
        <v>0</v>
      </c>
      <c r="D67" s="19"/>
      <c r="E67" s="19">
        <f t="shared" si="13"/>
        <v>0</v>
      </c>
      <c r="F67" s="22"/>
      <c r="G67" s="22"/>
      <c r="H67" s="22"/>
    </row>
    <row r="68" s="5" customFormat="1" spans="1:8">
      <c r="A68" s="17" t="s">
        <v>168</v>
      </c>
      <c r="B68" s="18" t="s">
        <v>89</v>
      </c>
      <c r="C68" s="19">
        <f t="shared" si="12"/>
        <v>0</v>
      </c>
      <c r="D68" s="19"/>
      <c r="E68" s="19">
        <f t="shared" si="13"/>
        <v>0</v>
      </c>
      <c r="F68" s="22"/>
      <c r="G68" s="22"/>
      <c r="H68" s="22"/>
    </row>
    <row r="69" s="5" customFormat="1" spans="1:8">
      <c r="A69" s="17" t="s">
        <v>168</v>
      </c>
      <c r="B69" s="18" t="s">
        <v>90</v>
      </c>
      <c r="C69" s="19">
        <f t="shared" si="12"/>
        <v>0</v>
      </c>
      <c r="D69" s="19"/>
      <c r="E69" s="19">
        <f t="shared" si="13"/>
        <v>0</v>
      </c>
      <c r="F69" s="22"/>
      <c r="G69" s="22"/>
      <c r="H69" s="22"/>
    </row>
    <row r="70" s="5" customFormat="1" spans="1:8">
      <c r="A70" s="17" t="s">
        <v>168</v>
      </c>
      <c r="B70" s="18" t="s">
        <v>91</v>
      </c>
      <c r="C70" s="19">
        <f t="shared" si="12"/>
        <v>0</v>
      </c>
      <c r="D70" s="19"/>
      <c r="E70" s="19">
        <f t="shared" si="13"/>
        <v>0</v>
      </c>
      <c r="F70" s="22"/>
      <c r="G70" s="22"/>
      <c r="H70" s="22"/>
    </row>
    <row r="71" s="5" customFormat="1" spans="1:8">
      <c r="A71" s="17" t="s">
        <v>168</v>
      </c>
      <c r="B71" s="18" t="s">
        <v>92</v>
      </c>
      <c r="C71" s="19">
        <f t="shared" si="12"/>
        <v>0</v>
      </c>
      <c r="D71" s="19"/>
      <c r="E71" s="19">
        <f t="shared" si="13"/>
        <v>0</v>
      </c>
      <c r="F71" s="22"/>
      <c r="G71" s="22"/>
      <c r="H71" s="22"/>
    </row>
    <row r="72" s="5" customFormat="1" spans="1:8">
      <c r="A72" s="17" t="s">
        <v>170</v>
      </c>
      <c r="B72" s="18" t="s">
        <v>93</v>
      </c>
      <c r="C72" s="19">
        <f t="shared" si="12"/>
        <v>0</v>
      </c>
      <c r="D72" s="19"/>
      <c r="E72" s="19">
        <f t="shared" si="13"/>
        <v>0</v>
      </c>
      <c r="F72" s="22"/>
      <c r="G72" s="22"/>
      <c r="H72" s="22"/>
    </row>
    <row r="73" s="5" customFormat="1" spans="1:8">
      <c r="A73" s="17" t="s">
        <v>170</v>
      </c>
      <c r="B73" s="18" t="s">
        <v>94</v>
      </c>
      <c r="C73" s="19">
        <f t="shared" si="12"/>
        <v>0</v>
      </c>
      <c r="D73" s="19"/>
      <c r="E73" s="19">
        <f t="shared" si="13"/>
        <v>0</v>
      </c>
      <c r="F73" s="22"/>
      <c r="G73" s="22"/>
      <c r="H73" s="22"/>
    </row>
    <row r="74" s="5" customFormat="1" spans="1:8">
      <c r="A74" s="17" t="s">
        <v>170</v>
      </c>
      <c r="B74" s="18" t="s">
        <v>95</v>
      </c>
      <c r="C74" s="19">
        <f t="shared" ref="C74:C113" si="14">F74+G74+H74</f>
        <v>0</v>
      </c>
      <c r="D74" s="19"/>
      <c r="E74" s="19">
        <f t="shared" si="13"/>
        <v>0</v>
      </c>
      <c r="F74" s="22"/>
      <c r="G74" s="22"/>
      <c r="H74" s="22"/>
    </row>
    <row r="75" s="5" customFormat="1" spans="1:8">
      <c r="A75" s="17" t="s">
        <v>170</v>
      </c>
      <c r="B75" s="18" t="s">
        <v>97</v>
      </c>
      <c r="C75" s="19">
        <f t="shared" si="14"/>
        <v>0</v>
      </c>
      <c r="D75" s="19"/>
      <c r="E75" s="19">
        <f t="shared" si="13"/>
        <v>0</v>
      </c>
      <c r="F75" s="22"/>
      <c r="G75" s="22"/>
      <c r="H75" s="22"/>
    </row>
    <row r="76" s="5" customFormat="1" spans="1:8">
      <c r="A76" s="17" t="s">
        <v>170</v>
      </c>
      <c r="B76" s="18" t="s">
        <v>98</v>
      </c>
      <c r="C76" s="19">
        <f t="shared" si="14"/>
        <v>0</v>
      </c>
      <c r="D76" s="19"/>
      <c r="E76" s="19">
        <f t="shared" si="13"/>
        <v>0</v>
      </c>
      <c r="F76" s="22"/>
      <c r="G76" s="22"/>
      <c r="H76" s="22"/>
    </row>
    <row r="77" s="5" customFormat="1" spans="1:8">
      <c r="A77" s="17" t="s">
        <v>170</v>
      </c>
      <c r="B77" s="18" t="s">
        <v>99</v>
      </c>
      <c r="C77" s="19">
        <f t="shared" si="14"/>
        <v>0</v>
      </c>
      <c r="D77" s="19"/>
      <c r="E77" s="19">
        <f t="shared" si="13"/>
        <v>0</v>
      </c>
      <c r="F77" s="22"/>
      <c r="G77" s="22"/>
      <c r="H77" s="22"/>
    </row>
    <row r="78" s="5" customFormat="1" spans="1:8">
      <c r="A78" s="17" t="s">
        <v>170</v>
      </c>
      <c r="B78" s="18" t="s">
        <v>100</v>
      </c>
      <c r="C78" s="19">
        <f t="shared" si="14"/>
        <v>0</v>
      </c>
      <c r="D78" s="19"/>
      <c r="E78" s="19">
        <f t="shared" si="13"/>
        <v>0</v>
      </c>
      <c r="F78" s="22"/>
      <c r="G78" s="22"/>
      <c r="H78" s="22"/>
    </row>
    <row r="79" s="5" customFormat="1" spans="1:8">
      <c r="A79" s="17" t="s">
        <v>170</v>
      </c>
      <c r="B79" s="18" t="s">
        <v>101</v>
      </c>
      <c r="C79" s="19">
        <f t="shared" si="14"/>
        <v>0</v>
      </c>
      <c r="D79" s="19"/>
      <c r="E79" s="19">
        <f t="shared" si="13"/>
        <v>0</v>
      </c>
      <c r="F79" s="22"/>
      <c r="G79" s="22"/>
      <c r="H79" s="22"/>
    </row>
    <row r="80" s="5" customFormat="1" spans="1:8">
      <c r="A80" s="17" t="s">
        <v>170</v>
      </c>
      <c r="B80" s="18" t="s">
        <v>102</v>
      </c>
      <c r="C80" s="19">
        <f t="shared" si="14"/>
        <v>0</v>
      </c>
      <c r="D80" s="19"/>
      <c r="E80" s="19">
        <f t="shared" si="13"/>
        <v>0</v>
      </c>
      <c r="F80" s="22"/>
      <c r="G80" s="22"/>
      <c r="H80" s="22"/>
    </row>
    <row r="81" s="5" customFormat="1" spans="1:8">
      <c r="A81" s="17" t="s">
        <v>170</v>
      </c>
      <c r="B81" s="18" t="s">
        <v>103</v>
      </c>
      <c r="C81" s="19">
        <f t="shared" si="14"/>
        <v>0</v>
      </c>
      <c r="D81" s="19"/>
      <c r="E81" s="19">
        <f t="shared" si="13"/>
        <v>0</v>
      </c>
      <c r="F81" s="22"/>
      <c r="G81" s="22"/>
      <c r="H81" s="22"/>
    </row>
    <row r="82" s="5" customFormat="1" spans="1:8">
      <c r="A82" s="17" t="s">
        <v>170</v>
      </c>
      <c r="B82" s="18" t="s">
        <v>104</v>
      </c>
      <c r="C82" s="19">
        <f t="shared" si="14"/>
        <v>0</v>
      </c>
      <c r="D82" s="19"/>
      <c r="E82" s="19">
        <f t="shared" si="13"/>
        <v>0</v>
      </c>
      <c r="F82" s="22"/>
      <c r="G82" s="22"/>
      <c r="H82" s="22"/>
    </row>
    <row r="83" s="5" customFormat="1" spans="1:8">
      <c r="A83" s="17" t="s">
        <v>170</v>
      </c>
      <c r="B83" s="18" t="s">
        <v>105</v>
      </c>
      <c r="C83" s="19">
        <f t="shared" si="14"/>
        <v>0</v>
      </c>
      <c r="D83" s="19"/>
      <c r="E83" s="19">
        <f t="shared" si="13"/>
        <v>0</v>
      </c>
      <c r="F83" s="22"/>
      <c r="G83" s="22"/>
      <c r="H83" s="22"/>
    </row>
    <row r="84" s="5" customFormat="1" spans="1:8">
      <c r="A84" s="17" t="s">
        <v>170</v>
      </c>
      <c r="B84" s="18" t="s">
        <v>106</v>
      </c>
      <c r="C84" s="19">
        <f t="shared" si="14"/>
        <v>0</v>
      </c>
      <c r="D84" s="19"/>
      <c r="E84" s="19">
        <f t="shared" si="13"/>
        <v>0</v>
      </c>
      <c r="F84" s="22"/>
      <c r="G84" s="22"/>
      <c r="H84" s="22"/>
    </row>
    <row r="85" s="5" customFormat="1" spans="1:8">
      <c r="A85" s="17" t="s">
        <v>170</v>
      </c>
      <c r="B85" s="18" t="s">
        <v>107</v>
      </c>
      <c r="C85" s="19">
        <f t="shared" si="14"/>
        <v>0</v>
      </c>
      <c r="D85" s="19"/>
      <c r="E85" s="19">
        <f t="shared" si="13"/>
        <v>0</v>
      </c>
      <c r="F85" s="22"/>
      <c r="G85" s="22"/>
      <c r="H85" s="22"/>
    </row>
    <row r="86" s="5" customFormat="1" spans="1:8">
      <c r="A86" s="17" t="s">
        <v>170</v>
      </c>
      <c r="B86" s="18" t="s">
        <v>108</v>
      </c>
      <c r="C86" s="19">
        <f t="shared" si="14"/>
        <v>0</v>
      </c>
      <c r="D86" s="19"/>
      <c r="E86" s="19">
        <f t="shared" si="13"/>
        <v>0</v>
      </c>
      <c r="F86" s="22"/>
      <c r="G86" s="22"/>
      <c r="H86" s="22"/>
    </row>
    <row r="87" s="5" customFormat="1" spans="1:8">
      <c r="A87" s="17" t="s">
        <v>170</v>
      </c>
      <c r="B87" s="18" t="s">
        <v>109</v>
      </c>
      <c r="C87" s="19">
        <f t="shared" si="14"/>
        <v>0</v>
      </c>
      <c r="D87" s="19"/>
      <c r="E87" s="19">
        <f t="shared" si="13"/>
        <v>0</v>
      </c>
      <c r="F87" s="22"/>
      <c r="G87" s="22"/>
      <c r="H87" s="22"/>
    </row>
    <row r="88" s="5" customFormat="1" spans="1:8">
      <c r="A88" s="17" t="s">
        <v>170</v>
      </c>
      <c r="B88" s="18" t="s">
        <v>110</v>
      </c>
      <c r="C88" s="19">
        <f t="shared" si="14"/>
        <v>0</v>
      </c>
      <c r="D88" s="19"/>
      <c r="E88" s="19">
        <f t="shared" si="13"/>
        <v>0</v>
      </c>
      <c r="F88" s="22"/>
      <c r="G88" s="22"/>
      <c r="H88" s="22"/>
    </row>
    <row r="89" s="5" customFormat="1" spans="1:8">
      <c r="A89" s="17" t="s">
        <v>170</v>
      </c>
      <c r="B89" s="18" t="s">
        <v>111</v>
      </c>
      <c r="C89" s="19">
        <f t="shared" si="14"/>
        <v>0</v>
      </c>
      <c r="D89" s="19"/>
      <c r="E89" s="19">
        <f t="shared" ref="E89:E115" si="15">C89-D89</f>
        <v>0</v>
      </c>
      <c r="F89" s="22"/>
      <c r="G89" s="22"/>
      <c r="H89" s="22"/>
    </row>
    <row r="90" s="5" customFormat="1" spans="1:8">
      <c r="A90" s="17" t="s">
        <v>170</v>
      </c>
      <c r="B90" s="18" t="s">
        <v>112</v>
      </c>
      <c r="C90" s="19">
        <f t="shared" si="14"/>
        <v>0</v>
      </c>
      <c r="D90" s="19"/>
      <c r="E90" s="19">
        <f t="shared" si="15"/>
        <v>0</v>
      </c>
      <c r="F90" s="22"/>
      <c r="G90" s="22"/>
      <c r="H90" s="22"/>
    </row>
    <row r="91" s="5" customFormat="1" spans="1:8">
      <c r="A91" s="17" t="s">
        <v>170</v>
      </c>
      <c r="B91" s="18" t="s">
        <v>113</v>
      </c>
      <c r="C91" s="19">
        <f t="shared" si="14"/>
        <v>0</v>
      </c>
      <c r="D91" s="19"/>
      <c r="E91" s="19">
        <f t="shared" si="15"/>
        <v>0</v>
      </c>
      <c r="F91" s="22"/>
      <c r="G91" s="22"/>
      <c r="H91" s="22"/>
    </row>
    <row r="92" s="5" customFormat="1" spans="1:8">
      <c r="A92" s="17" t="s">
        <v>170</v>
      </c>
      <c r="B92" s="18" t="s">
        <v>114</v>
      </c>
      <c r="C92" s="19">
        <f t="shared" si="14"/>
        <v>0</v>
      </c>
      <c r="D92" s="19"/>
      <c r="E92" s="19">
        <f t="shared" si="15"/>
        <v>0</v>
      </c>
      <c r="F92" s="22"/>
      <c r="G92" s="22"/>
      <c r="H92" s="22"/>
    </row>
    <row r="93" s="5" customFormat="1" spans="1:8">
      <c r="A93" s="17" t="s">
        <v>170</v>
      </c>
      <c r="B93" s="18" t="s">
        <v>115</v>
      </c>
      <c r="C93" s="19">
        <f t="shared" si="14"/>
        <v>0</v>
      </c>
      <c r="D93" s="19"/>
      <c r="E93" s="19">
        <f t="shared" si="15"/>
        <v>0</v>
      </c>
      <c r="F93" s="22"/>
      <c r="G93" s="22"/>
      <c r="H93" s="22"/>
    </row>
    <row r="94" s="5" customFormat="1" spans="1:8">
      <c r="A94" s="17" t="s">
        <v>170</v>
      </c>
      <c r="B94" s="18" t="s">
        <v>116</v>
      </c>
      <c r="C94" s="19">
        <f t="shared" si="14"/>
        <v>0</v>
      </c>
      <c r="D94" s="19"/>
      <c r="E94" s="19">
        <f t="shared" si="15"/>
        <v>0</v>
      </c>
      <c r="F94" s="22"/>
      <c r="G94" s="22"/>
      <c r="H94" s="22"/>
    </row>
    <row r="95" s="5" customFormat="1" spans="1:8">
      <c r="A95" s="17" t="s">
        <v>170</v>
      </c>
      <c r="B95" s="18" t="s">
        <v>117</v>
      </c>
      <c r="C95" s="19">
        <f t="shared" si="14"/>
        <v>0</v>
      </c>
      <c r="D95" s="19"/>
      <c r="E95" s="19">
        <f t="shared" si="15"/>
        <v>0</v>
      </c>
      <c r="F95" s="22"/>
      <c r="G95" s="22"/>
      <c r="H95" s="22"/>
    </row>
    <row r="96" s="5" customFormat="1" spans="1:8">
      <c r="A96" s="17" t="s">
        <v>170</v>
      </c>
      <c r="B96" s="18" t="s">
        <v>118</v>
      </c>
      <c r="C96" s="19">
        <f t="shared" si="14"/>
        <v>0</v>
      </c>
      <c r="D96" s="19"/>
      <c r="E96" s="19">
        <f t="shared" si="15"/>
        <v>0</v>
      </c>
      <c r="F96" s="22"/>
      <c r="G96" s="22"/>
      <c r="H96" s="22"/>
    </row>
    <row r="97" s="5" customFormat="1" spans="1:8">
      <c r="A97" s="17" t="s">
        <v>170</v>
      </c>
      <c r="B97" s="18" t="s">
        <v>119</v>
      </c>
      <c r="C97" s="19">
        <f t="shared" si="14"/>
        <v>0</v>
      </c>
      <c r="D97" s="19"/>
      <c r="E97" s="19">
        <f t="shared" si="15"/>
        <v>0</v>
      </c>
      <c r="F97" s="22"/>
      <c r="G97" s="22"/>
      <c r="H97" s="22"/>
    </row>
    <row r="98" s="5" customFormat="1" spans="1:8">
      <c r="A98" s="17" t="s">
        <v>170</v>
      </c>
      <c r="B98" s="18" t="s">
        <v>120</v>
      </c>
      <c r="C98" s="19">
        <f t="shared" si="14"/>
        <v>0</v>
      </c>
      <c r="D98" s="19"/>
      <c r="E98" s="19">
        <f t="shared" si="15"/>
        <v>0</v>
      </c>
      <c r="F98" s="22"/>
      <c r="G98" s="22"/>
      <c r="H98" s="22"/>
    </row>
    <row r="99" s="5" customFormat="1" spans="1:8">
      <c r="A99" s="17" t="s">
        <v>170</v>
      </c>
      <c r="B99" s="18" t="s">
        <v>121</v>
      </c>
      <c r="C99" s="19">
        <f t="shared" si="14"/>
        <v>0</v>
      </c>
      <c r="D99" s="19"/>
      <c r="E99" s="19">
        <f t="shared" si="15"/>
        <v>0</v>
      </c>
      <c r="F99" s="22"/>
      <c r="G99" s="22"/>
      <c r="H99" s="22"/>
    </row>
    <row r="100" s="5" customFormat="1" spans="1:8">
      <c r="A100" s="17" t="s">
        <v>170</v>
      </c>
      <c r="B100" s="18" t="s">
        <v>122</v>
      </c>
      <c r="C100" s="19">
        <f t="shared" si="14"/>
        <v>0</v>
      </c>
      <c r="D100" s="19"/>
      <c r="E100" s="19">
        <f t="shared" si="15"/>
        <v>0</v>
      </c>
      <c r="F100" s="22"/>
      <c r="G100" s="22"/>
      <c r="H100" s="22"/>
    </row>
    <row r="101" s="5" customFormat="1" spans="1:15">
      <c r="A101" s="17" t="s">
        <v>170</v>
      </c>
      <c r="B101" s="18" t="s">
        <v>123</v>
      </c>
      <c r="C101" s="19">
        <f t="shared" si="14"/>
        <v>0</v>
      </c>
      <c r="D101" s="19"/>
      <c r="E101" s="19">
        <f t="shared" si="15"/>
        <v>0</v>
      </c>
      <c r="F101" s="22"/>
      <c r="G101" s="22"/>
      <c r="H101" s="22"/>
      <c r="O101" s="5">
        <f>1728/18</f>
        <v>96</v>
      </c>
    </row>
    <row r="102" s="5" customFormat="1" spans="1:8">
      <c r="A102" s="17" t="s">
        <v>170</v>
      </c>
      <c r="B102" s="18" t="s">
        <v>124</v>
      </c>
      <c r="C102" s="19">
        <f t="shared" si="14"/>
        <v>0</v>
      </c>
      <c r="D102" s="19"/>
      <c r="E102" s="19">
        <f t="shared" si="15"/>
        <v>0</v>
      </c>
      <c r="F102" s="22"/>
      <c r="G102" s="22"/>
      <c r="H102" s="22"/>
    </row>
    <row r="103" s="5" customFormat="1" spans="1:8">
      <c r="A103" s="17" t="s">
        <v>170</v>
      </c>
      <c r="B103" s="18" t="s">
        <v>125</v>
      </c>
      <c r="C103" s="19">
        <f t="shared" si="14"/>
        <v>0</v>
      </c>
      <c r="D103" s="19"/>
      <c r="E103" s="19">
        <f t="shared" si="15"/>
        <v>0</v>
      </c>
      <c r="F103" s="22"/>
      <c r="G103" s="22"/>
      <c r="H103" s="22"/>
    </row>
    <row r="104" s="5" customFormat="1" spans="1:8">
      <c r="A104" s="17" t="s">
        <v>170</v>
      </c>
      <c r="B104" s="18" t="s">
        <v>126</v>
      </c>
      <c r="C104" s="19">
        <f t="shared" si="14"/>
        <v>0</v>
      </c>
      <c r="D104" s="19"/>
      <c r="E104" s="19">
        <f t="shared" si="15"/>
        <v>0</v>
      </c>
      <c r="F104" s="22"/>
      <c r="G104" s="22"/>
      <c r="H104" s="22"/>
    </row>
    <row r="105" s="5" customFormat="1" spans="1:8">
      <c r="A105" s="17" t="s">
        <v>170</v>
      </c>
      <c r="B105" s="18" t="s">
        <v>127</v>
      </c>
      <c r="C105" s="19">
        <f t="shared" si="14"/>
        <v>0</v>
      </c>
      <c r="D105" s="19"/>
      <c r="E105" s="19">
        <f t="shared" si="15"/>
        <v>0</v>
      </c>
      <c r="F105" s="22"/>
      <c r="G105" s="22"/>
      <c r="H105" s="22"/>
    </row>
    <row r="106" s="5" customFormat="1" spans="1:8">
      <c r="A106" s="17" t="s">
        <v>170</v>
      </c>
      <c r="B106" s="18" t="s">
        <v>128</v>
      </c>
      <c r="C106" s="19">
        <f t="shared" si="14"/>
        <v>0</v>
      </c>
      <c r="D106" s="19"/>
      <c r="E106" s="19">
        <f t="shared" si="15"/>
        <v>0</v>
      </c>
      <c r="F106" s="22"/>
      <c r="G106" s="22"/>
      <c r="H106" s="22"/>
    </row>
    <row r="107" s="5" customFormat="1" spans="1:8">
      <c r="A107" s="17" t="s">
        <v>170</v>
      </c>
      <c r="B107" s="18" t="s">
        <v>129</v>
      </c>
      <c r="C107" s="19">
        <f t="shared" si="14"/>
        <v>0</v>
      </c>
      <c r="D107" s="19"/>
      <c r="E107" s="19">
        <f t="shared" si="15"/>
        <v>0</v>
      </c>
      <c r="F107" s="22"/>
      <c r="G107" s="22"/>
      <c r="H107" s="22"/>
    </row>
    <row r="108" s="5" customFormat="1" spans="1:8">
      <c r="A108" s="17" t="s">
        <v>170</v>
      </c>
      <c r="B108" s="18" t="s">
        <v>130</v>
      </c>
      <c r="C108" s="19">
        <f t="shared" si="14"/>
        <v>0</v>
      </c>
      <c r="D108" s="19"/>
      <c r="E108" s="19">
        <f t="shared" si="15"/>
        <v>0</v>
      </c>
      <c r="F108" s="22"/>
      <c r="G108" s="22"/>
      <c r="H108" s="22"/>
    </row>
    <row r="109" s="5" customFormat="1" spans="1:8">
      <c r="A109" s="17" t="s">
        <v>171</v>
      </c>
      <c r="B109" s="18" t="s">
        <v>39</v>
      </c>
      <c r="C109" s="19">
        <f t="shared" si="14"/>
        <v>0</v>
      </c>
      <c r="D109" s="19"/>
      <c r="E109" s="19">
        <f t="shared" si="15"/>
        <v>0</v>
      </c>
      <c r="F109" s="22"/>
      <c r="G109" s="22"/>
      <c r="H109" s="22"/>
    </row>
    <row r="110" s="5" customFormat="1" spans="1:8">
      <c r="A110" s="17" t="s">
        <v>171</v>
      </c>
      <c r="B110" s="18" t="s">
        <v>63</v>
      </c>
      <c r="C110" s="19">
        <f t="shared" si="14"/>
        <v>0</v>
      </c>
      <c r="D110" s="19"/>
      <c r="E110" s="19">
        <f t="shared" si="15"/>
        <v>0</v>
      </c>
      <c r="F110" s="22"/>
      <c r="G110" s="22"/>
      <c r="H110" s="22"/>
    </row>
    <row r="111" s="5" customFormat="1" spans="1:8">
      <c r="A111" s="17" t="s">
        <v>171</v>
      </c>
      <c r="B111" s="18" t="s">
        <v>172</v>
      </c>
      <c r="C111" s="19">
        <f t="shared" si="14"/>
        <v>3534</v>
      </c>
      <c r="D111" s="19"/>
      <c r="E111" s="19">
        <f t="shared" si="15"/>
        <v>3534</v>
      </c>
      <c r="F111" s="22">
        <f>48*38+90*19</f>
        <v>3534</v>
      </c>
      <c r="G111" s="22"/>
      <c r="H111" s="22"/>
    </row>
    <row r="112" s="5" customFormat="1" spans="1:8">
      <c r="A112" s="17" t="s">
        <v>171</v>
      </c>
      <c r="B112" s="18" t="s">
        <v>132</v>
      </c>
      <c r="C112" s="19">
        <f t="shared" si="14"/>
        <v>0</v>
      </c>
      <c r="D112" s="19"/>
      <c r="E112" s="19">
        <f t="shared" si="15"/>
        <v>0</v>
      </c>
      <c r="F112" s="22"/>
      <c r="G112" s="22"/>
      <c r="H112" s="22"/>
    </row>
    <row r="113" s="5" customFormat="1" spans="1:8">
      <c r="A113" s="17" t="s">
        <v>171</v>
      </c>
      <c r="B113" s="18" t="s">
        <v>68</v>
      </c>
      <c r="C113" s="19">
        <f t="shared" si="14"/>
        <v>3534</v>
      </c>
      <c r="D113" s="19"/>
      <c r="E113" s="19">
        <f t="shared" si="15"/>
        <v>3534</v>
      </c>
      <c r="F113" s="22">
        <f>F111+F112</f>
        <v>3534</v>
      </c>
      <c r="G113" s="22">
        <f>G111+G112</f>
        <v>0</v>
      </c>
      <c r="H113" s="22">
        <f>H111+H112</f>
        <v>0</v>
      </c>
    </row>
    <row r="114" s="5" customFormat="1" spans="1:8">
      <c r="A114" s="17" t="s">
        <v>171</v>
      </c>
      <c r="B114" s="18" t="s">
        <v>133</v>
      </c>
      <c r="C114" s="19">
        <f t="shared" ref="C114:C139" si="16">F114+G114+H114</f>
        <v>0</v>
      </c>
      <c r="D114" s="25"/>
      <c r="E114" s="19">
        <f t="shared" si="15"/>
        <v>0</v>
      </c>
      <c r="F114" s="22"/>
      <c r="G114" s="22"/>
      <c r="H114" s="22"/>
    </row>
    <row r="115" s="5" customFormat="1" spans="1:8">
      <c r="A115" s="17" t="s">
        <v>171</v>
      </c>
      <c r="B115" s="18" t="s">
        <v>134</v>
      </c>
      <c r="C115" s="19">
        <f t="shared" si="16"/>
        <v>13800</v>
      </c>
      <c r="D115" s="25"/>
      <c r="E115" s="19">
        <f t="shared" si="15"/>
        <v>13800</v>
      </c>
      <c r="F115" s="22"/>
      <c r="G115" s="22"/>
      <c r="H115" s="22">
        <f>60*112+120*59</f>
        <v>13800</v>
      </c>
    </row>
    <row r="116" s="5" customFormat="1" spans="1:8">
      <c r="A116" s="17" t="s">
        <v>171</v>
      </c>
      <c r="B116" s="18" t="s">
        <v>49</v>
      </c>
      <c r="C116" s="19">
        <f>C114+C115</f>
        <v>13800</v>
      </c>
      <c r="D116" s="19"/>
      <c r="E116" s="19">
        <f t="shared" ref="E116:E139" si="17">C116-D116</f>
        <v>13800</v>
      </c>
      <c r="F116" s="22"/>
      <c r="G116" s="22"/>
      <c r="H116" s="22"/>
    </row>
    <row r="117" s="5" customFormat="1" spans="1:8">
      <c r="A117" s="17" t="s">
        <v>171</v>
      </c>
      <c r="B117" s="18" t="s">
        <v>136</v>
      </c>
      <c r="C117" s="19">
        <f t="shared" si="16"/>
        <v>0</v>
      </c>
      <c r="D117" s="25"/>
      <c r="E117" s="19">
        <f t="shared" si="17"/>
        <v>0</v>
      </c>
      <c r="F117" s="22"/>
      <c r="G117" s="22"/>
      <c r="H117" s="22"/>
    </row>
    <row r="118" s="5" customFormat="1" spans="1:8">
      <c r="A118" s="17" t="s">
        <v>171</v>
      </c>
      <c r="B118" s="18" t="s">
        <v>137</v>
      </c>
      <c r="C118" s="19">
        <f t="shared" si="16"/>
        <v>0</v>
      </c>
      <c r="D118" s="25"/>
      <c r="E118" s="19">
        <f t="shared" si="17"/>
        <v>0</v>
      </c>
      <c r="F118" s="22"/>
      <c r="G118" s="22"/>
      <c r="H118" s="22"/>
    </row>
    <row r="119" s="5" customFormat="1" spans="1:8">
      <c r="A119" s="17" t="s">
        <v>171</v>
      </c>
      <c r="B119" s="18" t="s">
        <v>47</v>
      </c>
      <c r="C119" s="19">
        <f t="shared" si="16"/>
        <v>0</v>
      </c>
      <c r="D119" s="19"/>
      <c r="E119" s="19">
        <f t="shared" si="17"/>
        <v>0</v>
      </c>
      <c r="F119" s="22"/>
      <c r="G119" s="22"/>
      <c r="H119" s="22"/>
    </row>
    <row r="120" s="5" customFormat="1" spans="1:8">
      <c r="A120" s="17" t="s">
        <v>173</v>
      </c>
      <c r="B120" s="18" t="s">
        <v>139</v>
      </c>
      <c r="C120" s="19">
        <f t="shared" si="16"/>
        <v>0</v>
      </c>
      <c r="D120" s="19"/>
      <c r="E120" s="19">
        <f t="shared" si="17"/>
        <v>0</v>
      </c>
      <c r="F120" s="22"/>
      <c r="G120" s="22"/>
      <c r="H120" s="22"/>
    </row>
    <row r="121" s="5" customFormat="1" spans="1:8">
      <c r="A121" s="17" t="s">
        <v>173</v>
      </c>
      <c r="B121" s="18" t="s">
        <v>88</v>
      </c>
      <c r="C121" s="19">
        <f t="shared" si="16"/>
        <v>0</v>
      </c>
      <c r="D121" s="19"/>
      <c r="E121" s="19">
        <f t="shared" si="17"/>
        <v>0</v>
      </c>
      <c r="F121" s="22"/>
      <c r="G121" s="22"/>
      <c r="H121" s="22"/>
    </row>
    <row r="122" s="5" customFormat="1" spans="1:8">
      <c r="A122" s="17" t="s">
        <v>173</v>
      </c>
      <c r="B122" s="18" t="s">
        <v>77</v>
      </c>
      <c r="C122" s="19">
        <f t="shared" si="16"/>
        <v>0</v>
      </c>
      <c r="D122" s="19"/>
      <c r="E122" s="19">
        <f t="shared" si="17"/>
        <v>0</v>
      </c>
      <c r="F122" s="22"/>
      <c r="G122" s="22"/>
      <c r="H122" s="22"/>
    </row>
    <row r="123" s="5" customFormat="1" spans="1:8">
      <c r="A123" s="17" t="s">
        <v>173</v>
      </c>
      <c r="B123" s="18" t="s">
        <v>140</v>
      </c>
      <c r="C123" s="19">
        <f t="shared" si="16"/>
        <v>0</v>
      </c>
      <c r="D123" s="25"/>
      <c r="E123" s="19">
        <f t="shared" si="17"/>
        <v>0</v>
      </c>
      <c r="F123" s="22"/>
      <c r="G123" s="22"/>
      <c r="H123" s="22"/>
    </row>
    <row r="124" s="5" customFormat="1" spans="1:8">
      <c r="A124" s="17" t="s">
        <v>173</v>
      </c>
      <c r="B124" s="18" t="s">
        <v>174</v>
      </c>
      <c r="C124" s="19">
        <f t="shared" si="16"/>
        <v>0</v>
      </c>
      <c r="D124" s="25"/>
      <c r="E124" s="19">
        <f t="shared" si="17"/>
        <v>0</v>
      </c>
      <c r="F124" s="22"/>
      <c r="G124" s="22"/>
      <c r="H124" s="22"/>
    </row>
    <row r="125" s="5" customFormat="1" spans="1:8">
      <c r="A125" s="17" t="s">
        <v>173</v>
      </c>
      <c r="B125" s="18" t="s">
        <v>175</v>
      </c>
      <c r="C125" s="19">
        <f t="shared" si="16"/>
        <v>0</v>
      </c>
      <c r="D125" s="25"/>
      <c r="E125" s="19">
        <f t="shared" si="17"/>
        <v>0</v>
      </c>
      <c r="F125" s="22"/>
      <c r="G125" s="22"/>
      <c r="H125" s="22"/>
    </row>
    <row r="126" s="5" customFormat="1" spans="1:8">
      <c r="A126" s="17" t="s">
        <v>173</v>
      </c>
      <c r="B126" s="18" t="s">
        <v>86</v>
      </c>
      <c r="C126" s="19">
        <f t="shared" si="16"/>
        <v>0</v>
      </c>
      <c r="D126" s="19"/>
      <c r="E126" s="19">
        <f t="shared" si="17"/>
        <v>0</v>
      </c>
      <c r="F126" s="22"/>
      <c r="G126" s="22"/>
      <c r="H126" s="22"/>
    </row>
    <row r="127" s="5" customFormat="1" spans="1:8">
      <c r="A127" s="17" t="s">
        <v>176</v>
      </c>
      <c r="B127" s="18" t="s">
        <v>65</v>
      </c>
      <c r="C127" s="19">
        <f t="shared" si="16"/>
        <v>2475</v>
      </c>
      <c r="D127" s="19"/>
      <c r="E127" s="19">
        <f t="shared" si="17"/>
        <v>2475</v>
      </c>
      <c r="F127" s="22"/>
      <c r="G127" s="22"/>
      <c r="H127" s="22">
        <f>75*33</f>
        <v>2475</v>
      </c>
    </row>
    <row r="128" s="5" customFormat="1" spans="1:8">
      <c r="A128" s="17" t="s">
        <v>176</v>
      </c>
      <c r="B128" s="18" t="s">
        <v>39</v>
      </c>
      <c r="C128" s="19">
        <f t="shared" si="16"/>
        <v>0</v>
      </c>
      <c r="D128" s="19"/>
      <c r="E128" s="19">
        <f t="shared" si="17"/>
        <v>0</v>
      </c>
      <c r="F128" s="22"/>
      <c r="G128" s="22"/>
      <c r="H128" s="22"/>
    </row>
    <row r="129" s="5" customFormat="1" spans="1:8">
      <c r="A129" s="17" t="s">
        <v>176</v>
      </c>
      <c r="B129" s="18" t="s">
        <v>177</v>
      </c>
      <c r="C129" s="19">
        <f t="shared" si="16"/>
        <v>0</v>
      </c>
      <c r="D129" s="19"/>
      <c r="E129" s="19">
        <f t="shared" si="17"/>
        <v>0</v>
      </c>
      <c r="F129" s="22"/>
      <c r="G129" s="22"/>
      <c r="H129" s="22"/>
    </row>
    <row r="130" s="5" customFormat="1" spans="1:8">
      <c r="A130" s="17" t="s">
        <v>176</v>
      </c>
      <c r="B130" s="18" t="s">
        <v>131</v>
      </c>
      <c r="C130" s="19">
        <f t="shared" si="16"/>
        <v>0</v>
      </c>
      <c r="D130" s="19"/>
      <c r="E130" s="19">
        <f t="shared" si="17"/>
        <v>0</v>
      </c>
      <c r="F130" s="22"/>
      <c r="G130" s="22"/>
      <c r="H130" s="22"/>
    </row>
    <row r="131" s="5" customFormat="1" spans="1:8">
      <c r="A131" s="17" t="s">
        <v>176</v>
      </c>
      <c r="B131" s="18" t="s">
        <v>178</v>
      </c>
      <c r="C131" s="19">
        <f t="shared" si="16"/>
        <v>0</v>
      </c>
      <c r="D131" s="25"/>
      <c r="E131" s="19">
        <f t="shared" si="17"/>
        <v>0</v>
      </c>
      <c r="F131" s="22"/>
      <c r="G131" s="22"/>
      <c r="H131" s="22"/>
    </row>
    <row r="132" s="5" customFormat="1" spans="1:8">
      <c r="A132" s="17" t="s">
        <v>176</v>
      </c>
      <c r="B132" s="18" t="s">
        <v>179</v>
      </c>
      <c r="C132" s="19">
        <f t="shared" si="16"/>
        <v>0</v>
      </c>
      <c r="D132" s="25"/>
      <c r="E132" s="19">
        <f t="shared" si="17"/>
        <v>0</v>
      </c>
      <c r="F132" s="22"/>
      <c r="G132" s="22"/>
      <c r="H132" s="22"/>
    </row>
    <row r="133" s="5" customFormat="1" spans="1:8">
      <c r="A133" s="17" t="s">
        <v>176</v>
      </c>
      <c r="B133" s="18" t="s">
        <v>70</v>
      </c>
      <c r="C133" s="19">
        <f t="shared" si="16"/>
        <v>3360</v>
      </c>
      <c r="D133" s="19"/>
      <c r="E133" s="19">
        <f t="shared" si="17"/>
        <v>3360</v>
      </c>
      <c r="F133" s="22"/>
      <c r="G133" s="22"/>
      <c r="H133" s="22">
        <v>3360</v>
      </c>
    </row>
    <row r="134" s="5" customFormat="1" spans="1:8">
      <c r="A134" s="17" t="s">
        <v>180</v>
      </c>
      <c r="B134" s="18" t="s">
        <v>142</v>
      </c>
      <c r="C134" s="19">
        <f t="shared" si="16"/>
        <v>0</v>
      </c>
      <c r="D134" s="19"/>
      <c r="E134" s="19">
        <f t="shared" si="17"/>
        <v>0</v>
      </c>
      <c r="F134" s="22"/>
      <c r="G134" s="22"/>
      <c r="H134" s="22"/>
    </row>
    <row r="135" s="5" customFormat="1" spans="1:8">
      <c r="A135" s="17" t="s">
        <v>180</v>
      </c>
      <c r="B135" s="18" t="s">
        <v>143</v>
      </c>
      <c r="C135" s="19">
        <f t="shared" si="16"/>
        <v>0</v>
      </c>
      <c r="D135" s="19"/>
      <c r="E135" s="19">
        <f t="shared" si="17"/>
        <v>0</v>
      </c>
      <c r="F135" s="22"/>
      <c r="G135" s="22"/>
      <c r="H135" s="22"/>
    </row>
    <row r="136" s="5" customFormat="1" spans="1:8">
      <c r="A136" s="17" t="s">
        <v>180</v>
      </c>
      <c r="B136" s="18" t="s">
        <v>144</v>
      </c>
      <c r="C136" s="19">
        <f t="shared" si="16"/>
        <v>0</v>
      </c>
      <c r="D136" s="19"/>
      <c r="E136" s="19">
        <f t="shared" si="17"/>
        <v>0</v>
      </c>
      <c r="F136" s="22"/>
      <c r="G136" s="22"/>
      <c r="H136" s="22"/>
    </row>
    <row r="137" s="5" customFormat="1" spans="1:8">
      <c r="A137" s="17" t="s">
        <v>180</v>
      </c>
      <c r="B137" s="18" t="s">
        <v>145</v>
      </c>
      <c r="C137" s="19">
        <f t="shared" si="16"/>
        <v>0</v>
      </c>
      <c r="D137" s="19"/>
      <c r="E137" s="19">
        <f t="shared" si="17"/>
        <v>0</v>
      </c>
      <c r="F137" s="22"/>
      <c r="G137" s="22"/>
      <c r="H137" s="22"/>
    </row>
    <row r="138" s="5" customFormat="1" spans="1:8">
      <c r="A138" s="17" t="s">
        <v>180</v>
      </c>
      <c r="B138" s="18" t="s">
        <v>80</v>
      </c>
      <c r="C138" s="19">
        <f t="shared" si="16"/>
        <v>0</v>
      </c>
      <c r="D138" s="19"/>
      <c r="E138" s="19">
        <f t="shared" si="17"/>
        <v>0</v>
      </c>
      <c r="F138" s="22"/>
      <c r="G138" s="22"/>
      <c r="H138" s="22"/>
    </row>
    <row r="139" s="5" customFormat="1" spans="1:8">
      <c r="A139" s="17" t="s">
        <v>180</v>
      </c>
      <c r="B139" s="18" t="s">
        <v>146</v>
      </c>
      <c r="C139" s="19">
        <f t="shared" si="16"/>
        <v>0</v>
      </c>
      <c r="D139" s="19"/>
      <c r="E139" s="19">
        <f t="shared" si="17"/>
        <v>0</v>
      </c>
      <c r="F139" s="22"/>
      <c r="G139" s="22"/>
      <c r="H139" s="22"/>
    </row>
    <row r="140" s="5" customFormat="1" spans="1:8">
      <c r="A140" s="17"/>
      <c r="B140" s="18"/>
      <c r="C140" s="22"/>
      <c r="D140" s="22"/>
      <c r="E140" s="19"/>
      <c r="F140" s="22"/>
      <c r="G140" s="22"/>
      <c r="H140" s="22"/>
    </row>
    <row r="141" s="5" customFormat="1" spans="1:8">
      <c r="A141" s="17"/>
      <c r="B141" s="18"/>
      <c r="C141" s="22"/>
      <c r="D141" s="22"/>
      <c r="E141" s="19"/>
      <c r="F141" s="22"/>
      <c r="G141" s="22"/>
      <c r="H141" s="22"/>
    </row>
    <row r="142" s="5" customFormat="1" spans="1:8">
      <c r="A142" s="17"/>
      <c r="B142" s="18"/>
      <c r="C142" s="22"/>
      <c r="D142" s="22"/>
      <c r="E142" s="19"/>
      <c r="F142" s="22"/>
      <c r="G142" s="22"/>
      <c r="H142" s="22"/>
    </row>
    <row r="143" s="5" customFormat="1" spans="1:8">
      <c r="A143" s="17"/>
      <c r="B143" s="18"/>
      <c r="C143" s="22"/>
      <c r="D143" s="22"/>
      <c r="E143" s="19"/>
      <c r="F143" s="22"/>
      <c r="G143" s="22"/>
      <c r="H143" s="22"/>
    </row>
    <row r="144" s="5" customFormat="1" spans="1:8">
      <c r="A144" s="17"/>
      <c r="B144" s="18"/>
      <c r="C144" s="22"/>
      <c r="D144" s="22"/>
      <c r="E144" s="19"/>
      <c r="F144" s="22"/>
      <c r="G144" s="22"/>
      <c r="H144" s="22"/>
    </row>
    <row r="145" s="5" customFormat="1" spans="1:8">
      <c r="A145" s="17"/>
      <c r="B145" s="18"/>
      <c r="C145" s="22"/>
      <c r="D145" s="22"/>
      <c r="E145" s="19"/>
      <c r="F145" s="22"/>
      <c r="G145" s="22"/>
      <c r="H145" s="22"/>
    </row>
    <row r="146" s="5" customFormat="1" spans="1:8">
      <c r="A146" s="17"/>
      <c r="B146" s="18"/>
      <c r="C146" s="22"/>
      <c r="D146" s="22"/>
      <c r="E146" s="19"/>
      <c r="F146" s="22"/>
      <c r="G146" s="22"/>
      <c r="H146" s="22"/>
    </row>
    <row r="147" s="5" customFormat="1" spans="1:8">
      <c r="A147" s="17"/>
      <c r="B147" s="18"/>
      <c r="C147" s="22"/>
      <c r="D147" s="22"/>
      <c r="E147" s="19"/>
      <c r="F147" s="22"/>
      <c r="G147" s="22"/>
      <c r="H147" s="22"/>
    </row>
    <row r="148" s="5" customFormat="1" spans="1:8">
      <c r="A148" s="17"/>
      <c r="B148" s="18"/>
      <c r="C148" s="22"/>
      <c r="D148" s="22"/>
      <c r="E148" s="19"/>
      <c r="F148" s="22"/>
      <c r="G148" s="22"/>
      <c r="H148" s="22"/>
    </row>
    <row r="149" s="5" customFormat="1" spans="1:8">
      <c r="A149" s="17"/>
      <c r="B149" s="18"/>
      <c r="C149" s="22"/>
      <c r="D149" s="22"/>
      <c r="E149" s="19"/>
      <c r="F149" s="22"/>
      <c r="G149" s="22"/>
      <c r="H149" s="22"/>
    </row>
    <row r="150" s="5" customFormat="1" spans="1:8">
      <c r="A150" s="17"/>
      <c r="B150" s="18"/>
      <c r="C150" s="22"/>
      <c r="D150" s="22"/>
      <c r="E150" s="19"/>
      <c r="F150" s="22"/>
      <c r="G150" s="22"/>
      <c r="H150" s="22"/>
    </row>
    <row r="151" s="5" customFormat="1" spans="1:8">
      <c r="A151" s="17"/>
      <c r="B151" s="18"/>
      <c r="C151" s="22"/>
      <c r="D151" s="22"/>
      <c r="E151" s="19"/>
      <c r="F151" s="22"/>
      <c r="G151" s="22"/>
      <c r="H151" s="22"/>
    </row>
    <row r="152" s="5" customFormat="1" spans="1:8">
      <c r="A152" s="17"/>
      <c r="B152" s="18"/>
      <c r="C152" s="22"/>
      <c r="D152" s="22"/>
      <c r="E152" s="19"/>
      <c r="F152" s="22"/>
      <c r="G152" s="22"/>
      <c r="H152" s="22"/>
    </row>
    <row r="153" s="5" customFormat="1" spans="1:8">
      <c r="A153" s="17"/>
      <c r="B153" s="18"/>
      <c r="C153" s="22"/>
      <c r="D153" s="22"/>
      <c r="E153" s="19"/>
      <c r="F153" s="22"/>
      <c r="G153" s="22"/>
      <c r="H153" s="22"/>
    </row>
    <row r="154" s="5" customFormat="1" spans="1:8">
      <c r="A154" s="17"/>
      <c r="B154" s="18"/>
      <c r="C154" s="22"/>
      <c r="D154" s="22"/>
      <c r="E154" s="19"/>
      <c r="F154" s="22"/>
      <c r="G154" s="22"/>
      <c r="H154" s="22"/>
    </row>
    <row r="155" s="5" customFormat="1" spans="1:8">
      <c r="A155" s="17"/>
      <c r="B155" s="18"/>
      <c r="C155" s="22"/>
      <c r="D155" s="22"/>
      <c r="E155" s="19"/>
      <c r="F155" s="22"/>
      <c r="G155" s="22"/>
      <c r="H155" s="22"/>
    </row>
    <row r="156" s="5" customFormat="1" spans="1:8">
      <c r="A156" s="17"/>
      <c r="B156" s="18"/>
      <c r="C156" s="22"/>
      <c r="D156" s="22"/>
      <c r="E156" s="19"/>
      <c r="F156" s="22"/>
      <c r="G156" s="22"/>
      <c r="H156" s="22"/>
    </row>
    <row r="157" s="5" customFormat="1" spans="1:8">
      <c r="A157" s="17"/>
      <c r="B157" s="18"/>
      <c r="C157" s="22"/>
      <c r="D157" s="22"/>
      <c r="E157" s="19"/>
      <c r="F157" s="22"/>
      <c r="G157" s="22"/>
      <c r="H157" s="22"/>
    </row>
    <row r="158" s="5" customFormat="1" spans="1:8">
      <c r="A158" s="17"/>
      <c r="B158" s="18"/>
      <c r="C158" s="22"/>
      <c r="D158" s="22"/>
      <c r="E158" s="19"/>
      <c r="F158" s="22"/>
      <c r="G158" s="22"/>
      <c r="H158" s="22"/>
    </row>
  </sheetData>
  <mergeCells count="2">
    <mergeCell ref="C1:E1"/>
    <mergeCell ref="A1:B2"/>
  </mergeCells>
  <conditionalFormatting sqref="B11">
    <cfRule type="duplicateValues" dxfId="0" priority="108"/>
  </conditionalFormatting>
  <conditionalFormatting sqref="B26">
    <cfRule type="duplicateValues" dxfId="0" priority="6"/>
  </conditionalFormatting>
  <conditionalFormatting sqref="B29">
    <cfRule type="duplicateValues" dxfId="0" priority="5"/>
  </conditionalFormatting>
  <conditionalFormatting sqref="B35">
    <cfRule type="duplicateValues" dxfId="0" priority="4"/>
  </conditionalFormatting>
  <conditionalFormatting sqref="B54">
    <cfRule type="duplicateValues" dxfId="0" priority="3"/>
  </conditionalFormatting>
  <conditionalFormatting sqref="B57">
    <cfRule type="duplicateValues" dxfId="0" priority="2"/>
  </conditionalFormatting>
  <conditionalFormatting sqref="B61">
    <cfRule type="duplicateValues" dxfId="0" priority="1"/>
  </conditionalFormatting>
  <conditionalFormatting sqref="B62">
    <cfRule type="duplicateValues" dxfId="0" priority="107"/>
  </conditionalFormatting>
  <conditionalFormatting sqref="B63">
    <cfRule type="duplicateValues" dxfId="0" priority="106"/>
  </conditionalFormatting>
  <conditionalFormatting sqref="B64">
    <cfRule type="duplicateValues" dxfId="0" priority="105"/>
  </conditionalFormatting>
  <conditionalFormatting sqref="B65">
    <cfRule type="duplicateValues" dxfId="0" priority="104"/>
  </conditionalFormatting>
  <conditionalFormatting sqref="B66">
    <cfRule type="duplicateValues" dxfId="0" priority="103"/>
  </conditionalFormatting>
  <conditionalFormatting sqref="B67">
    <cfRule type="duplicateValues" dxfId="0" priority="102"/>
  </conditionalFormatting>
  <conditionalFormatting sqref="B68">
    <cfRule type="duplicateValues" dxfId="0" priority="101"/>
  </conditionalFormatting>
  <conditionalFormatting sqref="B69">
    <cfRule type="duplicateValues" dxfId="0" priority="100"/>
  </conditionalFormatting>
  <conditionalFormatting sqref="B70">
    <cfRule type="duplicateValues" dxfId="0" priority="99"/>
  </conditionalFormatting>
  <conditionalFormatting sqref="B71">
    <cfRule type="duplicateValues" dxfId="0" priority="98"/>
  </conditionalFormatting>
  <conditionalFormatting sqref="B72">
    <cfRule type="duplicateValues" dxfId="0" priority="97"/>
  </conditionalFormatting>
  <conditionalFormatting sqref="B73">
    <cfRule type="duplicateValues" dxfId="0" priority="96"/>
  </conditionalFormatting>
  <conditionalFormatting sqref="B74">
    <cfRule type="duplicateValues" dxfId="0" priority="95"/>
  </conditionalFormatting>
  <conditionalFormatting sqref="B75">
    <cfRule type="duplicateValues" dxfId="0" priority="94"/>
  </conditionalFormatting>
  <conditionalFormatting sqref="B76">
    <cfRule type="duplicateValues" dxfId="0" priority="93"/>
  </conditionalFormatting>
  <conditionalFormatting sqref="B77">
    <cfRule type="duplicateValues" dxfId="0" priority="92"/>
  </conditionalFormatting>
  <conditionalFormatting sqref="B78">
    <cfRule type="duplicateValues" dxfId="0" priority="91"/>
  </conditionalFormatting>
  <conditionalFormatting sqref="B79">
    <cfRule type="duplicateValues" dxfId="0" priority="90"/>
  </conditionalFormatting>
  <conditionalFormatting sqref="B80">
    <cfRule type="duplicateValues" dxfId="0" priority="89"/>
  </conditionalFormatting>
  <conditionalFormatting sqref="B81">
    <cfRule type="duplicateValues" dxfId="0" priority="88"/>
  </conditionalFormatting>
  <conditionalFormatting sqref="B82">
    <cfRule type="duplicateValues" dxfId="0" priority="87"/>
  </conditionalFormatting>
  <conditionalFormatting sqref="B83">
    <cfRule type="duplicateValues" dxfId="0" priority="86"/>
  </conditionalFormatting>
  <conditionalFormatting sqref="B84">
    <cfRule type="duplicateValues" dxfId="0" priority="85"/>
  </conditionalFormatting>
  <conditionalFormatting sqref="B85">
    <cfRule type="duplicateValues" dxfId="0" priority="84"/>
  </conditionalFormatting>
  <conditionalFormatting sqref="B86">
    <cfRule type="duplicateValues" dxfId="0" priority="83"/>
  </conditionalFormatting>
  <conditionalFormatting sqref="B87">
    <cfRule type="duplicateValues" dxfId="0" priority="82"/>
  </conditionalFormatting>
  <conditionalFormatting sqref="B88">
    <cfRule type="duplicateValues" dxfId="0" priority="81"/>
  </conditionalFormatting>
  <conditionalFormatting sqref="B89">
    <cfRule type="duplicateValues" dxfId="0" priority="80"/>
  </conditionalFormatting>
  <conditionalFormatting sqref="B90">
    <cfRule type="duplicateValues" dxfId="0" priority="79"/>
  </conditionalFormatting>
  <conditionalFormatting sqref="B91">
    <cfRule type="duplicateValues" dxfId="0" priority="78"/>
  </conditionalFormatting>
  <conditionalFormatting sqref="B92">
    <cfRule type="duplicateValues" dxfId="0" priority="77"/>
  </conditionalFormatting>
  <conditionalFormatting sqref="B93">
    <cfRule type="duplicateValues" dxfId="0" priority="76"/>
  </conditionalFormatting>
  <conditionalFormatting sqref="B94">
    <cfRule type="duplicateValues" dxfId="0" priority="75"/>
  </conditionalFormatting>
  <conditionalFormatting sqref="B95">
    <cfRule type="duplicateValues" dxfId="0" priority="74"/>
  </conditionalFormatting>
  <conditionalFormatting sqref="B96">
    <cfRule type="duplicateValues" dxfId="0" priority="73"/>
  </conditionalFormatting>
  <conditionalFormatting sqref="B97">
    <cfRule type="duplicateValues" dxfId="0" priority="72"/>
  </conditionalFormatting>
  <conditionalFormatting sqref="B98">
    <cfRule type="duplicateValues" dxfId="0" priority="71"/>
  </conditionalFormatting>
  <conditionalFormatting sqref="B99">
    <cfRule type="duplicateValues" dxfId="0" priority="70"/>
  </conditionalFormatting>
  <conditionalFormatting sqref="B100">
    <cfRule type="duplicateValues" dxfId="0" priority="69"/>
  </conditionalFormatting>
  <conditionalFormatting sqref="B101">
    <cfRule type="duplicateValues" dxfId="0" priority="68"/>
  </conditionalFormatting>
  <conditionalFormatting sqref="B102">
    <cfRule type="duplicateValues" dxfId="0" priority="67"/>
  </conditionalFormatting>
  <conditionalFormatting sqref="B103">
    <cfRule type="duplicateValues" dxfId="0" priority="66"/>
  </conditionalFormatting>
  <conditionalFormatting sqref="B104">
    <cfRule type="duplicateValues" dxfId="0" priority="65"/>
  </conditionalFormatting>
  <conditionalFormatting sqref="B105">
    <cfRule type="duplicateValues" dxfId="0" priority="64"/>
  </conditionalFormatting>
  <conditionalFormatting sqref="B106">
    <cfRule type="duplicateValues" dxfId="0" priority="63"/>
  </conditionalFormatting>
  <conditionalFormatting sqref="B107">
    <cfRule type="duplicateValues" dxfId="0" priority="62"/>
  </conditionalFormatting>
  <conditionalFormatting sqref="B108">
    <cfRule type="duplicateValues" dxfId="0" priority="61"/>
  </conditionalFormatting>
  <conditionalFormatting sqref="B109">
    <cfRule type="duplicateValues" dxfId="0" priority="60"/>
  </conditionalFormatting>
  <conditionalFormatting sqref="B110">
    <cfRule type="duplicateValues" dxfId="0" priority="59"/>
  </conditionalFormatting>
  <conditionalFormatting sqref="B111">
    <cfRule type="duplicateValues" dxfId="0" priority="10"/>
  </conditionalFormatting>
  <conditionalFormatting sqref="B112">
    <cfRule type="duplicateValues" dxfId="0" priority="8"/>
  </conditionalFormatting>
  <conditionalFormatting sqref="B113">
    <cfRule type="duplicateValues" dxfId="0" priority="9"/>
  </conditionalFormatting>
  <conditionalFormatting sqref="B114">
    <cfRule type="duplicateValues" dxfId="0" priority="57"/>
  </conditionalFormatting>
  <conditionalFormatting sqref="B115">
    <cfRule type="duplicateValues" dxfId="0" priority="56"/>
  </conditionalFormatting>
  <conditionalFormatting sqref="B116">
    <cfRule type="duplicateValues" dxfId="0" priority="55"/>
  </conditionalFormatting>
  <conditionalFormatting sqref="B117">
    <cfRule type="duplicateValues" dxfId="0" priority="54"/>
  </conditionalFormatting>
  <conditionalFormatting sqref="B118">
    <cfRule type="duplicateValues" dxfId="0" priority="13"/>
  </conditionalFormatting>
  <conditionalFormatting sqref="B119">
    <cfRule type="duplicateValues" dxfId="0" priority="53"/>
  </conditionalFormatting>
  <conditionalFormatting sqref="B120">
    <cfRule type="duplicateValues" dxfId="0" priority="46"/>
  </conditionalFormatting>
  <conditionalFormatting sqref="B121">
    <cfRule type="duplicateValues" dxfId="0" priority="45"/>
  </conditionalFormatting>
  <conditionalFormatting sqref="B122">
    <cfRule type="duplicateValues" dxfId="0" priority="44"/>
  </conditionalFormatting>
  <conditionalFormatting sqref="B123">
    <cfRule type="duplicateValues" dxfId="0" priority="49"/>
  </conditionalFormatting>
  <conditionalFormatting sqref="B124">
    <cfRule type="duplicateValues" dxfId="0" priority="15"/>
  </conditionalFormatting>
  <conditionalFormatting sqref="B125">
    <cfRule type="duplicateValues" dxfId="0" priority="14"/>
  </conditionalFormatting>
  <conditionalFormatting sqref="B126">
    <cfRule type="duplicateValues" dxfId="0" priority="16"/>
  </conditionalFormatting>
  <conditionalFormatting sqref="B127">
    <cfRule type="duplicateValues" dxfId="0" priority="52"/>
  </conditionalFormatting>
  <conditionalFormatting sqref="B128">
    <cfRule type="duplicateValues" dxfId="0" priority="51"/>
  </conditionalFormatting>
  <conditionalFormatting sqref="B129">
    <cfRule type="duplicateValues" dxfId="0" priority="48"/>
  </conditionalFormatting>
  <conditionalFormatting sqref="B130">
    <cfRule type="duplicateValues" dxfId="0" priority="47"/>
  </conditionalFormatting>
  <conditionalFormatting sqref="B131">
    <cfRule type="duplicateValues" dxfId="0" priority="18"/>
  </conditionalFormatting>
  <conditionalFormatting sqref="B132">
    <cfRule type="duplicateValues" dxfId="0" priority="50"/>
  </conditionalFormatting>
  <conditionalFormatting sqref="B133">
    <cfRule type="duplicateValues" dxfId="0" priority="17"/>
  </conditionalFormatting>
  <conditionalFormatting sqref="B134">
    <cfRule type="duplicateValues" dxfId="0" priority="43"/>
  </conditionalFormatting>
  <conditionalFormatting sqref="B135">
    <cfRule type="duplicateValues" dxfId="0" priority="42"/>
  </conditionalFormatting>
  <conditionalFormatting sqref="B136">
    <cfRule type="duplicateValues" dxfId="0" priority="41"/>
  </conditionalFormatting>
  <conditionalFormatting sqref="B137">
    <cfRule type="duplicateValues" dxfId="0" priority="40"/>
  </conditionalFormatting>
  <conditionalFormatting sqref="B138">
    <cfRule type="duplicateValues" dxfId="0" priority="39"/>
  </conditionalFormatting>
  <conditionalFormatting sqref="B139">
    <cfRule type="duplicateValues" dxfId="0" priority="38"/>
  </conditionalFormatting>
  <conditionalFormatting sqref="B140">
    <cfRule type="duplicateValues" dxfId="0" priority="37"/>
  </conditionalFormatting>
  <conditionalFormatting sqref="B141">
    <cfRule type="duplicateValues" dxfId="0" priority="36"/>
  </conditionalFormatting>
  <conditionalFormatting sqref="B142">
    <cfRule type="duplicateValues" dxfId="0" priority="35"/>
  </conditionalFormatting>
  <conditionalFormatting sqref="B143">
    <cfRule type="duplicateValues" dxfId="0" priority="34"/>
  </conditionalFormatting>
  <conditionalFormatting sqref="B144">
    <cfRule type="duplicateValues" dxfId="0" priority="33"/>
  </conditionalFormatting>
  <conditionalFormatting sqref="B145">
    <cfRule type="duplicateValues" dxfId="0" priority="32"/>
  </conditionalFormatting>
  <conditionalFormatting sqref="B146">
    <cfRule type="duplicateValues" dxfId="0" priority="31"/>
  </conditionalFormatting>
  <conditionalFormatting sqref="B147">
    <cfRule type="duplicateValues" dxfId="0" priority="30"/>
  </conditionalFormatting>
  <conditionalFormatting sqref="B148">
    <cfRule type="duplicateValues" dxfId="0" priority="29"/>
  </conditionalFormatting>
  <conditionalFormatting sqref="B149">
    <cfRule type="duplicateValues" dxfId="0" priority="28"/>
  </conditionalFormatting>
  <conditionalFormatting sqref="B150">
    <cfRule type="duplicateValues" dxfId="0" priority="27"/>
  </conditionalFormatting>
  <conditionalFormatting sqref="B151">
    <cfRule type="duplicateValues" dxfId="0" priority="26"/>
  </conditionalFormatting>
  <conditionalFormatting sqref="B152">
    <cfRule type="duplicateValues" dxfId="0" priority="25"/>
  </conditionalFormatting>
  <conditionalFormatting sqref="B153">
    <cfRule type="duplicateValues" dxfId="0" priority="24"/>
  </conditionalFormatting>
  <conditionalFormatting sqref="B154">
    <cfRule type="duplicateValues" dxfId="0" priority="23"/>
  </conditionalFormatting>
  <conditionalFormatting sqref="B155">
    <cfRule type="duplicateValues" dxfId="0" priority="22"/>
  </conditionalFormatting>
  <conditionalFormatting sqref="B156">
    <cfRule type="duplicateValues" dxfId="0" priority="21"/>
  </conditionalFormatting>
  <conditionalFormatting sqref="B157">
    <cfRule type="duplicateValues" dxfId="0" priority="20"/>
  </conditionalFormatting>
  <conditionalFormatting sqref="B158">
    <cfRule type="duplicateValues" dxfId="0" priority="19"/>
  </conditionalFormatting>
  <conditionalFormatting sqref="B3:B10 B12:B25 B27:B28 B30:B34 B36:B51 A1 B159:B1048576">
    <cfRule type="duplicateValues" dxfId="0" priority="109"/>
  </conditionalFormatting>
  <conditionalFormatting sqref="B52:B53 B55:B56 B58:B60">
    <cfRule type="duplicateValues" dxfId="0" priority="7"/>
  </conditionalFormatting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7"/>
  <sheetViews>
    <sheetView workbookViewId="0">
      <pane ySplit="2" topLeftCell="A110" activePane="bottomLeft" state="frozen"/>
      <selection/>
      <selection pane="bottomLeft" activeCell="H143" sqref="H143"/>
    </sheetView>
  </sheetViews>
  <sheetFormatPr defaultColWidth="9" defaultRowHeight="16.5"/>
  <cols>
    <col min="1" max="1" width="4.625" style="5" customWidth="1"/>
    <col min="2" max="2" width="16.25" style="4" customWidth="1"/>
    <col min="3" max="4" width="14.375" style="27" customWidth="1"/>
    <col min="5" max="5" width="14.375" style="28" customWidth="1"/>
    <col min="6" max="9" width="14.375" style="27" customWidth="1"/>
    <col min="10" max="10" width="9" style="5"/>
    <col min="11" max="11" width="17.875" style="5" customWidth="1"/>
    <col min="12" max="16384" width="9" style="5"/>
  </cols>
  <sheetData>
    <row r="1" s="4" customFormat="1" spans="1:12">
      <c r="A1" s="10" t="s">
        <v>181</v>
      </c>
      <c r="B1" s="10"/>
      <c r="C1" s="29" t="s">
        <v>148</v>
      </c>
      <c r="D1" s="29"/>
      <c r="E1" s="30"/>
      <c r="F1" s="29" t="s">
        <v>197</v>
      </c>
      <c r="G1" s="29" t="s">
        <v>195</v>
      </c>
      <c r="H1" s="29" t="s">
        <v>198</v>
      </c>
      <c r="I1" s="29" t="s">
        <v>199</v>
      </c>
      <c r="K1" s="4" t="s">
        <v>159</v>
      </c>
      <c r="L1" s="4" t="s">
        <v>160</v>
      </c>
    </row>
    <row r="2" s="4" customFormat="1" spans="1:11">
      <c r="A2" s="10"/>
      <c r="B2" s="10"/>
      <c r="C2" s="29" t="s">
        <v>161</v>
      </c>
      <c r="D2" s="29" t="s">
        <v>162</v>
      </c>
      <c r="E2" s="30" t="s">
        <v>163</v>
      </c>
      <c r="F2" s="29" t="s">
        <v>161</v>
      </c>
      <c r="G2" s="29" t="s">
        <v>161</v>
      </c>
      <c r="H2" s="29" t="s">
        <v>161</v>
      </c>
      <c r="I2" s="29" t="s">
        <v>161</v>
      </c>
      <c r="K2" s="4" t="s">
        <v>164</v>
      </c>
    </row>
    <row r="3" s="5" customFormat="1" spans="1:9">
      <c r="A3" s="17" t="s">
        <v>165</v>
      </c>
      <c r="B3" s="18" t="s">
        <v>18</v>
      </c>
      <c r="C3" s="31">
        <f>F3+G3+H3+I3</f>
        <v>1008</v>
      </c>
      <c r="D3" s="31"/>
      <c r="E3" s="31">
        <f>C3-D3</f>
        <v>1008</v>
      </c>
      <c r="F3" s="32"/>
      <c r="G3" s="32">
        <f>48*21</f>
        <v>1008</v>
      </c>
      <c r="H3" s="32"/>
      <c r="I3" s="32"/>
    </row>
    <row r="4" s="5" customFormat="1" spans="1:9">
      <c r="A4" s="17" t="s">
        <v>165</v>
      </c>
      <c r="B4" s="18" t="s">
        <v>21</v>
      </c>
      <c r="C4" s="31">
        <f>F4+G4+H4+I4</f>
        <v>4608</v>
      </c>
      <c r="D4" s="31"/>
      <c r="E4" s="31">
        <f t="shared" ref="E4:E35" si="0">C4-D4</f>
        <v>4608</v>
      </c>
      <c r="F4" s="32"/>
      <c r="G4" s="32"/>
      <c r="H4" s="32">
        <f>48*(35+31+30)</f>
        <v>4608</v>
      </c>
      <c r="I4" s="32"/>
    </row>
    <row r="5" s="5" customFormat="1" spans="1:9">
      <c r="A5" s="17" t="s">
        <v>165</v>
      </c>
      <c r="B5" s="18" t="s">
        <v>23</v>
      </c>
      <c r="C5" s="31">
        <f t="shared" ref="C5:C36" si="1">F5+G5+H5+I5</f>
        <v>0</v>
      </c>
      <c r="D5" s="31"/>
      <c r="E5" s="31">
        <f t="shared" si="0"/>
        <v>0</v>
      </c>
      <c r="F5" s="32"/>
      <c r="G5" s="32"/>
      <c r="H5" s="32"/>
      <c r="I5" s="32"/>
    </row>
    <row r="6" s="5" customFormat="1" spans="1:9">
      <c r="A6" s="17" t="s">
        <v>165</v>
      </c>
      <c r="B6" s="18" t="s">
        <v>25</v>
      </c>
      <c r="C6" s="31">
        <f t="shared" si="1"/>
        <v>2976</v>
      </c>
      <c r="D6" s="31"/>
      <c r="E6" s="31">
        <f t="shared" si="0"/>
        <v>2976</v>
      </c>
      <c r="F6" s="32"/>
      <c r="G6" s="32"/>
      <c r="H6" s="32">
        <f>48*(25+37)</f>
        <v>2976</v>
      </c>
      <c r="I6" s="32"/>
    </row>
    <row r="7" s="5" customFormat="1" spans="1:9">
      <c r="A7" s="17" t="s">
        <v>165</v>
      </c>
      <c r="B7" s="18" t="s">
        <v>30</v>
      </c>
      <c r="C7" s="31">
        <f t="shared" si="1"/>
        <v>0</v>
      </c>
      <c r="D7" s="31"/>
      <c r="E7" s="31">
        <f t="shared" si="0"/>
        <v>0</v>
      </c>
      <c r="F7" s="32"/>
      <c r="G7" s="32"/>
      <c r="H7" s="32"/>
      <c r="I7" s="32"/>
    </row>
    <row r="8" s="5" customFormat="1" spans="1:9">
      <c r="A8" s="17" t="s">
        <v>165</v>
      </c>
      <c r="B8" s="18" t="s">
        <v>27</v>
      </c>
      <c r="C8" s="31">
        <f t="shared" si="1"/>
        <v>0</v>
      </c>
      <c r="D8" s="31"/>
      <c r="E8" s="31">
        <f t="shared" si="0"/>
        <v>0</v>
      </c>
      <c r="F8" s="32"/>
      <c r="G8" s="32"/>
      <c r="H8" s="32"/>
      <c r="I8" s="32"/>
    </row>
    <row r="9" s="5" customFormat="1" spans="1:9">
      <c r="A9" s="17" t="s">
        <v>165</v>
      </c>
      <c r="B9" s="18" t="s">
        <v>135</v>
      </c>
      <c r="C9" s="31">
        <f t="shared" si="1"/>
        <v>0</v>
      </c>
      <c r="D9" s="31"/>
      <c r="E9" s="31">
        <f t="shared" si="0"/>
        <v>0</v>
      </c>
      <c r="F9" s="32"/>
      <c r="G9" s="32"/>
      <c r="H9" s="32"/>
      <c r="I9" s="32"/>
    </row>
    <row r="10" s="5" customFormat="1" spans="1:9">
      <c r="A10" s="17" t="s">
        <v>165</v>
      </c>
      <c r="B10" s="18" t="s">
        <v>138</v>
      </c>
      <c r="C10" s="31">
        <f t="shared" si="1"/>
        <v>6144</v>
      </c>
      <c r="D10" s="31"/>
      <c r="E10" s="31">
        <f t="shared" si="0"/>
        <v>6144</v>
      </c>
      <c r="F10" s="32">
        <f>48*(31+37+31)</f>
        <v>4752</v>
      </c>
      <c r="G10" s="32">
        <f>48*29</f>
        <v>1392</v>
      </c>
      <c r="H10" s="32"/>
      <c r="I10" s="32"/>
    </row>
    <row r="11" s="5" customFormat="1" spans="1:9">
      <c r="A11" s="17" t="s">
        <v>165</v>
      </c>
      <c r="B11" s="18" t="s">
        <v>74</v>
      </c>
      <c r="C11" s="31">
        <f t="shared" si="1"/>
        <v>0</v>
      </c>
      <c r="D11" s="31"/>
      <c r="E11" s="31">
        <f t="shared" si="0"/>
        <v>0</v>
      </c>
      <c r="F11" s="32"/>
      <c r="G11" s="32"/>
      <c r="H11" s="32"/>
      <c r="I11" s="32"/>
    </row>
    <row r="12" s="5" customFormat="1" spans="1:9">
      <c r="A12" s="17" t="s">
        <v>165</v>
      </c>
      <c r="B12" s="18" t="s">
        <v>34</v>
      </c>
      <c r="C12" s="31">
        <f t="shared" si="1"/>
        <v>0</v>
      </c>
      <c r="D12" s="31"/>
      <c r="E12" s="31">
        <f t="shared" si="0"/>
        <v>0</v>
      </c>
      <c r="F12" s="32"/>
      <c r="G12" s="32"/>
      <c r="H12" s="32"/>
      <c r="I12" s="32"/>
    </row>
    <row r="13" s="5" customFormat="1" spans="1:9">
      <c r="A13" s="17" t="s">
        <v>165</v>
      </c>
      <c r="B13" s="18" t="s">
        <v>45</v>
      </c>
      <c r="C13" s="31">
        <f t="shared" si="1"/>
        <v>0</v>
      </c>
      <c r="D13" s="31"/>
      <c r="E13" s="31">
        <f t="shared" si="0"/>
        <v>0</v>
      </c>
      <c r="F13" s="32"/>
      <c r="G13" s="32"/>
      <c r="H13" s="32"/>
      <c r="I13" s="32"/>
    </row>
    <row r="14" s="5" customFormat="1" spans="1:9">
      <c r="A14" s="17" t="s">
        <v>165</v>
      </c>
      <c r="B14" s="18" t="s">
        <v>166</v>
      </c>
      <c r="C14" s="31">
        <f t="shared" si="1"/>
        <v>0</v>
      </c>
      <c r="D14" s="31"/>
      <c r="E14" s="31">
        <f t="shared" si="0"/>
        <v>0</v>
      </c>
      <c r="F14" s="32"/>
      <c r="G14" s="32"/>
      <c r="H14" s="32"/>
      <c r="I14" s="32"/>
    </row>
    <row r="15" s="5" customFormat="1" spans="1:9">
      <c r="A15" s="17" t="s">
        <v>167</v>
      </c>
      <c r="B15" s="18" t="s">
        <v>17</v>
      </c>
      <c r="C15" s="31">
        <f t="shared" si="1"/>
        <v>0</v>
      </c>
      <c r="D15" s="31"/>
      <c r="E15" s="31">
        <f t="shared" si="0"/>
        <v>0</v>
      </c>
      <c r="F15" s="32"/>
      <c r="G15" s="32"/>
      <c r="H15" s="32"/>
      <c r="I15" s="32"/>
    </row>
    <row r="16" s="5" customFormat="1" spans="1:9">
      <c r="A16" s="17" t="s">
        <v>167</v>
      </c>
      <c r="B16" s="18" t="s">
        <v>19</v>
      </c>
      <c r="C16" s="31">
        <f t="shared" si="1"/>
        <v>0</v>
      </c>
      <c r="D16" s="31"/>
      <c r="E16" s="31">
        <f t="shared" si="0"/>
        <v>0</v>
      </c>
      <c r="F16" s="32"/>
      <c r="G16" s="32"/>
      <c r="H16" s="32"/>
      <c r="I16" s="32"/>
    </row>
    <row r="17" s="5" customFormat="1" spans="1:9">
      <c r="A17" s="17" t="s">
        <v>167</v>
      </c>
      <c r="B17" s="18" t="s">
        <v>20</v>
      </c>
      <c r="C17" s="31">
        <f t="shared" si="1"/>
        <v>0</v>
      </c>
      <c r="D17" s="31"/>
      <c r="E17" s="31">
        <f t="shared" si="0"/>
        <v>0</v>
      </c>
      <c r="F17" s="32"/>
      <c r="G17" s="32"/>
      <c r="H17" s="32"/>
      <c r="I17" s="32"/>
    </row>
    <row r="18" s="5" customFormat="1" spans="1:9">
      <c r="A18" s="17" t="s">
        <v>167</v>
      </c>
      <c r="B18" s="18" t="s">
        <v>22</v>
      </c>
      <c r="C18" s="31">
        <f t="shared" si="1"/>
        <v>0</v>
      </c>
      <c r="D18" s="31"/>
      <c r="E18" s="31">
        <f t="shared" si="0"/>
        <v>0</v>
      </c>
      <c r="F18" s="32"/>
      <c r="G18" s="32"/>
      <c r="H18" s="32"/>
      <c r="I18" s="32"/>
    </row>
    <row r="19" s="5" customFormat="1" spans="1:9">
      <c r="A19" s="17" t="s">
        <v>167</v>
      </c>
      <c r="B19" s="18" t="s">
        <v>24</v>
      </c>
      <c r="C19" s="31">
        <f t="shared" si="1"/>
        <v>0</v>
      </c>
      <c r="D19" s="31"/>
      <c r="E19" s="31">
        <f t="shared" si="0"/>
        <v>0</v>
      </c>
      <c r="F19" s="32"/>
      <c r="G19" s="32"/>
      <c r="H19" s="32"/>
      <c r="I19" s="32"/>
    </row>
    <row r="20" s="5" customFormat="1" spans="1:9">
      <c r="A20" s="17" t="s">
        <v>167</v>
      </c>
      <c r="B20" s="18" t="s">
        <v>26</v>
      </c>
      <c r="C20" s="31">
        <f t="shared" si="1"/>
        <v>0</v>
      </c>
      <c r="D20" s="31"/>
      <c r="E20" s="31">
        <f t="shared" si="0"/>
        <v>0</v>
      </c>
      <c r="F20" s="32"/>
      <c r="G20" s="32"/>
      <c r="H20" s="32"/>
      <c r="I20" s="32"/>
    </row>
    <row r="21" s="5" customFormat="1" spans="1:9">
      <c r="A21" s="17" t="s">
        <v>167</v>
      </c>
      <c r="B21" s="18" t="s">
        <v>28</v>
      </c>
      <c r="C21" s="31">
        <f t="shared" si="1"/>
        <v>0</v>
      </c>
      <c r="D21" s="31"/>
      <c r="E21" s="31">
        <f t="shared" si="0"/>
        <v>0</v>
      </c>
      <c r="F21" s="32"/>
      <c r="G21" s="32"/>
      <c r="H21" s="32"/>
      <c r="I21" s="32"/>
    </row>
    <row r="22" s="5" customFormat="1" spans="1:9">
      <c r="A22" s="17" t="s">
        <v>167</v>
      </c>
      <c r="B22" s="18" t="s">
        <v>29</v>
      </c>
      <c r="C22" s="31">
        <f t="shared" si="1"/>
        <v>0</v>
      </c>
      <c r="D22" s="31"/>
      <c r="E22" s="31">
        <f t="shared" si="0"/>
        <v>0</v>
      </c>
      <c r="F22" s="32"/>
      <c r="G22" s="32"/>
      <c r="H22" s="32"/>
      <c r="I22" s="32"/>
    </row>
    <row r="23" s="5" customFormat="1" spans="1:9">
      <c r="A23" s="17" t="s">
        <v>167</v>
      </c>
      <c r="B23" s="18" t="s">
        <v>31</v>
      </c>
      <c r="C23" s="31">
        <f t="shared" si="1"/>
        <v>0</v>
      </c>
      <c r="D23" s="31"/>
      <c r="E23" s="31">
        <f t="shared" si="0"/>
        <v>0</v>
      </c>
      <c r="F23" s="32"/>
      <c r="G23" s="32"/>
      <c r="H23" s="32"/>
      <c r="I23" s="32"/>
    </row>
    <row r="24" s="5" customFormat="1" spans="1:9">
      <c r="A24" s="17" t="s">
        <v>167</v>
      </c>
      <c r="B24" s="18" t="s">
        <v>32</v>
      </c>
      <c r="C24" s="31">
        <f t="shared" si="1"/>
        <v>0</v>
      </c>
      <c r="D24" s="31"/>
      <c r="E24" s="31">
        <f t="shared" si="0"/>
        <v>0</v>
      </c>
      <c r="F24" s="32"/>
      <c r="G24" s="32"/>
      <c r="H24" s="32"/>
      <c r="I24" s="32"/>
    </row>
    <row r="25" s="5" customFormat="1" spans="1:9">
      <c r="A25" s="17" t="s">
        <v>168</v>
      </c>
      <c r="B25" s="18" t="s">
        <v>33</v>
      </c>
      <c r="C25" s="31">
        <f t="shared" si="1"/>
        <v>0</v>
      </c>
      <c r="D25" s="31"/>
      <c r="E25" s="31">
        <f t="shared" si="0"/>
        <v>0</v>
      </c>
      <c r="F25" s="32"/>
      <c r="G25" s="32"/>
      <c r="H25" s="32"/>
      <c r="I25" s="32"/>
    </row>
    <row r="26" s="5" customFormat="1" spans="1:9">
      <c r="A26" s="17" t="s">
        <v>168</v>
      </c>
      <c r="B26" s="18" t="s">
        <v>62</v>
      </c>
      <c r="C26" s="31">
        <f t="shared" si="1"/>
        <v>0</v>
      </c>
      <c r="D26" s="31"/>
      <c r="E26" s="31">
        <f t="shared" si="0"/>
        <v>0</v>
      </c>
      <c r="F26" s="32"/>
      <c r="G26" s="32"/>
      <c r="H26" s="32"/>
      <c r="I26" s="32"/>
    </row>
    <row r="27" s="5" customFormat="1" spans="1:9">
      <c r="A27" s="17" t="s">
        <v>167</v>
      </c>
      <c r="B27" s="18" t="s">
        <v>35</v>
      </c>
      <c r="C27" s="31">
        <f t="shared" ref="C27:C29" si="2">F27+G27+H27+I27</f>
        <v>0</v>
      </c>
      <c r="D27" s="31"/>
      <c r="E27" s="31">
        <f t="shared" ref="E27:E29" si="3">C27-D27</f>
        <v>0</v>
      </c>
      <c r="F27" s="32"/>
      <c r="G27" s="32"/>
      <c r="H27" s="32"/>
      <c r="I27" s="32"/>
    </row>
    <row r="28" s="5" customFormat="1" spans="1:9">
      <c r="A28" s="17" t="s">
        <v>167</v>
      </c>
      <c r="B28" s="18" t="s">
        <v>36</v>
      </c>
      <c r="C28" s="31">
        <f t="shared" si="2"/>
        <v>0</v>
      </c>
      <c r="D28" s="31"/>
      <c r="E28" s="31">
        <f t="shared" si="3"/>
        <v>0</v>
      </c>
      <c r="F28" s="32"/>
      <c r="G28" s="32"/>
      <c r="H28" s="32"/>
      <c r="I28" s="32"/>
    </row>
    <row r="29" s="5" customFormat="1" spans="1:9">
      <c r="A29" s="17" t="s">
        <v>167</v>
      </c>
      <c r="B29" s="18" t="s">
        <v>76</v>
      </c>
      <c r="C29" s="31">
        <f t="shared" si="2"/>
        <v>0</v>
      </c>
      <c r="D29" s="31"/>
      <c r="E29" s="31">
        <f t="shared" si="3"/>
        <v>0</v>
      </c>
      <c r="F29" s="32"/>
      <c r="G29" s="32"/>
      <c r="H29" s="32"/>
      <c r="I29" s="32"/>
    </row>
    <row r="30" s="5" customFormat="1" spans="1:9">
      <c r="A30" s="17" t="s">
        <v>167</v>
      </c>
      <c r="B30" s="18" t="s">
        <v>38</v>
      </c>
      <c r="C30" s="31">
        <f t="shared" ref="C30:C35" si="4">F30+G30+H30+I30</f>
        <v>0</v>
      </c>
      <c r="D30" s="31"/>
      <c r="E30" s="31">
        <f t="shared" ref="E30:E35" si="5">C30-D30</f>
        <v>0</v>
      </c>
      <c r="F30" s="32"/>
      <c r="G30" s="32"/>
      <c r="H30" s="32"/>
      <c r="I30" s="32"/>
    </row>
    <row r="31" s="5" customFormat="1" spans="1:9">
      <c r="A31" s="17" t="s">
        <v>168</v>
      </c>
      <c r="B31" s="18" t="s">
        <v>40</v>
      </c>
      <c r="C31" s="31">
        <f t="shared" si="4"/>
        <v>0</v>
      </c>
      <c r="D31" s="31"/>
      <c r="E31" s="31">
        <f t="shared" si="5"/>
        <v>0</v>
      </c>
      <c r="F31" s="32"/>
      <c r="G31" s="32"/>
      <c r="H31" s="32"/>
      <c r="I31" s="32"/>
    </row>
    <row r="32" s="5" customFormat="1" spans="1:9">
      <c r="A32" s="17" t="s">
        <v>168</v>
      </c>
      <c r="B32" s="18" t="s">
        <v>41</v>
      </c>
      <c r="C32" s="31">
        <f t="shared" si="4"/>
        <v>0</v>
      </c>
      <c r="D32" s="31"/>
      <c r="E32" s="31">
        <f t="shared" si="5"/>
        <v>0</v>
      </c>
      <c r="F32" s="32"/>
      <c r="G32" s="32"/>
      <c r="H32" s="32"/>
      <c r="I32" s="32"/>
    </row>
    <row r="33" s="5" customFormat="1" spans="1:9">
      <c r="A33" s="17" t="s">
        <v>168</v>
      </c>
      <c r="B33" s="18" t="s">
        <v>42</v>
      </c>
      <c r="C33" s="31">
        <f t="shared" si="4"/>
        <v>0</v>
      </c>
      <c r="D33" s="31"/>
      <c r="E33" s="31">
        <f t="shared" si="5"/>
        <v>0</v>
      </c>
      <c r="F33" s="32"/>
      <c r="G33" s="32"/>
      <c r="H33" s="32"/>
      <c r="I33" s="32"/>
    </row>
    <row r="34" s="5" customFormat="1" spans="1:9">
      <c r="A34" s="17" t="s">
        <v>168</v>
      </c>
      <c r="B34" s="18" t="s">
        <v>44</v>
      </c>
      <c r="C34" s="31">
        <f t="shared" si="4"/>
        <v>0</v>
      </c>
      <c r="D34" s="31"/>
      <c r="E34" s="31">
        <f t="shared" si="5"/>
        <v>0</v>
      </c>
      <c r="F34" s="32"/>
      <c r="G34" s="32"/>
      <c r="H34" s="32"/>
      <c r="I34" s="32"/>
    </row>
    <row r="35" s="5" customFormat="1" spans="1:9">
      <c r="A35" s="17" t="s">
        <v>168</v>
      </c>
      <c r="B35" s="18" t="s">
        <v>50</v>
      </c>
      <c r="C35" s="31">
        <f t="shared" si="4"/>
        <v>0</v>
      </c>
      <c r="D35" s="31"/>
      <c r="E35" s="31">
        <f t="shared" si="5"/>
        <v>0</v>
      </c>
      <c r="F35" s="32"/>
      <c r="G35" s="32"/>
      <c r="H35" s="32"/>
      <c r="I35" s="32"/>
    </row>
    <row r="36" s="5" customFormat="1" spans="1:9">
      <c r="A36" s="17" t="s">
        <v>168</v>
      </c>
      <c r="B36" s="18" t="s">
        <v>46</v>
      </c>
      <c r="C36" s="31">
        <f>F36+G36+H36+I36</f>
        <v>0</v>
      </c>
      <c r="D36" s="31"/>
      <c r="E36" s="31">
        <f>C36-D36</f>
        <v>0</v>
      </c>
      <c r="F36" s="32"/>
      <c r="G36" s="32"/>
      <c r="H36" s="32"/>
      <c r="I36" s="32"/>
    </row>
    <row r="37" s="5" customFormat="1" spans="1:9">
      <c r="A37" s="17" t="s">
        <v>168</v>
      </c>
      <c r="B37" s="18" t="s">
        <v>48</v>
      </c>
      <c r="C37" s="31">
        <f>F37+G37+H37+I37</f>
        <v>0</v>
      </c>
      <c r="D37" s="31"/>
      <c r="E37" s="31">
        <f>C37-D37</f>
        <v>0</v>
      </c>
      <c r="F37" s="32"/>
      <c r="G37" s="32"/>
      <c r="H37" s="32"/>
      <c r="I37" s="32"/>
    </row>
    <row r="38" s="5" customFormat="1" spans="1:9">
      <c r="A38" s="17" t="s">
        <v>168</v>
      </c>
      <c r="B38" s="18" t="s">
        <v>51</v>
      </c>
      <c r="C38" s="31">
        <f>F38+G38+H38+I38</f>
        <v>0</v>
      </c>
      <c r="D38" s="31"/>
      <c r="E38" s="31">
        <f>C38-D38</f>
        <v>0</v>
      </c>
      <c r="F38" s="32"/>
      <c r="G38" s="32"/>
      <c r="H38" s="32"/>
      <c r="I38" s="32"/>
    </row>
    <row r="39" s="5" customFormat="1" spans="1:9">
      <c r="A39" s="17" t="s">
        <v>168</v>
      </c>
      <c r="B39" s="18" t="s">
        <v>53</v>
      </c>
      <c r="C39" s="31">
        <f>F39+G39+H39+I39</f>
        <v>0</v>
      </c>
      <c r="D39" s="31"/>
      <c r="E39" s="31">
        <f>C39-D39</f>
        <v>0</v>
      </c>
      <c r="F39" s="32"/>
      <c r="G39" s="32"/>
      <c r="H39" s="32"/>
      <c r="I39" s="32"/>
    </row>
    <row r="40" s="5" customFormat="1" spans="1:9">
      <c r="A40" s="17" t="s">
        <v>168</v>
      </c>
      <c r="B40" s="18" t="s">
        <v>43</v>
      </c>
      <c r="C40" s="31">
        <f>F40+G40+H40+I40</f>
        <v>0</v>
      </c>
      <c r="D40" s="31"/>
      <c r="E40" s="31">
        <f>C40-D40</f>
        <v>0</v>
      </c>
      <c r="F40" s="32"/>
      <c r="G40" s="32"/>
      <c r="H40" s="32"/>
      <c r="I40" s="32"/>
    </row>
    <row r="41" s="5" customFormat="1" spans="1:9">
      <c r="A41" s="17" t="s">
        <v>168</v>
      </c>
      <c r="B41" s="18" t="s">
        <v>54</v>
      </c>
      <c r="C41" s="31">
        <f>F41+G41+H41+I41</f>
        <v>0</v>
      </c>
      <c r="D41" s="31"/>
      <c r="E41" s="31">
        <f>C41-D41</f>
        <v>0</v>
      </c>
      <c r="F41" s="32"/>
      <c r="G41" s="32"/>
      <c r="H41" s="32"/>
      <c r="I41" s="32"/>
    </row>
    <row r="42" s="5" customFormat="1" spans="1:9">
      <c r="A42" s="17" t="s">
        <v>168</v>
      </c>
      <c r="B42" s="18" t="s">
        <v>55</v>
      </c>
      <c r="C42" s="31">
        <f>F42+G42+H42+I42</f>
        <v>0</v>
      </c>
      <c r="D42" s="31"/>
      <c r="E42" s="31">
        <f>C42-D42</f>
        <v>0</v>
      </c>
      <c r="F42" s="32"/>
      <c r="G42" s="32"/>
      <c r="H42" s="32"/>
      <c r="I42" s="32"/>
    </row>
    <row r="43" s="5" customFormat="1" spans="1:9">
      <c r="A43" s="17" t="s">
        <v>168</v>
      </c>
      <c r="B43" s="18" t="s">
        <v>56</v>
      </c>
      <c r="C43" s="31">
        <f>F43+G43+H43+I43</f>
        <v>0</v>
      </c>
      <c r="D43" s="31"/>
      <c r="E43" s="31">
        <f>C43-D43</f>
        <v>0</v>
      </c>
      <c r="F43" s="32"/>
      <c r="G43" s="32"/>
      <c r="H43" s="32"/>
      <c r="I43" s="32"/>
    </row>
    <row r="44" s="5" customFormat="1" spans="1:9">
      <c r="A44" s="17" t="s">
        <v>168</v>
      </c>
      <c r="B44" s="18" t="s">
        <v>57</v>
      </c>
      <c r="C44" s="31">
        <f>F44+G44+H44+I44</f>
        <v>0</v>
      </c>
      <c r="D44" s="31"/>
      <c r="E44" s="31">
        <f>C44-D44</f>
        <v>0</v>
      </c>
      <c r="F44" s="32"/>
      <c r="G44" s="32"/>
      <c r="H44" s="32"/>
      <c r="I44" s="32"/>
    </row>
    <row r="45" s="5" customFormat="1" spans="1:9">
      <c r="A45" s="17" t="s">
        <v>168</v>
      </c>
      <c r="B45" s="18" t="s">
        <v>58</v>
      </c>
      <c r="C45" s="31">
        <f>F45+G45+H45+I45</f>
        <v>0</v>
      </c>
      <c r="D45" s="31"/>
      <c r="E45" s="31">
        <f>C45-D45</f>
        <v>0</v>
      </c>
      <c r="F45" s="32"/>
      <c r="G45" s="32"/>
      <c r="H45" s="32"/>
      <c r="I45" s="32"/>
    </row>
    <row r="46" s="5" customFormat="1" spans="1:9">
      <c r="A46" s="17" t="s">
        <v>168</v>
      </c>
      <c r="B46" s="18" t="s">
        <v>52</v>
      </c>
      <c r="C46" s="31">
        <f>F46+G46+H46+I46</f>
        <v>0</v>
      </c>
      <c r="D46" s="31"/>
      <c r="E46" s="31">
        <f>C46-D46</f>
        <v>0</v>
      </c>
      <c r="F46" s="32"/>
      <c r="G46" s="32"/>
      <c r="H46" s="32"/>
      <c r="I46" s="32"/>
    </row>
    <row r="47" s="5" customFormat="1" spans="1:9">
      <c r="A47" s="17" t="s">
        <v>168</v>
      </c>
      <c r="B47" s="18" t="s">
        <v>59</v>
      </c>
      <c r="C47" s="31">
        <f>F47+G47+H47+I47</f>
        <v>0</v>
      </c>
      <c r="D47" s="31"/>
      <c r="E47" s="31">
        <f>C47-D47</f>
        <v>0</v>
      </c>
      <c r="F47" s="32"/>
      <c r="G47" s="32"/>
      <c r="H47" s="32"/>
      <c r="I47" s="32"/>
    </row>
    <row r="48" s="5" customFormat="1" spans="1:9">
      <c r="A48" s="17" t="s">
        <v>168</v>
      </c>
      <c r="B48" s="18" t="s">
        <v>61</v>
      </c>
      <c r="C48" s="31">
        <f>F48+G48+H48+I48</f>
        <v>0</v>
      </c>
      <c r="D48" s="31"/>
      <c r="E48" s="31">
        <f>C48-D48</f>
        <v>0</v>
      </c>
      <c r="F48" s="32"/>
      <c r="G48" s="32"/>
      <c r="H48" s="32"/>
      <c r="I48" s="32"/>
    </row>
    <row r="49" s="5" customFormat="1" spans="1:9">
      <c r="A49" s="17" t="s">
        <v>168</v>
      </c>
      <c r="B49" s="18" t="s">
        <v>64</v>
      </c>
      <c r="C49" s="31">
        <f t="shared" ref="C49:C54" si="6">F49+G49+H49+I49</f>
        <v>0</v>
      </c>
      <c r="D49" s="31"/>
      <c r="E49" s="31">
        <f t="shared" ref="E49:E54" si="7">C49-D49</f>
        <v>0</v>
      </c>
      <c r="F49" s="32"/>
      <c r="G49" s="32"/>
      <c r="H49" s="32"/>
      <c r="I49" s="32"/>
    </row>
    <row r="50" s="5" customFormat="1" spans="1:9">
      <c r="A50" s="17" t="s">
        <v>168</v>
      </c>
      <c r="B50" s="18" t="s">
        <v>60</v>
      </c>
      <c r="C50" s="31">
        <f t="shared" si="6"/>
        <v>0</v>
      </c>
      <c r="D50" s="31"/>
      <c r="E50" s="31">
        <f t="shared" si="7"/>
        <v>0</v>
      </c>
      <c r="F50" s="32"/>
      <c r="G50" s="32"/>
      <c r="H50" s="32"/>
      <c r="I50" s="32"/>
    </row>
    <row r="51" s="5" customFormat="1" spans="1:9">
      <c r="A51" s="17" t="s">
        <v>168</v>
      </c>
      <c r="B51" s="18" t="s">
        <v>67</v>
      </c>
      <c r="C51" s="31">
        <f t="shared" si="6"/>
        <v>0</v>
      </c>
      <c r="D51" s="31"/>
      <c r="E51" s="31">
        <f t="shared" si="7"/>
        <v>0</v>
      </c>
      <c r="F51" s="32"/>
      <c r="G51" s="32"/>
      <c r="H51" s="32"/>
      <c r="I51" s="32"/>
    </row>
    <row r="52" s="5" customFormat="1" spans="1:9">
      <c r="A52" s="17" t="s">
        <v>168</v>
      </c>
      <c r="B52" s="18" t="s">
        <v>69</v>
      </c>
      <c r="C52" s="31">
        <f t="shared" si="6"/>
        <v>0</v>
      </c>
      <c r="D52" s="31"/>
      <c r="E52" s="31">
        <f t="shared" si="7"/>
        <v>0</v>
      </c>
      <c r="F52" s="32"/>
      <c r="G52" s="32"/>
      <c r="H52" s="32"/>
      <c r="I52" s="32"/>
    </row>
    <row r="53" s="5" customFormat="1" spans="1:9">
      <c r="A53" s="17" t="s">
        <v>168</v>
      </c>
      <c r="B53" s="18" t="s">
        <v>71</v>
      </c>
      <c r="C53" s="31">
        <f t="shared" si="6"/>
        <v>0</v>
      </c>
      <c r="D53" s="31"/>
      <c r="E53" s="31">
        <f t="shared" si="7"/>
        <v>0</v>
      </c>
      <c r="F53" s="32"/>
      <c r="G53" s="32"/>
      <c r="H53" s="32"/>
      <c r="I53" s="32"/>
    </row>
    <row r="54" s="5" customFormat="1" spans="1:9">
      <c r="A54" s="17" t="s">
        <v>168</v>
      </c>
      <c r="B54" s="18" t="s">
        <v>66</v>
      </c>
      <c r="C54" s="31">
        <f t="shared" si="6"/>
        <v>0</v>
      </c>
      <c r="D54" s="31"/>
      <c r="E54" s="31">
        <f t="shared" si="7"/>
        <v>0</v>
      </c>
      <c r="F54" s="32"/>
      <c r="G54" s="32"/>
      <c r="H54" s="32"/>
      <c r="I54" s="32"/>
    </row>
    <row r="55" s="5" customFormat="1" spans="1:9">
      <c r="A55" s="17" t="s">
        <v>168</v>
      </c>
      <c r="B55" s="18" t="s">
        <v>72</v>
      </c>
      <c r="C55" s="31">
        <f t="shared" ref="C55:C57" si="8">F55+G55+H55+I55</f>
        <v>0</v>
      </c>
      <c r="D55" s="31"/>
      <c r="E55" s="31">
        <f t="shared" ref="E55:E57" si="9">C55-D55</f>
        <v>0</v>
      </c>
      <c r="F55" s="32"/>
      <c r="G55" s="32"/>
      <c r="H55" s="32"/>
      <c r="I55" s="32"/>
    </row>
    <row r="56" s="5" customFormat="1" spans="1:9">
      <c r="A56" s="17" t="s">
        <v>168</v>
      </c>
      <c r="B56" s="18" t="s">
        <v>73</v>
      </c>
      <c r="C56" s="31">
        <f t="shared" si="8"/>
        <v>0</v>
      </c>
      <c r="D56" s="31"/>
      <c r="E56" s="31">
        <f t="shared" si="9"/>
        <v>0</v>
      </c>
      <c r="F56" s="32"/>
      <c r="G56" s="32"/>
      <c r="H56" s="32"/>
      <c r="I56" s="32"/>
    </row>
    <row r="57" s="5" customFormat="1" spans="1:9">
      <c r="A57" s="17" t="s">
        <v>168</v>
      </c>
      <c r="B57" s="18" t="s">
        <v>82</v>
      </c>
      <c r="C57" s="31">
        <f t="shared" si="8"/>
        <v>0</v>
      </c>
      <c r="D57" s="31"/>
      <c r="E57" s="31">
        <f t="shared" si="9"/>
        <v>0</v>
      </c>
      <c r="F57" s="32"/>
      <c r="G57" s="32"/>
      <c r="H57" s="32"/>
      <c r="I57" s="32"/>
    </row>
    <row r="58" s="5" customFormat="1" spans="1:9">
      <c r="A58" s="17" t="s">
        <v>168</v>
      </c>
      <c r="B58" s="18" t="s">
        <v>75</v>
      </c>
      <c r="C58" s="31">
        <f t="shared" ref="C58:C61" si="10">F58+G58+H58+I58</f>
        <v>0</v>
      </c>
      <c r="D58" s="31"/>
      <c r="E58" s="31">
        <f t="shared" ref="E58:E61" si="11">C58-D58</f>
        <v>0</v>
      </c>
      <c r="F58" s="32"/>
      <c r="G58" s="32"/>
      <c r="H58" s="32"/>
      <c r="I58" s="32"/>
    </row>
    <row r="59" s="5" customFormat="1" spans="1:9">
      <c r="A59" s="17" t="s">
        <v>168</v>
      </c>
      <c r="B59" s="18" t="s">
        <v>78</v>
      </c>
      <c r="C59" s="31">
        <f t="shared" si="10"/>
        <v>0</v>
      </c>
      <c r="D59" s="31"/>
      <c r="E59" s="31">
        <f t="shared" si="11"/>
        <v>0</v>
      </c>
      <c r="F59" s="32"/>
      <c r="G59" s="32"/>
      <c r="H59" s="32"/>
      <c r="I59" s="32"/>
    </row>
    <row r="60" s="5" customFormat="1" spans="1:9">
      <c r="A60" s="17" t="s">
        <v>168</v>
      </c>
      <c r="B60" s="18" t="s">
        <v>79</v>
      </c>
      <c r="C60" s="31">
        <f t="shared" si="10"/>
        <v>0</v>
      </c>
      <c r="D60" s="31"/>
      <c r="E60" s="31">
        <f t="shared" si="11"/>
        <v>0</v>
      </c>
      <c r="F60" s="32"/>
      <c r="G60" s="32"/>
      <c r="H60" s="32"/>
      <c r="I60" s="32"/>
    </row>
    <row r="61" s="5" customFormat="1" spans="1:9">
      <c r="A61" s="17" t="s">
        <v>168</v>
      </c>
      <c r="B61" s="18" t="s">
        <v>169</v>
      </c>
      <c r="C61" s="31">
        <f t="shared" si="10"/>
        <v>0</v>
      </c>
      <c r="D61" s="31"/>
      <c r="E61" s="31">
        <f t="shared" si="11"/>
        <v>0</v>
      </c>
      <c r="F61" s="32"/>
      <c r="G61" s="32"/>
      <c r="H61" s="32"/>
      <c r="I61" s="32"/>
    </row>
    <row r="62" s="5" customFormat="1" spans="1:9">
      <c r="A62" s="17" t="s">
        <v>168</v>
      </c>
      <c r="B62" s="18" t="s">
        <v>81</v>
      </c>
      <c r="C62" s="31">
        <f t="shared" ref="C62:C74" si="12">F62+G62+H62+I62</f>
        <v>0</v>
      </c>
      <c r="D62" s="31"/>
      <c r="E62" s="31">
        <f t="shared" ref="E62:E73" si="13">C62-D62</f>
        <v>0</v>
      </c>
      <c r="F62" s="32"/>
      <c r="G62" s="32"/>
      <c r="H62" s="32"/>
      <c r="I62" s="32"/>
    </row>
    <row r="63" s="5" customFormat="1" spans="1:9">
      <c r="A63" s="17" t="s">
        <v>168</v>
      </c>
      <c r="B63" s="18" t="s">
        <v>51</v>
      </c>
      <c r="C63" s="31">
        <f t="shared" si="12"/>
        <v>0</v>
      </c>
      <c r="D63" s="31"/>
      <c r="E63" s="31">
        <f t="shared" si="13"/>
        <v>0</v>
      </c>
      <c r="F63" s="32"/>
      <c r="G63" s="32"/>
      <c r="H63" s="32"/>
      <c r="I63" s="32"/>
    </row>
    <row r="64" s="5" customFormat="1" spans="1:9">
      <c r="A64" s="17" t="s">
        <v>168</v>
      </c>
      <c r="B64" s="18" t="s">
        <v>83</v>
      </c>
      <c r="C64" s="31">
        <f t="shared" si="12"/>
        <v>0</v>
      </c>
      <c r="D64" s="31"/>
      <c r="E64" s="31">
        <f t="shared" si="13"/>
        <v>0</v>
      </c>
      <c r="F64" s="32"/>
      <c r="G64" s="32"/>
      <c r="H64" s="32"/>
      <c r="I64" s="32"/>
    </row>
    <row r="65" s="5" customFormat="1" spans="1:9">
      <c r="A65" s="17" t="s">
        <v>168</v>
      </c>
      <c r="B65" s="18" t="s">
        <v>85</v>
      </c>
      <c r="C65" s="31">
        <f t="shared" si="12"/>
        <v>0</v>
      </c>
      <c r="D65" s="31"/>
      <c r="E65" s="31">
        <f t="shared" si="13"/>
        <v>0</v>
      </c>
      <c r="F65" s="32"/>
      <c r="G65" s="32"/>
      <c r="H65" s="32"/>
      <c r="I65" s="32"/>
    </row>
    <row r="66" s="5" customFormat="1" spans="1:9">
      <c r="A66" s="17" t="s">
        <v>168</v>
      </c>
      <c r="B66" s="18" t="s">
        <v>84</v>
      </c>
      <c r="C66" s="31">
        <f t="shared" si="12"/>
        <v>0</v>
      </c>
      <c r="D66" s="31"/>
      <c r="E66" s="31">
        <f t="shared" si="13"/>
        <v>0</v>
      </c>
      <c r="F66" s="32"/>
      <c r="G66" s="32"/>
      <c r="H66" s="32"/>
      <c r="I66" s="32"/>
    </row>
    <row r="67" s="5" customFormat="1" spans="1:9">
      <c r="A67" s="17" t="s">
        <v>168</v>
      </c>
      <c r="B67" s="18" t="s">
        <v>87</v>
      </c>
      <c r="C67" s="31">
        <f t="shared" si="12"/>
        <v>0</v>
      </c>
      <c r="D67" s="31"/>
      <c r="E67" s="31">
        <f t="shared" si="13"/>
        <v>0</v>
      </c>
      <c r="F67" s="32"/>
      <c r="G67" s="32"/>
      <c r="H67" s="32"/>
      <c r="I67" s="32"/>
    </row>
    <row r="68" s="5" customFormat="1" spans="1:9">
      <c r="A68" s="17" t="s">
        <v>168</v>
      </c>
      <c r="B68" s="18" t="s">
        <v>89</v>
      </c>
      <c r="C68" s="31">
        <f t="shared" si="12"/>
        <v>0</v>
      </c>
      <c r="D68" s="31"/>
      <c r="E68" s="31">
        <f t="shared" si="13"/>
        <v>0</v>
      </c>
      <c r="F68" s="32"/>
      <c r="G68" s="32"/>
      <c r="H68" s="32"/>
      <c r="I68" s="32"/>
    </row>
    <row r="69" s="5" customFormat="1" spans="1:9">
      <c r="A69" s="17" t="s">
        <v>168</v>
      </c>
      <c r="B69" s="18" t="s">
        <v>90</v>
      </c>
      <c r="C69" s="31">
        <f t="shared" si="12"/>
        <v>0</v>
      </c>
      <c r="D69" s="31"/>
      <c r="E69" s="31">
        <f t="shared" si="13"/>
        <v>0</v>
      </c>
      <c r="F69" s="32"/>
      <c r="G69" s="32"/>
      <c r="H69" s="32"/>
      <c r="I69" s="32"/>
    </row>
    <row r="70" s="5" customFormat="1" spans="1:9">
      <c r="A70" s="17" t="s">
        <v>168</v>
      </c>
      <c r="B70" s="18" t="s">
        <v>91</v>
      </c>
      <c r="C70" s="31">
        <f t="shared" si="12"/>
        <v>0</v>
      </c>
      <c r="D70" s="31"/>
      <c r="E70" s="31">
        <f t="shared" si="13"/>
        <v>0</v>
      </c>
      <c r="F70" s="32"/>
      <c r="G70" s="32"/>
      <c r="H70" s="32"/>
      <c r="I70" s="32"/>
    </row>
    <row r="71" s="5" customFormat="1" spans="1:9">
      <c r="A71" s="17" t="s">
        <v>168</v>
      </c>
      <c r="B71" s="18" t="s">
        <v>92</v>
      </c>
      <c r="C71" s="31">
        <f t="shared" si="12"/>
        <v>0</v>
      </c>
      <c r="D71" s="31"/>
      <c r="E71" s="31">
        <f t="shared" si="13"/>
        <v>0</v>
      </c>
      <c r="F71" s="32"/>
      <c r="G71" s="32"/>
      <c r="H71" s="32"/>
      <c r="I71" s="32"/>
    </row>
    <row r="72" s="5" customFormat="1" spans="1:9">
      <c r="A72" s="17" t="s">
        <v>170</v>
      </c>
      <c r="B72" s="18" t="s">
        <v>93</v>
      </c>
      <c r="C72" s="31">
        <f t="shared" si="12"/>
        <v>0</v>
      </c>
      <c r="D72" s="31"/>
      <c r="E72" s="31">
        <f t="shared" si="13"/>
        <v>0</v>
      </c>
      <c r="F72" s="32"/>
      <c r="G72" s="32"/>
      <c r="H72" s="32"/>
      <c r="I72" s="32"/>
    </row>
    <row r="73" s="5" customFormat="1" spans="1:9">
      <c r="A73" s="17" t="s">
        <v>170</v>
      </c>
      <c r="B73" s="18" t="s">
        <v>94</v>
      </c>
      <c r="C73" s="31">
        <f t="shared" si="12"/>
        <v>0</v>
      </c>
      <c r="D73" s="31"/>
      <c r="E73" s="31">
        <f t="shared" si="13"/>
        <v>0</v>
      </c>
      <c r="F73" s="32"/>
      <c r="G73" s="32"/>
      <c r="H73" s="32"/>
      <c r="I73" s="32"/>
    </row>
    <row r="74" s="5" customFormat="1" spans="1:9">
      <c r="A74" s="17" t="s">
        <v>170</v>
      </c>
      <c r="B74" s="18" t="s">
        <v>95</v>
      </c>
      <c r="C74" s="31">
        <f t="shared" si="12"/>
        <v>0</v>
      </c>
      <c r="D74" s="31"/>
      <c r="E74" s="31">
        <f t="shared" ref="E74:E110" si="14">C74-D74</f>
        <v>0</v>
      </c>
      <c r="F74" s="32"/>
      <c r="G74" s="32"/>
      <c r="H74" s="32"/>
      <c r="I74" s="32"/>
    </row>
    <row r="75" s="5" customFormat="1" spans="1:9">
      <c r="A75" s="17" t="s">
        <v>170</v>
      </c>
      <c r="B75" s="18" t="s">
        <v>97</v>
      </c>
      <c r="C75" s="31">
        <f t="shared" ref="C75:C106" si="15">F75+G75+H75+I75</f>
        <v>0</v>
      </c>
      <c r="D75" s="31"/>
      <c r="E75" s="31">
        <f t="shared" si="14"/>
        <v>0</v>
      </c>
      <c r="F75" s="32"/>
      <c r="G75" s="32"/>
      <c r="H75" s="32"/>
      <c r="I75" s="32"/>
    </row>
    <row r="76" s="5" customFormat="1" spans="1:9">
      <c r="A76" s="17" t="s">
        <v>170</v>
      </c>
      <c r="B76" s="18" t="s">
        <v>98</v>
      </c>
      <c r="C76" s="31">
        <f t="shared" si="15"/>
        <v>0</v>
      </c>
      <c r="D76" s="31"/>
      <c r="E76" s="31">
        <f t="shared" si="14"/>
        <v>0</v>
      </c>
      <c r="F76" s="32"/>
      <c r="G76" s="32"/>
      <c r="H76" s="32"/>
      <c r="I76" s="32"/>
    </row>
    <row r="77" s="5" customFormat="1" spans="1:9">
      <c r="A77" s="17" t="s">
        <v>170</v>
      </c>
      <c r="B77" s="18" t="s">
        <v>99</v>
      </c>
      <c r="C77" s="31">
        <f t="shared" si="15"/>
        <v>0</v>
      </c>
      <c r="D77" s="31"/>
      <c r="E77" s="31">
        <f t="shared" si="14"/>
        <v>0</v>
      </c>
      <c r="F77" s="32"/>
      <c r="G77" s="32"/>
      <c r="H77" s="32"/>
      <c r="I77" s="32"/>
    </row>
    <row r="78" s="5" customFormat="1" spans="1:9">
      <c r="A78" s="17" t="s">
        <v>170</v>
      </c>
      <c r="B78" s="18" t="s">
        <v>100</v>
      </c>
      <c r="C78" s="31">
        <f t="shared" si="15"/>
        <v>0</v>
      </c>
      <c r="D78" s="31"/>
      <c r="E78" s="31">
        <f t="shared" si="14"/>
        <v>0</v>
      </c>
      <c r="F78" s="32"/>
      <c r="G78" s="32"/>
      <c r="H78" s="32"/>
      <c r="I78" s="32"/>
    </row>
    <row r="79" s="5" customFormat="1" spans="1:9">
      <c r="A79" s="17" t="s">
        <v>170</v>
      </c>
      <c r="B79" s="18" t="s">
        <v>101</v>
      </c>
      <c r="C79" s="31">
        <f t="shared" si="15"/>
        <v>0</v>
      </c>
      <c r="D79" s="31"/>
      <c r="E79" s="31">
        <f t="shared" si="14"/>
        <v>0</v>
      </c>
      <c r="F79" s="32"/>
      <c r="G79" s="32"/>
      <c r="H79" s="32"/>
      <c r="I79" s="32"/>
    </row>
    <row r="80" s="5" customFormat="1" spans="1:9">
      <c r="A80" s="17" t="s">
        <v>170</v>
      </c>
      <c r="B80" s="18" t="s">
        <v>102</v>
      </c>
      <c r="C80" s="31">
        <f t="shared" si="15"/>
        <v>0</v>
      </c>
      <c r="D80" s="31"/>
      <c r="E80" s="31">
        <f t="shared" si="14"/>
        <v>0</v>
      </c>
      <c r="F80" s="32"/>
      <c r="G80" s="32"/>
      <c r="H80" s="32"/>
      <c r="I80" s="32"/>
    </row>
    <row r="81" s="5" customFormat="1" spans="1:9">
      <c r="A81" s="17" t="s">
        <v>170</v>
      </c>
      <c r="B81" s="18" t="s">
        <v>103</v>
      </c>
      <c r="C81" s="31">
        <f t="shared" si="15"/>
        <v>0</v>
      </c>
      <c r="D81" s="31"/>
      <c r="E81" s="31">
        <f t="shared" si="14"/>
        <v>0</v>
      </c>
      <c r="F81" s="32"/>
      <c r="G81" s="32"/>
      <c r="H81" s="32"/>
      <c r="I81" s="32"/>
    </row>
    <row r="82" s="5" customFormat="1" spans="1:9">
      <c r="A82" s="17" t="s">
        <v>170</v>
      </c>
      <c r="B82" s="18" t="s">
        <v>104</v>
      </c>
      <c r="C82" s="31">
        <f t="shared" si="15"/>
        <v>0</v>
      </c>
      <c r="D82" s="31"/>
      <c r="E82" s="31">
        <f t="shared" si="14"/>
        <v>0</v>
      </c>
      <c r="F82" s="32"/>
      <c r="G82" s="32"/>
      <c r="H82" s="32"/>
      <c r="I82" s="32"/>
    </row>
    <row r="83" s="5" customFormat="1" spans="1:9">
      <c r="A83" s="17" t="s">
        <v>170</v>
      </c>
      <c r="B83" s="18" t="s">
        <v>105</v>
      </c>
      <c r="C83" s="31">
        <f t="shared" si="15"/>
        <v>0</v>
      </c>
      <c r="D83" s="31"/>
      <c r="E83" s="31">
        <f t="shared" si="14"/>
        <v>0</v>
      </c>
      <c r="F83" s="32"/>
      <c r="G83" s="32"/>
      <c r="H83" s="32"/>
      <c r="I83" s="32"/>
    </row>
    <row r="84" s="5" customFormat="1" spans="1:9">
      <c r="A84" s="17" t="s">
        <v>170</v>
      </c>
      <c r="B84" s="18" t="s">
        <v>106</v>
      </c>
      <c r="C84" s="31">
        <f t="shared" si="15"/>
        <v>0</v>
      </c>
      <c r="D84" s="31"/>
      <c r="E84" s="31">
        <f t="shared" si="14"/>
        <v>0</v>
      </c>
      <c r="F84" s="32"/>
      <c r="G84" s="32"/>
      <c r="H84" s="32"/>
      <c r="I84" s="32"/>
    </row>
    <row r="85" s="5" customFormat="1" spans="1:9">
      <c r="A85" s="17" t="s">
        <v>170</v>
      </c>
      <c r="B85" s="18" t="s">
        <v>107</v>
      </c>
      <c r="C85" s="31">
        <f t="shared" si="15"/>
        <v>0</v>
      </c>
      <c r="D85" s="31"/>
      <c r="E85" s="31">
        <f t="shared" si="14"/>
        <v>0</v>
      </c>
      <c r="F85" s="32"/>
      <c r="G85" s="32"/>
      <c r="H85" s="32"/>
      <c r="I85" s="32"/>
    </row>
    <row r="86" s="5" customFormat="1" spans="1:9">
      <c r="A86" s="17" t="s">
        <v>170</v>
      </c>
      <c r="B86" s="18" t="s">
        <v>108</v>
      </c>
      <c r="C86" s="31">
        <f t="shared" si="15"/>
        <v>0</v>
      </c>
      <c r="D86" s="31"/>
      <c r="E86" s="31">
        <f t="shared" si="14"/>
        <v>0</v>
      </c>
      <c r="F86" s="32"/>
      <c r="G86" s="32"/>
      <c r="H86" s="32"/>
      <c r="I86" s="32"/>
    </row>
    <row r="87" s="5" customFormat="1" spans="1:9">
      <c r="A87" s="17" t="s">
        <v>170</v>
      </c>
      <c r="B87" s="18" t="s">
        <v>109</v>
      </c>
      <c r="C87" s="31">
        <f t="shared" si="15"/>
        <v>0</v>
      </c>
      <c r="D87" s="31"/>
      <c r="E87" s="31">
        <f t="shared" si="14"/>
        <v>0</v>
      </c>
      <c r="F87" s="32"/>
      <c r="G87" s="32"/>
      <c r="H87" s="32"/>
      <c r="I87" s="32"/>
    </row>
    <row r="88" s="5" customFormat="1" spans="1:9">
      <c r="A88" s="17" t="s">
        <v>170</v>
      </c>
      <c r="B88" s="18" t="s">
        <v>110</v>
      </c>
      <c r="C88" s="31">
        <f t="shared" si="15"/>
        <v>0</v>
      </c>
      <c r="D88" s="31"/>
      <c r="E88" s="31">
        <f t="shared" si="14"/>
        <v>0</v>
      </c>
      <c r="F88" s="32"/>
      <c r="G88" s="32"/>
      <c r="H88" s="32"/>
      <c r="I88" s="32"/>
    </row>
    <row r="89" s="5" customFormat="1" spans="1:9">
      <c r="A89" s="17" t="s">
        <v>170</v>
      </c>
      <c r="B89" s="18" t="s">
        <v>111</v>
      </c>
      <c r="C89" s="31">
        <f t="shared" si="15"/>
        <v>0</v>
      </c>
      <c r="D89" s="31"/>
      <c r="E89" s="31">
        <f t="shared" si="14"/>
        <v>0</v>
      </c>
      <c r="F89" s="32"/>
      <c r="G89" s="32"/>
      <c r="H89" s="32"/>
      <c r="I89" s="32"/>
    </row>
    <row r="90" s="5" customFormat="1" spans="1:9">
      <c r="A90" s="17" t="s">
        <v>170</v>
      </c>
      <c r="B90" s="18" t="s">
        <v>112</v>
      </c>
      <c r="C90" s="31">
        <f t="shared" si="15"/>
        <v>0</v>
      </c>
      <c r="D90" s="31"/>
      <c r="E90" s="31">
        <f t="shared" si="14"/>
        <v>0</v>
      </c>
      <c r="F90" s="32"/>
      <c r="G90" s="32"/>
      <c r="H90" s="32"/>
      <c r="I90" s="32"/>
    </row>
    <row r="91" s="5" customFormat="1" spans="1:9">
      <c r="A91" s="17" t="s">
        <v>170</v>
      </c>
      <c r="B91" s="18" t="s">
        <v>113</v>
      </c>
      <c r="C91" s="31">
        <f t="shared" si="15"/>
        <v>0</v>
      </c>
      <c r="D91" s="31"/>
      <c r="E91" s="31">
        <f t="shared" si="14"/>
        <v>0</v>
      </c>
      <c r="F91" s="32"/>
      <c r="G91" s="32"/>
      <c r="H91" s="32"/>
      <c r="I91" s="32"/>
    </row>
    <row r="92" s="5" customFormat="1" spans="1:9">
      <c r="A92" s="17" t="s">
        <v>170</v>
      </c>
      <c r="B92" s="18" t="s">
        <v>114</v>
      </c>
      <c r="C92" s="31">
        <f t="shared" si="15"/>
        <v>0</v>
      </c>
      <c r="D92" s="31"/>
      <c r="E92" s="31">
        <f t="shared" si="14"/>
        <v>0</v>
      </c>
      <c r="F92" s="32"/>
      <c r="G92" s="32"/>
      <c r="H92" s="32"/>
      <c r="I92" s="32"/>
    </row>
    <row r="93" s="5" customFormat="1" spans="1:9">
      <c r="A93" s="17" t="s">
        <v>170</v>
      </c>
      <c r="B93" s="18" t="s">
        <v>115</v>
      </c>
      <c r="C93" s="31">
        <f t="shared" si="15"/>
        <v>0</v>
      </c>
      <c r="D93" s="31"/>
      <c r="E93" s="31">
        <f t="shared" si="14"/>
        <v>0</v>
      </c>
      <c r="F93" s="32"/>
      <c r="G93" s="32"/>
      <c r="H93" s="32"/>
      <c r="I93" s="32"/>
    </row>
    <row r="94" s="5" customFormat="1" spans="1:9">
      <c r="A94" s="17" t="s">
        <v>170</v>
      </c>
      <c r="B94" s="18" t="s">
        <v>116</v>
      </c>
      <c r="C94" s="31">
        <f t="shared" si="15"/>
        <v>0</v>
      </c>
      <c r="D94" s="31"/>
      <c r="E94" s="31">
        <f t="shared" si="14"/>
        <v>0</v>
      </c>
      <c r="F94" s="32"/>
      <c r="G94" s="32"/>
      <c r="H94" s="32"/>
      <c r="I94" s="32"/>
    </row>
    <row r="95" s="5" customFormat="1" spans="1:9">
      <c r="A95" s="17" t="s">
        <v>170</v>
      </c>
      <c r="B95" s="18" t="s">
        <v>117</v>
      </c>
      <c r="C95" s="31">
        <f t="shared" si="15"/>
        <v>0</v>
      </c>
      <c r="D95" s="31"/>
      <c r="E95" s="31">
        <f t="shared" si="14"/>
        <v>0</v>
      </c>
      <c r="F95" s="32"/>
      <c r="G95" s="32"/>
      <c r="H95" s="32"/>
      <c r="I95" s="32"/>
    </row>
    <row r="96" s="5" customFormat="1" spans="1:9">
      <c r="A96" s="17" t="s">
        <v>170</v>
      </c>
      <c r="B96" s="18" t="s">
        <v>118</v>
      </c>
      <c r="C96" s="31">
        <f t="shared" si="15"/>
        <v>0</v>
      </c>
      <c r="D96" s="31"/>
      <c r="E96" s="31">
        <f t="shared" si="14"/>
        <v>0</v>
      </c>
      <c r="F96" s="32"/>
      <c r="G96" s="32"/>
      <c r="H96" s="32"/>
      <c r="I96" s="32"/>
    </row>
    <row r="97" s="5" customFormat="1" spans="1:9">
      <c r="A97" s="17" t="s">
        <v>170</v>
      </c>
      <c r="B97" s="18" t="s">
        <v>119</v>
      </c>
      <c r="C97" s="31">
        <f t="shared" si="15"/>
        <v>0</v>
      </c>
      <c r="D97" s="31"/>
      <c r="E97" s="31">
        <f t="shared" si="14"/>
        <v>0</v>
      </c>
      <c r="F97" s="32"/>
      <c r="G97" s="32"/>
      <c r="H97" s="32"/>
      <c r="I97" s="32"/>
    </row>
    <row r="98" s="5" customFormat="1" spans="1:9">
      <c r="A98" s="17" t="s">
        <v>170</v>
      </c>
      <c r="B98" s="18" t="s">
        <v>120</v>
      </c>
      <c r="C98" s="31">
        <f t="shared" si="15"/>
        <v>0</v>
      </c>
      <c r="D98" s="31"/>
      <c r="E98" s="31">
        <f t="shared" si="14"/>
        <v>0</v>
      </c>
      <c r="F98" s="32"/>
      <c r="G98" s="32"/>
      <c r="H98" s="32"/>
      <c r="I98" s="32"/>
    </row>
    <row r="99" s="5" customFormat="1" spans="1:9">
      <c r="A99" s="17" t="s">
        <v>170</v>
      </c>
      <c r="B99" s="18" t="s">
        <v>121</v>
      </c>
      <c r="C99" s="31">
        <f t="shared" si="15"/>
        <v>0</v>
      </c>
      <c r="D99" s="31"/>
      <c r="E99" s="31">
        <f t="shared" si="14"/>
        <v>0</v>
      </c>
      <c r="F99" s="32"/>
      <c r="G99" s="32"/>
      <c r="H99" s="32"/>
      <c r="I99" s="32"/>
    </row>
    <row r="100" s="5" customFormat="1" spans="1:9">
      <c r="A100" s="17" t="s">
        <v>170</v>
      </c>
      <c r="B100" s="18" t="s">
        <v>122</v>
      </c>
      <c r="C100" s="31">
        <f t="shared" si="15"/>
        <v>0</v>
      </c>
      <c r="D100" s="31"/>
      <c r="E100" s="31">
        <f t="shared" si="14"/>
        <v>0</v>
      </c>
      <c r="F100" s="32"/>
      <c r="G100" s="32"/>
      <c r="H100" s="32"/>
      <c r="I100" s="32"/>
    </row>
    <row r="101" s="5" customFormat="1" spans="1:9">
      <c r="A101" s="17" t="s">
        <v>170</v>
      </c>
      <c r="B101" s="18" t="s">
        <v>123</v>
      </c>
      <c r="C101" s="31">
        <f t="shared" si="15"/>
        <v>0</v>
      </c>
      <c r="D101" s="31"/>
      <c r="E101" s="31">
        <f t="shared" si="14"/>
        <v>0</v>
      </c>
      <c r="F101" s="32"/>
      <c r="G101" s="32"/>
      <c r="H101" s="32"/>
      <c r="I101" s="32"/>
    </row>
    <row r="102" s="5" customFormat="1" spans="1:9">
      <c r="A102" s="17" t="s">
        <v>170</v>
      </c>
      <c r="B102" s="18" t="s">
        <v>124</v>
      </c>
      <c r="C102" s="31">
        <f t="shared" si="15"/>
        <v>0</v>
      </c>
      <c r="D102" s="31"/>
      <c r="E102" s="31">
        <f t="shared" si="14"/>
        <v>0</v>
      </c>
      <c r="F102" s="32"/>
      <c r="G102" s="32"/>
      <c r="H102" s="32"/>
      <c r="I102" s="32"/>
    </row>
    <row r="103" s="5" customFormat="1" spans="1:9">
      <c r="A103" s="17" t="s">
        <v>170</v>
      </c>
      <c r="B103" s="18" t="s">
        <v>125</v>
      </c>
      <c r="C103" s="31">
        <f t="shared" si="15"/>
        <v>0</v>
      </c>
      <c r="D103" s="31"/>
      <c r="E103" s="31">
        <f t="shared" si="14"/>
        <v>0</v>
      </c>
      <c r="F103" s="32"/>
      <c r="G103" s="32"/>
      <c r="H103" s="32"/>
      <c r="I103" s="32"/>
    </row>
    <row r="104" s="5" customFormat="1" spans="1:9">
      <c r="A104" s="17" t="s">
        <v>170</v>
      </c>
      <c r="B104" s="18" t="s">
        <v>126</v>
      </c>
      <c r="C104" s="31">
        <f t="shared" si="15"/>
        <v>0</v>
      </c>
      <c r="D104" s="31"/>
      <c r="E104" s="31">
        <f t="shared" si="14"/>
        <v>0</v>
      </c>
      <c r="F104" s="32"/>
      <c r="G104" s="32"/>
      <c r="H104" s="32"/>
      <c r="I104" s="32"/>
    </row>
    <row r="105" s="5" customFormat="1" spans="1:9">
      <c r="A105" s="17" t="s">
        <v>170</v>
      </c>
      <c r="B105" s="18" t="s">
        <v>127</v>
      </c>
      <c r="C105" s="31">
        <f t="shared" si="15"/>
        <v>0</v>
      </c>
      <c r="D105" s="31"/>
      <c r="E105" s="31">
        <f t="shared" si="14"/>
        <v>0</v>
      </c>
      <c r="F105" s="32"/>
      <c r="G105" s="32"/>
      <c r="H105" s="32"/>
      <c r="I105" s="32"/>
    </row>
    <row r="106" s="5" customFormat="1" spans="1:9">
      <c r="A106" s="17" t="s">
        <v>170</v>
      </c>
      <c r="B106" s="18" t="s">
        <v>128</v>
      </c>
      <c r="C106" s="31">
        <f t="shared" si="15"/>
        <v>0</v>
      </c>
      <c r="D106" s="31"/>
      <c r="E106" s="31">
        <f t="shared" si="14"/>
        <v>0</v>
      </c>
      <c r="F106" s="32"/>
      <c r="G106" s="32"/>
      <c r="H106" s="32"/>
      <c r="I106" s="32"/>
    </row>
    <row r="107" s="5" customFormat="1" spans="1:9">
      <c r="A107" s="17" t="s">
        <v>170</v>
      </c>
      <c r="B107" s="18" t="s">
        <v>129</v>
      </c>
      <c r="C107" s="31">
        <f t="shared" ref="C107:C112" si="16">F107+G107+H107+I107</f>
        <v>0</v>
      </c>
      <c r="D107" s="31"/>
      <c r="E107" s="31">
        <f t="shared" si="14"/>
        <v>0</v>
      </c>
      <c r="F107" s="32"/>
      <c r="G107" s="32"/>
      <c r="H107" s="32"/>
      <c r="I107" s="32"/>
    </row>
    <row r="108" s="5" customFormat="1" spans="1:9">
      <c r="A108" s="17" t="s">
        <v>170</v>
      </c>
      <c r="B108" s="18" t="s">
        <v>130</v>
      </c>
      <c r="C108" s="31">
        <f t="shared" si="16"/>
        <v>0</v>
      </c>
      <c r="D108" s="31"/>
      <c r="E108" s="31">
        <f t="shared" si="14"/>
        <v>0</v>
      </c>
      <c r="F108" s="32"/>
      <c r="G108" s="32"/>
      <c r="H108" s="32"/>
      <c r="I108" s="32"/>
    </row>
    <row r="109" s="5" customFormat="1" spans="1:9">
      <c r="A109" s="17" t="s">
        <v>171</v>
      </c>
      <c r="B109" s="18" t="s">
        <v>39</v>
      </c>
      <c r="C109" s="31">
        <f t="shared" si="16"/>
        <v>0</v>
      </c>
      <c r="D109" s="31"/>
      <c r="E109" s="31">
        <f t="shared" si="14"/>
        <v>0</v>
      </c>
      <c r="F109" s="32"/>
      <c r="G109" s="32"/>
      <c r="H109" s="32"/>
      <c r="I109" s="32"/>
    </row>
    <row r="110" s="5" customFormat="1" spans="1:9">
      <c r="A110" s="17" t="s">
        <v>171</v>
      </c>
      <c r="B110" s="18" t="s">
        <v>63</v>
      </c>
      <c r="C110" s="31">
        <f t="shared" si="16"/>
        <v>0</v>
      </c>
      <c r="D110" s="31"/>
      <c r="E110" s="31">
        <f t="shared" si="14"/>
        <v>0</v>
      </c>
      <c r="F110" s="32"/>
      <c r="G110" s="32"/>
      <c r="H110" s="32"/>
      <c r="I110" s="32"/>
    </row>
    <row r="111" s="5" customFormat="1" spans="1:9">
      <c r="A111" s="17" t="s">
        <v>171</v>
      </c>
      <c r="B111" s="18" t="s">
        <v>172</v>
      </c>
      <c r="C111" s="31">
        <f t="shared" ref="C111:C138" si="17">F111+G111+H111+I111</f>
        <v>1776</v>
      </c>
      <c r="D111" s="31"/>
      <c r="E111" s="31">
        <f t="shared" ref="E111:E138" si="18">C111-D111</f>
        <v>1776</v>
      </c>
      <c r="F111" s="32"/>
      <c r="G111" s="32">
        <f>48*37</f>
        <v>1776</v>
      </c>
      <c r="H111" s="32"/>
      <c r="I111" s="32"/>
    </row>
    <row r="112" s="5" customFormat="1" spans="1:9">
      <c r="A112" s="17" t="s">
        <v>171</v>
      </c>
      <c r="B112" s="18" t="s">
        <v>132</v>
      </c>
      <c r="C112" s="31">
        <f t="shared" si="17"/>
        <v>0</v>
      </c>
      <c r="D112" s="31"/>
      <c r="E112" s="31">
        <f t="shared" si="18"/>
        <v>0</v>
      </c>
      <c r="F112" s="32"/>
      <c r="G112" s="32"/>
      <c r="H112" s="32"/>
      <c r="I112" s="32"/>
    </row>
    <row r="113" s="5" customFormat="1" spans="1:9">
      <c r="A113" s="17" t="s">
        <v>171</v>
      </c>
      <c r="B113" s="18" t="s">
        <v>68</v>
      </c>
      <c r="C113" s="31">
        <f t="shared" si="17"/>
        <v>1776</v>
      </c>
      <c r="D113" s="31"/>
      <c r="E113" s="31">
        <f t="shared" si="18"/>
        <v>1776</v>
      </c>
      <c r="F113" s="32">
        <f>F111+F112</f>
        <v>0</v>
      </c>
      <c r="G113" s="32">
        <f>G111+G112</f>
        <v>1776</v>
      </c>
      <c r="H113" s="32">
        <f>H111+H112</f>
        <v>0</v>
      </c>
      <c r="I113" s="32">
        <f>I111+I112</f>
        <v>0</v>
      </c>
    </row>
    <row r="114" s="5" customFormat="1" spans="1:9">
      <c r="A114" s="17" t="s">
        <v>171</v>
      </c>
      <c r="B114" s="18" t="s">
        <v>133</v>
      </c>
      <c r="C114" s="31">
        <f t="shared" si="17"/>
        <v>0</v>
      </c>
      <c r="D114" s="31"/>
      <c r="E114" s="31">
        <f t="shared" si="18"/>
        <v>0</v>
      </c>
      <c r="F114" s="32"/>
      <c r="G114" s="32"/>
      <c r="H114" s="32"/>
      <c r="I114" s="32"/>
    </row>
    <row r="115" s="5" customFormat="1" spans="1:9">
      <c r="A115" s="17" t="s">
        <v>171</v>
      </c>
      <c r="B115" s="18" t="s">
        <v>134</v>
      </c>
      <c r="C115" s="31">
        <f t="shared" si="17"/>
        <v>0</v>
      </c>
      <c r="D115" s="31"/>
      <c r="E115" s="31">
        <f t="shared" si="18"/>
        <v>0</v>
      </c>
      <c r="F115" s="32"/>
      <c r="G115" s="32"/>
      <c r="H115" s="32"/>
      <c r="I115" s="32"/>
    </row>
    <row r="116" s="5" customFormat="1" spans="1:9">
      <c r="A116" s="17" t="s">
        <v>171</v>
      </c>
      <c r="B116" s="18" t="s">
        <v>49</v>
      </c>
      <c r="C116" s="31">
        <f t="shared" si="17"/>
        <v>0</v>
      </c>
      <c r="D116" s="31"/>
      <c r="E116" s="31">
        <f t="shared" si="18"/>
        <v>0</v>
      </c>
      <c r="F116" s="32"/>
      <c r="G116" s="32"/>
      <c r="H116" s="32"/>
      <c r="I116" s="32"/>
    </row>
    <row r="117" s="5" customFormat="1" spans="1:9">
      <c r="A117" s="17" t="s">
        <v>171</v>
      </c>
      <c r="B117" s="18" t="s">
        <v>136</v>
      </c>
      <c r="C117" s="31">
        <f t="shared" si="17"/>
        <v>0</v>
      </c>
      <c r="D117" s="31"/>
      <c r="E117" s="31">
        <f t="shared" si="18"/>
        <v>0</v>
      </c>
      <c r="F117" s="32"/>
      <c r="G117" s="32"/>
      <c r="H117" s="32"/>
      <c r="I117" s="32"/>
    </row>
    <row r="118" s="5" customFormat="1" spans="1:9">
      <c r="A118" s="17" t="s">
        <v>171</v>
      </c>
      <c r="B118" s="18" t="s">
        <v>137</v>
      </c>
      <c r="C118" s="31">
        <f t="shared" si="17"/>
        <v>0</v>
      </c>
      <c r="D118" s="31"/>
      <c r="E118" s="31">
        <f t="shared" si="18"/>
        <v>0</v>
      </c>
      <c r="F118" s="32"/>
      <c r="G118" s="32"/>
      <c r="H118" s="32"/>
      <c r="I118" s="32"/>
    </row>
    <row r="119" s="5" customFormat="1" spans="1:9">
      <c r="A119" s="17" t="s">
        <v>171</v>
      </c>
      <c r="B119" s="18" t="s">
        <v>47</v>
      </c>
      <c r="C119" s="31">
        <f t="shared" si="17"/>
        <v>0</v>
      </c>
      <c r="D119" s="31"/>
      <c r="E119" s="31">
        <f t="shared" si="18"/>
        <v>0</v>
      </c>
      <c r="F119" s="32"/>
      <c r="G119" s="32"/>
      <c r="H119" s="32"/>
      <c r="I119" s="32"/>
    </row>
    <row r="120" s="5" customFormat="1" spans="1:9">
      <c r="A120" s="17" t="s">
        <v>173</v>
      </c>
      <c r="B120" s="18" t="s">
        <v>139</v>
      </c>
      <c r="C120" s="31">
        <f t="shared" si="17"/>
        <v>0</v>
      </c>
      <c r="D120" s="31"/>
      <c r="E120" s="31">
        <f t="shared" si="18"/>
        <v>0</v>
      </c>
      <c r="F120" s="32"/>
      <c r="G120" s="32"/>
      <c r="H120" s="32"/>
      <c r="I120" s="32"/>
    </row>
    <row r="121" s="5" customFormat="1" spans="1:9">
      <c r="A121" s="17" t="s">
        <v>173</v>
      </c>
      <c r="B121" s="18" t="s">
        <v>88</v>
      </c>
      <c r="C121" s="31">
        <f t="shared" si="17"/>
        <v>0</v>
      </c>
      <c r="D121" s="31"/>
      <c r="E121" s="31">
        <f t="shared" si="18"/>
        <v>0</v>
      </c>
      <c r="F121" s="32"/>
      <c r="G121" s="32"/>
      <c r="H121" s="32"/>
      <c r="I121" s="32"/>
    </row>
    <row r="122" s="5" customFormat="1" spans="1:9">
      <c r="A122" s="17" t="s">
        <v>173</v>
      </c>
      <c r="B122" s="18" t="s">
        <v>77</v>
      </c>
      <c r="C122" s="31">
        <f t="shared" si="17"/>
        <v>0</v>
      </c>
      <c r="D122" s="31"/>
      <c r="E122" s="31">
        <f t="shared" si="18"/>
        <v>0</v>
      </c>
      <c r="F122" s="32"/>
      <c r="G122" s="32"/>
      <c r="H122" s="32"/>
      <c r="I122" s="32"/>
    </row>
    <row r="123" s="5" customFormat="1" spans="1:9">
      <c r="A123" s="17" t="s">
        <v>173</v>
      </c>
      <c r="B123" s="18" t="s">
        <v>140</v>
      </c>
      <c r="C123" s="31">
        <f t="shared" si="17"/>
        <v>0</v>
      </c>
      <c r="D123" s="31"/>
      <c r="E123" s="31">
        <f t="shared" si="18"/>
        <v>0</v>
      </c>
      <c r="F123" s="32"/>
      <c r="G123" s="32"/>
      <c r="H123" s="32"/>
      <c r="I123" s="32"/>
    </row>
    <row r="124" s="5" customFormat="1" spans="1:9">
      <c r="A124" s="17" t="s">
        <v>173</v>
      </c>
      <c r="B124" s="18" t="s">
        <v>174</v>
      </c>
      <c r="C124" s="31">
        <f t="shared" si="17"/>
        <v>0</v>
      </c>
      <c r="D124" s="31"/>
      <c r="E124" s="31">
        <f t="shared" si="18"/>
        <v>0</v>
      </c>
      <c r="F124" s="32"/>
      <c r="G124" s="32"/>
      <c r="H124" s="32"/>
      <c r="I124" s="32"/>
    </row>
    <row r="125" s="5" customFormat="1" spans="1:9">
      <c r="A125" s="17" t="s">
        <v>173</v>
      </c>
      <c r="B125" s="18" t="s">
        <v>175</v>
      </c>
      <c r="C125" s="31">
        <f t="shared" si="17"/>
        <v>0</v>
      </c>
      <c r="D125" s="31"/>
      <c r="E125" s="31">
        <f t="shared" si="18"/>
        <v>0</v>
      </c>
      <c r="F125" s="32"/>
      <c r="G125" s="32"/>
      <c r="H125" s="32"/>
      <c r="I125" s="32"/>
    </row>
    <row r="126" s="5" customFormat="1" spans="1:9">
      <c r="A126" s="17" t="s">
        <v>173</v>
      </c>
      <c r="B126" s="18" t="s">
        <v>86</v>
      </c>
      <c r="C126" s="31">
        <f t="shared" si="17"/>
        <v>0</v>
      </c>
      <c r="D126" s="31"/>
      <c r="E126" s="31">
        <f t="shared" si="18"/>
        <v>0</v>
      </c>
      <c r="F126" s="32"/>
      <c r="G126" s="32"/>
      <c r="H126" s="32"/>
      <c r="I126" s="32"/>
    </row>
    <row r="127" s="5" customFormat="1" spans="1:9">
      <c r="A127" s="17" t="s">
        <v>176</v>
      </c>
      <c r="B127" s="18" t="s">
        <v>65</v>
      </c>
      <c r="C127" s="31">
        <f t="shared" si="17"/>
        <v>0</v>
      </c>
      <c r="D127" s="31"/>
      <c r="E127" s="31">
        <f t="shared" si="18"/>
        <v>0</v>
      </c>
      <c r="F127" s="32"/>
      <c r="G127" s="32"/>
      <c r="H127" s="32"/>
      <c r="I127" s="32"/>
    </row>
    <row r="128" s="5" customFormat="1" spans="1:9">
      <c r="A128" s="17" t="s">
        <v>176</v>
      </c>
      <c r="B128" s="18" t="s">
        <v>39</v>
      </c>
      <c r="C128" s="31">
        <f t="shared" si="17"/>
        <v>0</v>
      </c>
      <c r="D128" s="31"/>
      <c r="E128" s="31">
        <f t="shared" si="18"/>
        <v>0</v>
      </c>
      <c r="F128" s="32"/>
      <c r="G128" s="32"/>
      <c r="H128" s="32"/>
      <c r="I128" s="32"/>
    </row>
    <row r="129" s="5" customFormat="1" spans="1:9">
      <c r="A129" s="17" t="s">
        <v>176</v>
      </c>
      <c r="B129" s="18" t="s">
        <v>177</v>
      </c>
      <c r="C129" s="31">
        <f t="shared" si="17"/>
        <v>0</v>
      </c>
      <c r="D129" s="31"/>
      <c r="E129" s="31">
        <f t="shared" si="18"/>
        <v>0</v>
      </c>
      <c r="F129" s="32"/>
      <c r="G129" s="32"/>
      <c r="H129" s="32"/>
      <c r="I129" s="32"/>
    </row>
    <row r="130" s="5" customFormat="1" spans="1:9">
      <c r="A130" s="17" t="s">
        <v>176</v>
      </c>
      <c r="B130" s="18" t="s">
        <v>131</v>
      </c>
      <c r="C130" s="31">
        <f t="shared" si="17"/>
        <v>0</v>
      </c>
      <c r="D130" s="31"/>
      <c r="E130" s="31">
        <f t="shared" si="18"/>
        <v>0</v>
      </c>
      <c r="F130" s="32"/>
      <c r="G130" s="32"/>
      <c r="H130" s="32"/>
      <c r="I130" s="32"/>
    </row>
    <row r="131" s="5" customFormat="1" spans="1:9">
      <c r="A131" s="17" t="s">
        <v>176</v>
      </c>
      <c r="B131" s="18" t="s">
        <v>178</v>
      </c>
      <c r="C131" s="31">
        <f t="shared" si="17"/>
        <v>0</v>
      </c>
      <c r="D131" s="31"/>
      <c r="E131" s="31">
        <f t="shared" si="18"/>
        <v>0</v>
      </c>
      <c r="F131" s="32"/>
      <c r="G131" s="32"/>
      <c r="H131" s="32"/>
      <c r="I131" s="32"/>
    </row>
    <row r="132" s="5" customFormat="1" spans="1:9">
      <c r="A132" s="17" t="s">
        <v>176</v>
      </c>
      <c r="B132" s="18" t="s">
        <v>179</v>
      </c>
      <c r="C132" s="31">
        <f t="shared" si="17"/>
        <v>0</v>
      </c>
      <c r="D132" s="31"/>
      <c r="E132" s="31">
        <f t="shared" si="18"/>
        <v>0</v>
      </c>
      <c r="F132" s="32"/>
      <c r="G132" s="32"/>
      <c r="H132" s="32"/>
      <c r="I132" s="32"/>
    </row>
    <row r="133" s="5" customFormat="1" spans="1:9">
      <c r="A133" s="17" t="s">
        <v>176</v>
      </c>
      <c r="B133" s="18" t="s">
        <v>70</v>
      </c>
      <c r="C133" s="31">
        <f t="shared" si="17"/>
        <v>0</v>
      </c>
      <c r="D133" s="31"/>
      <c r="E133" s="31">
        <f t="shared" si="18"/>
        <v>0</v>
      </c>
      <c r="F133" s="32"/>
      <c r="G133" s="32"/>
      <c r="H133" s="32"/>
      <c r="I133" s="32"/>
    </row>
    <row r="134" s="5" customFormat="1" spans="1:9">
      <c r="A134" s="17" t="s">
        <v>180</v>
      </c>
      <c r="B134" s="18" t="s">
        <v>142</v>
      </c>
      <c r="C134" s="31">
        <f t="shared" si="17"/>
        <v>0</v>
      </c>
      <c r="D134" s="31"/>
      <c r="E134" s="31">
        <f t="shared" si="18"/>
        <v>0</v>
      </c>
      <c r="F134" s="32"/>
      <c r="G134" s="32"/>
      <c r="H134" s="32"/>
      <c r="I134" s="32"/>
    </row>
    <row r="135" s="5" customFormat="1" spans="1:9">
      <c r="A135" s="17" t="s">
        <v>180</v>
      </c>
      <c r="B135" s="18" t="s">
        <v>143</v>
      </c>
      <c r="C135" s="31">
        <f t="shared" si="17"/>
        <v>0</v>
      </c>
      <c r="D135" s="31"/>
      <c r="E135" s="31">
        <f t="shared" si="18"/>
        <v>0</v>
      </c>
      <c r="F135" s="32"/>
      <c r="G135" s="32"/>
      <c r="H135" s="32"/>
      <c r="I135" s="32"/>
    </row>
    <row r="136" s="5" customFormat="1" spans="1:9">
      <c r="A136" s="17" t="s">
        <v>180</v>
      </c>
      <c r="B136" s="18" t="s">
        <v>144</v>
      </c>
      <c r="C136" s="31">
        <f t="shared" si="17"/>
        <v>0</v>
      </c>
      <c r="D136" s="31"/>
      <c r="E136" s="31">
        <f t="shared" si="18"/>
        <v>0</v>
      </c>
      <c r="F136" s="32"/>
      <c r="G136" s="32"/>
      <c r="H136" s="32"/>
      <c r="I136" s="32"/>
    </row>
    <row r="137" s="5" customFormat="1" spans="1:9">
      <c r="A137" s="17" t="s">
        <v>180</v>
      </c>
      <c r="B137" s="18" t="s">
        <v>145</v>
      </c>
      <c r="C137" s="31">
        <f t="shared" si="17"/>
        <v>0</v>
      </c>
      <c r="D137" s="31"/>
      <c r="E137" s="31">
        <f t="shared" si="18"/>
        <v>0</v>
      </c>
      <c r="F137" s="32"/>
      <c r="G137" s="32"/>
      <c r="H137" s="32"/>
      <c r="I137" s="32"/>
    </row>
    <row r="138" s="5" customFormat="1" spans="1:9">
      <c r="A138" s="17" t="s">
        <v>180</v>
      </c>
      <c r="B138" s="18" t="s">
        <v>80</v>
      </c>
      <c r="C138" s="31">
        <f t="shared" si="17"/>
        <v>0</v>
      </c>
      <c r="D138" s="31"/>
      <c r="E138" s="31">
        <f t="shared" si="18"/>
        <v>0</v>
      </c>
      <c r="F138" s="32"/>
      <c r="G138" s="32"/>
      <c r="H138" s="32"/>
      <c r="I138" s="32"/>
    </row>
    <row r="139" s="5" customFormat="1" spans="1:9">
      <c r="A139" s="17" t="s">
        <v>180</v>
      </c>
      <c r="B139" s="18" t="s">
        <v>146</v>
      </c>
      <c r="C139" s="31">
        <f>F139+G139+H139+I139</f>
        <v>0</v>
      </c>
      <c r="D139" s="31"/>
      <c r="E139" s="31">
        <f>C139-D139</f>
        <v>0</v>
      </c>
      <c r="F139" s="32"/>
      <c r="G139" s="32"/>
      <c r="H139" s="32"/>
      <c r="I139" s="32"/>
    </row>
    <row r="140" s="5" customFormat="1" spans="1:9">
      <c r="A140" s="17"/>
      <c r="B140" s="18"/>
      <c r="C140" s="32"/>
      <c r="D140" s="32"/>
      <c r="E140" s="31"/>
      <c r="F140" s="32"/>
      <c r="G140" s="32"/>
      <c r="H140" s="32"/>
      <c r="I140" s="32"/>
    </row>
    <row r="141" s="5" customFormat="1" spans="1:9">
      <c r="A141" s="17"/>
      <c r="B141" s="18"/>
      <c r="C141" s="32"/>
      <c r="D141" s="32"/>
      <c r="E141" s="31"/>
      <c r="F141" s="32"/>
      <c r="G141" s="32"/>
      <c r="H141" s="32"/>
      <c r="I141" s="32"/>
    </row>
    <row r="142" s="5" customFormat="1" spans="1:9">
      <c r="A142" s="17"/>
      <c r="B142" s="18"/>
      <c r="C142" s="32"/>
      <c r="D142" s="32"/>
      <c r="E142" s="31"/>
      <c r="F142" s="32"/>
      <c r="G142" s="32"/>
      <c r="H142" s="32"/>
      <c r="I142" s="32"/>
    </row>
    <row r="143" s="5" customFormat="1" spans="1:9">
      <c r="A143" s="17"/>
      <c r="B143" s="18"/>
      <c r="C143" s="32"/>
      <c r="D143" s="32"/>
      <c r="E143" s="31"/>
      <c r="F143" s="32"/>
      <c r="G143" s="32"/>
      <c r="H143" s="32"/>
      <c r="I143" s="32"/>
    </row>
    <row r="144" s="5" customFormat="1" spans="1:9">
      <c r="A144" s="17"/>
      <c r="B144" s="18"/>
      <c r="C144" s="32"/>
      <c r="D144" s="32"/>
      <c r="E144" s="31"/>
      <c r="F144" s="32"/>
      <c r="G144" s="32"/>
      <c r="H144" s="32"/>
      <c r="I144" s="32"/>
    </row>
    <row r="145" s="5" customFormat="1" spans="1:9">
      <c r="A145" s="17"/>
      <c r="B145" s="18"/>
      <c r="C145" s="32"/>
      <c r="D145" s="32"/>
      <c r="E145" s="31"/>
      <c r="F145" s="32"/>
      <c r="G145" s="32"/>
      <c r="H145" s="32"/>
      <c r="I145" s="32"/>
    </row>
    <row r="146" s="5" customFormat="1" spans="1:9">
      <c r="A146" s="17"/>
      <c r="B146" s="18"/>
      <c r="C146" s="32"/>
      <c r="D146" s="32"/>
      <c r="E146" s="31"/>
      <c r="F146" s="32"/>
      <c r="G146" s="32"/>
      <c r="H146" s="32"/>
      <c r="I146" s="32"/>
    </row>
    <row r="147" s="5" customFormat="1" spans="1:9">
      <c r="A147" s="17"/>
      <c r="B147" s="18"/>
      <c r="C147" s="32"/>
      <c r="D147" s="32"/>
      <c r="E147" s="31"/>
      <c r="F147" s="32"/>
      <c r="G147" s="32"/>
      <c r="H147" s="32"/>
      <c r="I147" s="32"/>
    </row>
    <row r="148" s="5" customFormat="1" spans="1:9">
      <c r="A148" s="17"/>
      <c r="B148" s="18"/>
      <c r="C148" s="32"/>
      <c r="D148" s="32"/>
      <c r="E148" s="31"/>
      <c r="F148" s="32"/>
      <c r="G148" s="32"/>
      <c r="H148" s="32"/>
      <c r="I148" s="32"/>
    </row>
    <row r="149" s="5" customFormat="1" spans="1:9">
      <c r="A149" s="17"/>
      <c r="B149" s="18"/>
      <c r="C149" s="32"/>
      <c r="D149" s="32"/>
      <c r="E149" s="31"/>
      <c r="F149" s="32"/>
      <c r="G149" s="32"/>
      <c r="H149" s="32"/>
      <c r="I149" s="32"/>
    </row>
    <row r="150" s="5" customFormat="1" spans="1:9">
      <c r="A150" s="17"/>
      <c r="B150" s="18"/>
      <c r="C150" s="32"/>
      <c r="D150" s="32"/>
      <c r="E150" s="31"/>
      <c r="F150" s="32"/>
      <c r="G150" s="32"/>
      <c r="H150" s="32"/>
      <c r="I150" s="32"/>
    </row>
    <row r="151" s="5" customFormat="1" spans="1:9">
      <c r="A151" s="17"/>
      <c r="B151" s="18"/>
      <c r="C151" s="32"/>
      <c r="D151" s="32"/>
      <c r="E151" s="31"/>
      <c r="F151" s="32"/>
      <c r="G151" s="32"/>
      <c r="H151" s="32"/>
      <c r="I151" s="32"/>
    </row>
    <row r="152" s="5" customFormat="1" spans="1:9">
      <c r="A152" s="17"/>
      <c r="B152" s="18"/>
      <c r="C152" s="32"/>
      <c r="D152" s="32"/>
      <c r="E152" s="31"/>
      <c r="F152" s="32"/>
      <c r="G152" s="32"/>
      <c r="H152" s="32"/>
      <c r="I152" s="32"/>
    </row>
    <row r="153" s="5" customFormat="1" spans="1:9">
      <c r="A153" s="17"/>
      <c r="B153" s="18"/>
      <c r="C153" s="32"/>
      <c r="D153" s="32"/>
      <c r="E153" s="31"/>
      <c r="F153" s="32"/>
      <c r="G153" s="32"/>
      <c r="H153" s="32"/>
      <c r="I153" s="32"/>
    </row>
    <row r="154" s="5" customFormat="1" spans="1:9">
      <c r="A154" s="17"/>
      <c r="B154" s="18"/>
      <c r="C154" s="32"/>
      <c r="D154" s="32"/>
      <c r="E154" s="31"/>
      <c r="F154" s="32"/>
      <c r="G154" s="32"/>
      <c r="H154" s="32"/>
      <c r="I154" s="32"/>
    </row>
    <row r="155" s="5" customFormat="1" spans="1:9">
      <c r="A155" s="17"/>
      <c r="B155" s="18"/>
      <c r="C155" s="32"/>
      <c r="D155" s="32"/>
      <c r="E155" s="31"/>
      <c r="F155" s="32"/>
      <c r="G155" s="32"/>
      <c r="H155" s="32"/>
      <c r="I155" s="32"/>
    </row>
    <row r="156" s="5" customFormat="1" spans="1:9">
      <c r="A156" s="17"/>
      <c r="B156" s="18"/>
      <c r="C156" s="32"/>
      <c r="D156" s="32"/>
      <c r="E156" s="31"/>
      <c r="F156" s="32"/>
      <c r="G156" s="32"/>
      <c r="H156" s="32"/>
      <c r="I156" s="32"/>
    </row>
    <row r="157" s="5" customFormat="1" spans="1:9">
      <c r="A157" s="17"/>
      <c r="B157" s="18"/>
      <c r="C157" s="32"/>
      <c r="D157" s="32"/>
      <c r="E157" s="31"/>
      <c r="F157" s="32"/>
      <c r="G157" s="32"/>
      <c r="H157" s="32"/>
      <c r="I157" s="32"/>
    </row>
  </sheetData>
  <mergeCells count="2">
    <mergeCell ref="C1:E1"/>
    <mergeCell ref="A1:B2"/>
  </mergeCells>
  <conditionalFormatting sqref="B11">
    <cfRule type="duplicateValues" dxfId="0" priority="105"/>
  </conditionalFormatting>
  <conditionalFormatting sqref="B26">
    <cfRule type="duplicateValues" dxfId="0" priority="6"/>
  </conditionalFormatting>
  <conditionalFormatting sqref="B29">
    <cfRule type="duplicateValues" dxfId="0" priority="5"/>
  </conditionalFormatting>
  <conditionalFormatting sqref="B35">
    <cfRule type="duplicateValues" dxfId="0" priority="4"/>
  </conditionalFormatting>
  <conditionalFormatting sqref="B54">
    <cfRule type="duplicateValues" dxfId="0" priority="3"/>
  </conditionalFormatting>
  <conditionalFormatting sqref="B57">
    <cfRule type="duplicateValues" dxfId="0" priority="2"/>
  </conditionalFormatting>
  <conditionalFormatting sqref="B61">
    <cfRule type="duplicateValues" dxfId="0" priority="1"/>
  </conditionalFormatting>
  <conditionalFormatting sqref="B62">
    <cfRule type="duplicateValues" dxfId="0" priority="104"/>
  </conditionalFormatting>
  <conditionalFormatting sqref="B63">
    <cfRule type="duplicateValues" dxfId="0" priority="103"/>
  </conditionalFormatting>
  <conditionalFormatting sqref="B64">
    <cfRule type="duplicateValues" dxfId="0" priority="102"/>
  </conditionalFormatting>
  <conditionalFormatting sqref="B65">
    <cfRule type="duplicateValues" dxfId="0" priority="101"/>
  </conditionalFormatting>
  <conditionalFormatting sqref="B66">
    <cfRule type="duplicateValues" dxfId="0" priority="100"/>
  </conditionalFormatting>
  <conditionalFormatting sqref="B67">
    <cfRule type="duplicateValues" dxfId="0" priority="99"/>
  </conditionalFormatting>
  <conditionalFormatting sqref="B68">
    <cfRule type="duplicateValues" dxfId="0" priority="98"/>
  </conditionalFormatting>
  <conditionalFormatting sqref="B69">
    <cfRule type="duplicateValues" dxfId="0" priority="97"/>
  </conditionalFormatting>
  <conditionalFormatting sqref="B70">
    <cfRule type="duplicateValues" dxfId="0" priority="96"/>
  </conditionalFormatting>
  <conditionalFormatting sqref="B71">
    <cfRule type="duplicateValues" dxfId="0" priority="95"/>
  </conditionalFormatting>
  <conditionalFormatting sqref="B72">
    <cfRule type="duplicateValues" dxfId="0" priority="94"/>
  </conditionalFormatting>
  <conditionalFormatting sqref="B73">
    <cfRule type="duplicateValues" dxfId="0" priority="93"/>
  </conditionalFormatting>
  <conditionalFormatting sqref="B74">
    <cfRule type="duplicateValues" dxfId="0" priority="92"/>
  </conditionalFormatting>
  <conditionalFormatting sqref="B75">
    <cfRule type="duplicateValues" dxfId="0" priority="91"/>
  </conditionalFormatting>
  <conditionalFormatting sqref="B76">
    <cfRule type="duplicateValues" dxfId="0" priority="90"/>
  </conditionalFormatting>
  <conditionalFormatting sqref="B77">
    <cfRule type="duplicateValues" dxfId="0" priority="89"/>
  </conditionalFormatting>
  <conditionalFormatting sqref="B78">
    <cfRule type="duplicateValues" dxfId="0" priority="88"/>
  </conditionalFormatting>
  <conditionalFormatting sqref="B79">
    <cfRule type="duplicateValues" dxfId="0" priority="87"/>
  </conditionalFormatting>
  <conditionalFormatting sqref="B80">
    <cfRule type="duplicateValues" dxfId="0" priority="86"/>
  </conditionalFormatting>
  <conditionalFormatting sqref="B81">
    <cfRule type="duplicateValues" dxfId="0" priority="85"/>
  </conditionalFormatting>
  <conditionalFormatting sqref="B82">
    <cfRule type="duplicateValues" dxfId="0" priority="84"/>
  </conditionalFormatting>
  <conditionalFormatting sqref="B83">
    <cfRule type="duplicateValues" dxfId="0" priority="83"/>
  </conditionalFormatting>
  <conditionalFormatting sqref="B84">
    <cfRule type="duplicateValues" dxfId="0" priority="82"/>
  </conditionalFormatting>
  <conditionalFormatting sqref="B85">
    <cfRule type="duplicateValues" dxfId="0" priority="81"/>
  </conditionalFormatting>
  <conditionalFormatting sqref="B86">
    <cfRule type="duplicateValues" dxfId="0" priority="80"/>
  </conditionalFormatting>
  <conditionalFormatting sqref="B87">
    <cfRule type="duplicateValues" dxfId="0" priority="79"/>
  </conditionalFormatting>
  <conditionalFormatting sqref="B88">
    <cfRule type="duplicateValues" dxfId="0" priority="78"/>
  </conditionalFormatting>
  <conditionalFormatting sqref="B89">
    <cfRule type="duplicateValues" dxfId="0" priority="77"/>
  </conditionalFormatting>
  <conditionalFormatting sqref="B90">
    <cfRule type="duplicateValues" dxfId="0" priority="76"/>
  </conditionalFormatting>
  <conditionalFormatting sqref="B91">
    <cfRule type="duplicateValues" dxfId="0" priority="75"/>
  </conditionalFormatting>
  <conditionalFormatting sqref="B92">
    <cfRule type="duplicateValues" dxfId="0" priority="74"/>
  </conditionalFormatting>
  <conditionalFormatting sqref="B93">
    <cfRule type="duplicateValues" dxfId="0" priority="73"/>
  </conditionalFormatting>
  <conditionalFormatting sqref="B94">
    <cfRule type="duplicateValues" dxfId="0" priority="72"/>
  </conditionalFormatting>
  <conditionalFormatting sqref="B95">
    <cfRule type="duplicateValues" dxfId="0" priority="71"/>
  </conditionalFormatting>
  <conditionalFormatting sqref="B96">
    <cfRule type="duplicateValues" dxfId="0" priority="70"/>
  </conditionalFormatting>
  <conditionalFormatting sqref="B97">
    <cfRule type="duplicateValues" dxfId="0" priority="69"/>
  </conditionalFormatting>
  <conditionalFormatting sqref="B98">
    <cfRule type="duplicateValues" dxfId="0" priority="68"/>
  </conditionalFormatting>
  <conditionalFormatting sqref="B99">
    <cfRule type="duplicateValues" dxfId="0" priority="67"/>
  </conditionalFormatting>
  <conditionalFormatting sqref="B100">
    <cfRule type="duplicateValues" dxfId="0" priority="66"/>
  </conditionalFormatting>
  <conditionalFormatting sqref="B101">
    <cfRule type="duplicateValues" dxfId="0" priority="65"/>
  </conditionalFormatting>
  <conditionalFormatting sqref="B102">
    <cfRule type="duplicateValues" dxfId="0" priority="64"/>
  </conditionalFormatting>
  <conditionalFormatting sqref="B103">
    <cfRule type="duplicateValues" dxfId="0" priority="63"/>
  </conditionalFormatting>
  <conditionalFormatting sqref="B104">
    <cfRule type="duplicateValues" dxfId="0" priority="62"/>
  </conditionalFormatting>
  <conditionalFormatting sqref="B105">
    <cfRule type="duplicateValues" dxfId="0" priority="61"/>
  </conditionalFormatting>
  <conditionalFormatting sqref="B106">
    <cfRule type="duplicateValues" dxfId="0" priority="60"/>
  </conditionalFormatting>
  <conditionalFormatting sqref="B107">
    <cfRule type="duplicateValues" dxfId="0" priority="59"/>
  </conditionalFormatting>
  <conditionalFormatting sqref="B108">
    <cfRule type="duplicateValues" dxfId="0" priority="58"/>
  </conditionalFormatting>
  <conditionalFormatting sqref="B109">
    <cfRule type="duplicateValues" dxfId="0" priority="57"/>
  </conditionalFormatting>
  <conditionalFormatting sqref="B110">
    <cfRule type="duplicateValues" dxfId="0" priority="56"/>
  </conditionalFormatting>
  <conditionalFormatting sqref="B111">
    <cfRule type="duplicateValues" dxfId="0" priority="55"/>
  </conditionalFormatting>
  <conditionalFormatting sqref="B112">
    <cfRule type="duplicateValues" dxfId="0" priority="8"/>
  </conditionalFormatting>
  <conditionalFormatting sqref="B113">
    <cfRule type="duplicateValues" dxfId="0" priority="9"/>
  </conditionalFormatting>
  <conditionalFormatting sqref="B114">
    <cfRule type="duplicateValues" dxfId="0" priority="54"/>
  </conditionalFormatting>
  <conditionalFormatting sqref="B115">
    <cfRule type="duplicateValues" dxfId="0" priority="53"/>
  </conditionalFormatting>
  <conditionalFormatting sqref="B116">
    <cfRule type="duplicateValues" dxfId="0" priority="52"/>
  </conditionalFormatting>
  <conditionalFormatting sqref="B117">
    <cfRule type="duplicateValues" dxfId="0" priority="51"/>
  </conditionalFormatting>
  <conditionalFormatting sqref="B118">
    <cfRule type="duplicateValues" dxfId="0" priority="10"/>
  </conditionalFormatting>
  <conditionalFormatting sqref="B119">
    <cfRule type="duplicateValues" dxfId="0" priority="50"/>
  </conditionalFormatting>
  <conditionalFormatting sqref="B120">
    <cfRule type="duplicateValues" dxfId="0" priority="43"/>
  </conditionalFormatting>
  <conditionalFormatting sqref="B121">
    <cfRule type="duplicateValues" dxfId="0" priority="42"/>
  </conditionalFormatting>
  <conditionalFormatting sqref="B122">
    <cfRule type="duplicateValues" dxfId="0" priority="41"/>
  </conditionalFormatting>
  <conditionalFormatting sqref="B123">
    <cfRule type="duplicateValues" dxfId="0" priority="46"/>
  </conditionalFormatting>
  <conditionalFormatting sqref="B124">
    <cfRule type="duplicateValues" dxfId="0" priority="12"/>
  </conditionalFormatting>
  <conditionalFormatting sqref="B125">
    <cfRule type="duplicateValues" dxfId="0" priority="11"/>
  </conditionalFormatting>
  <conditionalFormatting sqref="B126">
    <cfRule type="duplicateValues" dxfId="0" priority="13"/>
  </conditionalFormatting>
  <conditionalFormatting sqref="B127">
    <cfRule type="duplicateValues" dxfId="0" priority="49"/>
  </conditionalFormatting>
  <conditionalFormatting sqref="B128">
    <cfRule type="duplicateValues" dxfId="0" priority="48"/>
  </conditionalFormatting>
  <conditionalFormatting sqref="B129">
    <cfRule type="duplicateValues" dxfId="0" priority="45"/>
  </conditionalFormatting>
  <conditionalFormatting sqref="B130">
    <cfRule type="duplicateValues" dxfId="0" priority="44"/>
  </conditionalFormatting>
  <conditionalFormatting sqref="B131">
    <cfRule type="duplicateValues" dxfId="0" priority="15"/>
  </conditionalFormatting>
  <conditionalFormatting sqref="B132">
    <cfRule type="duplicateValues" dxfId="0" priority="47"/>
  </conditionalFormatting>
  <conditionalFormatting sqref="B133">
    <cfRule type="duplicateValues" dxfId="0" priority="14"/>
  </conditionalFormatting>
  <conditionalFormatting sqref="B134">
    <cfRule type="duplicateValues" dxfId="0" priority="40"/>
  </conditionalFormatting>
  <conditionalFormatting sqref="B135">
    <cfRule type="duplicateValues" dxfId="0" priority="39"/>
  </conditionalFormatting>
  <conditionalFormatting sqref="B136">
    <cfRule type="duplicateValues" dxfId="0" priority="38"/>
  </conditionalFormatting>
  <conditionalFormatting sqref="B137">
    <cfRule type="duplicateValues" dxfId="0" priority="37"/>
  </conditionalFormatting>
  <conditionalFormatting sqref="B138">
    <cfRule type="duplicateValues" dxfId="0" priority="36"/>
  </conditionalFormatting>
  <conditionalFormatting sqref="B139">
    <cfRule type="duplicateValues" dxfId="0" priority="35"/>
  </conditionalFormatting>
  <conditionalFormatting sqref="B140">
    <cfRule type="duplicateValues" dxfId="0" priority="33"/>
  </conditionalFormatting>
  <conditionalFormatting sqref="B141">
    <cfRule type="duplicateValues" dxfId="0" priority="32"/>
  </conditionalFormatting>
  <conditionalFormatting sqref="B142">
    <cfRule type="duplicateValues" dxfId="0" priority="31"/>
  </conditionalFormatting>
  <conditionalFormatting sqref="B143">
    <cfRule type="duplicateValues" dxfId="0" priority="30"/>
  </conditionalFormatting>
  <conditionalFormatting sqref="B144">
    <cfRule type="duplicateValues" dxfId="0" priority="29"/>
  </conditionalFormatting>
  <conditionalFormatting sqref="B145">
    <cfRule type="duplicateValues" dxfId="0" priority="28"/>
  </conditionalFormatting>
  <conditionalFormatting sqref="B146">
    <cfRule type="duplicateValues" dxfId="0" priority="27"/>
  </conditionalFormatting>
  <conditionalFormatting sqref="B147">
    <cfRule type="duplicateValues" dxfId="0" priority="26"/>
  </conditionalFormatting>
  <conditionalFormatting sqref="B148">
    <cfRule type="duplicateValues" dxfId="0" priority="25"/>
  </conditionalFormatting>
  <conditionalFormatting sqref="B149">
    <cfRule type="duplicateValues" dxfId="0" priority="24"/>
  </conditionalFormatting>
  <conditionalFormatting sqref="B150">
    <cfRule type="duplicateValues" dxfId="0" priority="23"/>
  </conditionalFormatting>
  <conditionalFormatting sqref="B151">
    <cfRule type="duplicateValues" dxfId="0" priority="22"/>
  </conditionalFormatting>
  <conditionalFormatting sqref="B152">
    <cfRule type="duplicateValues" dxfId="0" priority="21"/>
  </conditionalFormatting>
  <conditionalFormatting sqref="B153">
    <cfRule type="duplicateValues" dxfId="0" priority="20"/>
  </conditionalFormatting>
  <conditionalFormatting sqref="B154">
    <cfRule type="duplicateValues" dxfId="0" priority="19"/>
  </conditionalFormatting>
  <conditionalFormatting sqref="B155">
    <cfRule type="duplicateValues" dxfId="0" priority="18"/>
  </conditionalFormatting>
  <conditionalFormatting sqref="B156">
    <cfRule type="duplicateValues" dxfId="0" priority="17"/>
  </conditionalFormatting>
  <conditionalFormatting sqref="B157">
    <cfRule type="duplicateValues" dxfId="0" priority="16"/>
  </conditionalFormatting>
  <conditionalFormatting sqref="B3:B10 B12:B25 B27:B28 B30:B34 B36:B51 A1 B158:B1048576">
    <cfRule type="duplicateValues" dxfId="0" priority="106"/>
  </conditionalFormatting>
  <conditionalFormatting sqref="B52:B53 B55:B56 B58:B60">
    <cfRule type="duplicateValues" dxfId="0" priority="7"/>
  </conditionalFormatting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8"/>
  <sheetViews>
    <sheetView workbookViewId="0">
      <pane ySplit="2" topLeftCell="A105" activePane="bottomLeft" state="frozen"/>
      <selection/>
      <selection pane="bottomLeft" activeCell="G134" sqref="G134"/>
    </sheetView>
  </sheetViews>
  <sheetFormatPr defaultColWidth="9" defaultRowHeight="16.5"/>
  <cols>
    <col min="1" max="1" width="4.625" style="5" customWidth="1"/>
    <col min="2" max="2" width="16.25" style="4" customWidth="1"/>
    <col min="3" max="3" width="9.625" style="6"/>
    <col min="4" max="4" width="9.625" style="7" customWidth="1"/>
    <col min="5" max="5" width="10" style="8" customWidth="1"/>
    <col min="6" max="9" width="11.875" style="6" customWidth="1"/>
    <col min="10" max="10" width="10" style="8" customWidth="1"/>
    <col min="11" max="11" width="17.875" style="5" customWidth="1"/>
    <col min="12" max="16384" width="9" style="5"/>
  </cols>
  <sheetData>
    <row r="1" s="4" customFormat="1" spans="1:12">
      <c r="A1" s="10" t="s">
        <v>181</v>
      </c>
      <c r="B1" s="10"/>
      <c r="C1" s="15" t="s">
        <v>148</v>
      </c>
      <c r="D1" s="24"/>
      <c r="E1" s="16"/>
      <c r="F1" s="15" t="s">
        <v>200</v>
      </c>
      <c r="G1" s="15" t="s">
        <v>201</v>
      </c>
      <c r="H1" s="15" t="s">
        <v>202</v>
      </c>
      <c r="I1" s="15" t="s">
        <v>199</v>
      </c>
      <c r="J1" s="16"/>
      <c r="K1" s="4" t="s">
        <v>159</v>
      </c>
      <c r="L1" s="4" t="s">
        <v>160</v>
      </c>
    </row>
    <row r="2" s="4" customFormat="1" spans="1:11">
      <c r="A2" s="10"/>
      <c r="B2" s="10"/>
      <c r="C2" s="15" t="s">
        <v>161</v>
      </c>
      <c r="D2" s="15" t="s">
        <v>162</v>
      </c>
      <c r="E2" s="16" t="s">
        <v>163</v>
      </c>
      <c r="F2" s="15" t="s">
        <v>161</v>
      </c>
      <c r="G2" s="15" t="s">
        <v>161</v>
      </c>
      <c r="H2" s="15" t="s">
        <v>161</v>
      </c>
      <c r="I2" s="15" t="s">
        <v>161</v>
      </c>
      <c r="J2" s="16" t="s">
        <v>186</v>
      </c>
      <c r="K2" s="4" t="s">
        <v>164</v>
      </c>
    </row>
    <row r="3" s="5" customFormat="1" spans="1:10">
      <c r="A3" s="17" t="s">
        <v>165</v>
      </c>
      <c r="B3" s="18" t="s">
        <v>18</v>
      </c>
      <c r="C3" s="19">
        <f>SUM(F3,G3,H3,I3)</f>
        <v>0</v>
      </c>
      <c r="D3" s="20"/>
      <c r="E3" s="19">
        <f>C3-D3</f>
        <v>0</v>
      </c>
      <c r="F3" s="22"/>
      <c r="G3" s="22"/>
      <c r="H3" s="22"/>
      <c r="I3" s="22"/>
      <c r="J3" s="19"/>
    </row>
    <row r="4" s="5" customFormat="1" spans="1:10">
      <c r="A4" s="17" t="s">
        <v>165</v>
      </c>
      <c r="B4" s="18" t="s">
        <v>21</v>
      </c>
      <c r="C4" s="19">
        <f>SUM(F4,G4,H4,I4)</f>
        <v>0</v>
      </c>
      <c r="D4" s="20"/>
      <c r="E4" s="19">
        <f>C4-D4</f>
        <v>0</v>
      </c>
      <c r="F4" s="22"/>
      <c r="G4" s="22"/>
      <c r="H4" s="22"/>
      <c r="I4" s="22"/>
      <c r="J4" s="19"/>
    </row>
    <row r="5" s="5" customFormat="1" spans="1:10">
      <c r="A5" s="17" t="s">
        <v>165</v>
      </c>
      <c r="B5" s="18" t="s">
        <v>23</v>
      </c>
      <c r="C5" s="19">
        <f>SUM(F5,G5,H5,I5)</f>
        <v>0</v>
      </c>
      <c r="D5" s="20"/>
      <c r="E5" s="19">
        <f>C5-D5</f>
        <v>0</v>
      </c>
      <c r="F5" s="22"/>
      <c r="G5" s="22"/>
      <c r="H5" s="22"/>
      <c r="I5" s="22"/>
      <c r="J5" s="19"/>
    </row>
    <row r="6" s="5" customFormat="1" spans="1:10">
      <c r="A6" s="17" t="s">
        <v>165</v>
      </c>
      <c r="B6" s="18" t="s">
        <v>25</v>
      </c>
      <c r="C6" s="19">
        <f>SUM(F6,G6,H6,I6)</f>
        <v>0</v>
      </c>
      <c r="D6" s="20"/>
      <c r="E6" s="19">
        <f>C6-D6</f>
        <v>0</v>
      </c>
      <c r="F6" s="22"/>
      <c r="G6" s="22"/>
      <c r="H6" s="22"/>
      <c r="I6" s="22"/>
      <c r="J6" s="19"/>
    </row>
    <row r="7" s="5" customFormat="1" spans="1:10">
      <c r="A7" s="17" t="s">
        <v>165</v>
      </c>
      <c r="B7" s="18" t="s">
        <v>30</v>
      </c>
      <c r="C7" s="19">
        <f>SUM(F7,G7,H7,I7)</f>
        <v>0</v>
      </c>
      <c r="D7" s="20"/>
      <c r="E7" s="19">
        <f>C7-D7</f>
        <v>0</v>
      </c>
      <c r="F7" s="22"/>
      <c r="G7" s="22"/>
      <c r="H7" s="22"/>
      <c r="I7" s="22"/>
      <c r="J7" s="19"/>
    </row>
    <row r="8" s="5" customFormat="1" spans="1:10">
      <c r="A8" s="17" t="s">
        <v>165</v>
      </c>
      <c r="B8" s="18" t="s">
        <v>27</v>
      </c>
      <c r="C8" s="19">
        <f>SUM(F8,G8,H8,I8)</f>
        <v>0</v>
      </c>
      <c r="D8" s="20"/>
      <c r="E8" s="19">
        <f>C8-D8</f>
        <v>0</v>
      </c>
      <c r="F8" s="22"/>
      <c r="G8" s="22"/>
      <c r="H8" s="22"/>
      <c r="I8" s="22"/>
      <c r="J8" s="19"/>
    </row>
    <row r="9" s="5" customFormat="1" spans="1:10">
      <c r="A9" s="17" t="s">
        <v>165</v>
      </c>
      <c r="B9" s="18" t="s">
        <v>135</v>
      </c>
      <c r="C9" s="19">
        <f>SUM(F9,G9,H9,I9)</f>
        <v>0</v>
      </c>
      <c r="D9" s="20"/>
      <c r="E9" s="19">
        <f>C9-D9</f>
        <v>0</v>
      </c>
      <c r="F9" s="22"/>
      <c r="G9" s="22"/>
      <c r="H9" s="22"/>
      <c r="I9" s="22"/>
      <c r="J9" s="19"/>
    </row>
    <row r="10" s="5" customFormat="1" spans="1:10">
      <c r="A10" s="17" t="s">
        <v>165</v>
      </c>
      <c r="B10" s="18" t="s">
        <v>138</v>
      </c>
      <c r="C10" s="19">
        <f>SUM(F10,G10,H10,I10)</f>
        <v>0</v>
      </c>
      <c r="D10" s="20"/>
      <c r="E10" s="19">
        <f>C10-D10</f>
        <v>0</v>
      </c>
      <c r="F10" s="22"/>
      <c r="G10" s="22"/>
      <c r="H10" s="22"/>
      <c r="I10" s="22"/>
      <c r="J10" s="19"/>
    </row>
    <row r="11" s="5" customFormat="1" spans="1:10">
      <c r="A11" s="17" t="s">
        <v>165</v>
      </c>
      <c r="B11" s="18" t="s">
        <v>74</v>
      </c>
      <c r="C11" s="19">
        <f>SUM(F11,G11,H11,I11)</f>
        <v>0</v>
      </c>
      <c r="D11" s="20"/>
      <c r="E11" s="19">
        <f>C11-D11</f>
        <v>0</v>
      </c>
      <c r="F11" s="22"/>
      <c r="G11" s="22"/>
      <c r="H11" s="22"/>
      <c r="I11" s="22"/>
      <c r="J11" s="19"/>
    </row>
    <row r="12" s="5" customFormat="1" spans="1:10">
      <c r="A12" s="17" t="s">
        <v>165</v>
      </c>
      <c r="B12" s="18" t="s">
        <v>34</v>
      </c>
      <c r="C12" s="19">
        <f>SUM(F12,G12,H12,I12)</f>
        <v>3342</v>
      </c>
      <c r="D12" s="20"/>
      <c r="E12" s="19">
        <f>C12-D12</f>
        <v>3342</v>
      </c>
      <c r="F12" s="22">
        <f>48*34+90*19</f>
        <v>3342</v>
      </c>
      <c r="G12" s="22"/>
      <c r="H12" s="22"/>
      <c r="I12" s="22"/>
      <c r="J12" s="19"/>
    </row>
    <row r="13" s="5" customFormat="1" spans="1:10">
      <c r="A13" s="17" t="s">
        <v>165</v>
      </c>
      <c r="B13" s="18" t="s">
        <v>45</v>
      </c>
      <c r="C13" s="19">
        <f>SUM(F13,G13,H13,I13)</f>
        <v>0</v>
      </c>
      <c r="D13" s="20"/>
      <c r="E13" s="19">
        <f>C13-D13</f>
        <v>0</v>
      </c>
      <c r="F13" s="22"/>
      <c r="G13" s="22"/>
      <c r="H13" s="22"/>
      <c r="I13" s="22"/>
      <c r="J13" s="19"/>
    </row>
    <row r="14" s="5" customFormat="1" spans="1:10">
      <c r="A14" s="17" t="s">
        <v>165</v>
      </c>
      <c r="B14" s="18" t="s">
        <v>166</v>
      </c>
      <c r="C14" s="19">
        <f>SUM(F14,G14,H14,I14)</f>
        <v>0</v>
      </c>
      <c r="D14" s="20"/>
      <c r="E14" s="19">
        <f>C14-D14</f>
        <v>0</v>
      </c>
      <c r="F14" s="22"/>
      <c r="G14" s="22"/>
      <c r="H14" s="22"/>
      <c r="I14" s="22"/>
      <c r="J14" s="19"/>
    </row>
    <row r="15" s="5" customFormat="1" spans="1:10">
      <c r="A15" s="17" t="s">
        <v>167</v>
      </c>
      <c r="B15" s="18" t="s">
        <v>17</v>
      </c>
      <c r="C15" s="19">
        <f>SUM(F15,G15,H15,I15)</f>
        <v>0</v>
      </c>
      <c r="D15" s="20"/>
      <c r="E15" s="19">
        <f>C15-D15</f>
        <v>0</v>
      </c>
      <c r="F15" s="22"/>
      <c r="G15" s="22"/>
      <c r="H15" s="22"/>
      <c r="I15" s="22"/>
      <c r="J15" s="19"/>
    </row>
    <row r="16" s="5" customFormat="1" spans="1:10">
      <c r="A16" s="17" t="s">
        <v>167</v>
      </c>
      <c r="B16" s="18" t="s">
        <v>19</v>
      </c>
      <c r="C16" s="19">
        <f>SUM(F16,G16,H16,I16)</f>
        <v>0</v>
      </c>
      <c r="D16" s="20"/>
      <c r="E16" s="19">
        <f>C16-D16</f>
        <v>0</v>
      </c>
      <c r="F16" s="22"/>
      <c r="G16" s="22"/>
      <c r="H16" s="22"/>
      <c r="I16" s="22"/>
      <c r="J16" s="19"/>
    </row>
    <row r="17" s="5" customFormat="1" spans="1:10">
      <c r="A17" s="17" t="s">
        <v>167</v>
      </c>
      <c r="B17" s="18" t="s">
        <v>20</v>
      </c>
      <c r="C17" s="19">
        <f>SUM(F17,G17,H17,I17)</f>
        <v>0</v>
      </c>
      <c r="D17" s="20"/>
      <c r="E17" s="19">
        <f>C17-D17</f>
        <v>0</v>
      </c>
      <c r="F17" s="22"/>
      <c r="G17" s="22"/>
      <c r="H17" s="22"/>
      <c r="I17" s="22"/>
      <c r="J17" s="19"/>
    </row>
    <row r="18" s="5" customFormat="1" spans="1:10">
      <c r="A18" s="17" t="s">
        <v>167</v>
      </c>
      <c r="B18" s="18" t="s">
        <v>22</v>
      </c>
      <c r="C18" s="19">
        <f>SUM(F18,G18,H18,I18)</f>
        <v>0</v>
      </c>
      <c r="D18" s="20"/>
      <c r="E18" s="19">
        <f>C18-D18</f>
        <v>0</v>
      </c>
      <c r="F18" s="22"/>
      <c r="G18" s="22"/>
      <c r="H18" s="22"/>
      <c r="I18" s="22"/>
      <c r="J18" s="19"/>
    </row>
    <row r="19" s="5" customFormat="1" spans="1:10">
      <c r="A19" s="17" t="s">
        <v>167</v>
      </c>
      <c r="B19" s="18" t="s">
        <v>24</v>
      </c>
      <c r="C19" s="19">
        <f>SUM(F19,G19,H19,I19)</f>
        <v>0</v>
      </c>
      <c r="D19" s="20"/>
      <c r="E19" s="19">
        <f>C19-D19</f>
        <v>0</v>
      </c>
      <c r="F19" s="22"/>
      <c r="G19" s="22"/>
      <c r="H19" s="22"/>
      <c r="I19" s="22"/>
      <c r="J19" s="19"/>
    </row>
    <row r="20" s="5" customFormat="1" spans="1:10">
      <c r="A20" s="17" t="s">
        <v>167</v>
      </c>
      <c r="B20" s="18" t="s">
        <v>26</v>
      </c>
      <c r="C20" s="19">
        <f>SUM(F20,G20,H20,I20)</f>
        <v>0</v>
      </c>
      <c r="D20" s="20"/>
      <c r="E20" s="19">
        <f>C20-D20</f>
        <v>0</v>
      </c>
      <c r="F20" s="22"/>
      <c r="G20" s="22"/>
      <c r="H20" s="22"/>
      <c r="I20" s="22"/>
      <c r="J20" s="19"/>
    </row>
    <row r="21" s="5" customFormat="1" spans="1:10">
      <c r="A21" s="17" t="s">
        <v>167</v>
      </c>
      <c r="B21" s="18" t="s">
        <v>28</v>
      </c>
      <c r="C21" s="19">
        <f t="shared" ref="C21:C26" si="0">SUM(F21,G21,H21,I21)</f>
        <v>0</v>
      </c>
      <c r="D21" s="20"/>
      <c r="E21" s="19">
        <f t="shared" ref="E21:E26" si="1">C21-D21</f>
        <v>0</v>
      </c>
      <c r="F21" s="22"/>
      <c r="G21" s="22"/>
      <c r="H21" s="22"/>
      <c r="I21" s="22"/>
      <c r="J21" s="19"/>
    </row>
    <row r="22" s="5" customFormat="1" spans="1:10">
      <c r="A22" s="17" t="s">
        <v>167</v>
      </c>
      <c r="B22" s="18" t="s">
        <v>29</v>
      </c>
      <c r="C22" s="19">
        <f t="shared" si="0"/>
        <v>0</v>
      </c>
      <c r="D22" s="20"/>
      <c r="E22" s="19">
        <f t="shared" si="1"/>
        <v>0</v>
      </c>
      <c r="F22" s="22"/>
      <c r="G22" s="22"/>
      <c r="H22" s="22"/>
      <c r="I22" s="22"/>
      <c r="J22" s="19"/>
    </row>
    <row r="23" s="5" customFormat="1" spans="1:10">
      <c r="A23" s="17" t="s">
        <v>167</v>
      </c>
      <c r="B23" s="18" t="s">
        <v>31</v>
      </c>
      <c r="C23" s="19">
        <f t="shared" si="0"/>
        <v>0</v>
      </c>
      <c r="D23" s="20"/>
      <c r="E23" s="19">
        <f t="shared" si="1"/>
        <v>0</v>
      </c>
      <c r="F23" s="22"/>
      <c r="G23" s="22"/>
      <c r="H23" s="22"/>
      <c r="I23" s="22"/>
      <c r="J23" s="19"/>
    </row>
    <row r="24" s="5" customFormat="1" spans="1:10">
      <c r="A24" s="17" t="s">
        <v>167</v>
      </c>
      <c r="B24" s="18" t="s">
        <v>32</v>
      </c>
      <c r="C24" s="19">
        <f t="shared" si="0"/>
        <v>0</v>
      </c>
      <c r="D24" s="20"/>
      <c r="E24" s="19">
        <f t="shared" si="1"/>
        <v>0</v>
      </c>
      <c r="F24" s="22"/>
      <c r="G24" s="22"/>
      <c r="H24" s="22"/>
      <c r="I24" s="22"/>
      <c r="J24" s="19"/>
    </row>
    <row r="25" s="5" customFormat="1" spans="1:10">
      <c r="A25" s="17" t="s">
        <v>168</v>
      </c>
      <c r="B25" s="18" t="s">
        <v>33</v>
      </c>
      <c r="C25" s="19">
        <f t="shared" si="0"/>
        <v>0</v>
      </c>
      <c r="D25" s="20"/>
      <c r="E25" s="19">
        <f t="shared" si="1"/>
        <v>0</v>
      </c>
      <c r="F25" s="22"/>
      <c r="G25" s="22"/>
      <c r="H25" s="22"/>
      <c r="I25" s="22"/>
      <c r="J25" s="19"/>
    </row>
    <row r="26" s="5" customFormat="1" spans="1:10">
      <c r="A26" s="17" t="s">
        <v>168</v>
      </c>
      <c r="B26" s="18" t="s">
        <v>62</v>
      </c>
      <c r="C26" s="19">
        <f t="shared" si="0"/>
        <v>0</v>
      </c>
      <c r="D26" s="20"/>
      <c r="E26" s="19">
        <f t="shared" si="1"/>
        <v>0</v>
      </c>
      <c r="F26" s="22"/>
      <c r="G26" s="22"/>
      <c r="H26" s="22"/>
      <c r="I26" s="22"/>
      <c r="J26" s="19"/>
    </row>
    <row r="27" s="5" customFormat="1" spans="1:10">
      <c r="A27" s="17" t="s">
        <v>167</v>
      </c>
      <c r="B27" s="18" t="s">
        <v>35</v>
      </c>
      <c r="C27" s="19">
        <f t="shared" ref="C27:C29" si="2">SUM(F27,G27,H27,I27)</f>
        <v>0</v>
      </c>
      <c r="D27" s="20"/>
      <c r="E27" s="19">
        <f t="shared" ref="E27:E29" si="3">C27-D27</f>
        <v>0</v>
      </c>
      <c r="F27" s="22"/>
      <c r="G27" s="22"/>
      <c r="H27" s="22"/>
      <c r="I27" s="22"/>
      <c r="J27" s="19"/>
    </row>
    <row r="28" s="5" customFormat="1" spans="1:10">
      <c r="A28" s="17" t="s">
        <v>167</v>
      </c>
      <c r="B28" s="18" t="s">
        <v>36</v>
      </c>
      <c r="C28" s="19">
        <f t="shared" si="2"/>
        <v>0</v>
      </c>
      <c r="D28" s="20"/>
      <c r="E28" s="19">
        <f t="shared" si="3"/>
        <v>0</v>
      </c>
      <c r="F28" s="22"/>
      <c r="G28" s="22"/>
      <c r="H28" s="22"/>
      <c r="I28" s="22"/>
      <c r="J28" s="19"/>
    </row>
    <row r="29" s="5" customFormat="1" spans="1:10">
      <c r="A29" s="17" t="s">
        <v>167</v>
      </c>
      <c r="B29" s="18" t="s">
        <v>76</v>
      </c>
      <c r="C29" s="19">
        <f t="shared" si="2"/>
        <v>0</v>
      </c>
      <c r="D29" s="20"/>
      <c r="E29" s="19">
        <f t="shared" si="3"/>
        <v>0</v>
      </c>
      <c r="F29" s="22"/>
      <c r="G29" s="22"/>
      <c r="H29" s="22"/>
      <c r="I29" s="22"/>
      <c r="J29" s="19"/>
    </row>
    <row r="30" s="5" customFormat="1" spans="1:10">
      <c r="A30" s="17" t="s">
        <v>167</v>
      </c>
      <c r="B30" s="18" t="s">
        <v>38</v>
      </c>
      <c r="C30" s="19">
        <f t="shared" ref="C30:C35" si="4">SUM(F30,G30,H30,I30)</f>
        <v>0</v>
      </c>
      <c r="D30" s="20"/>
      <c r="E30" s="19">
        <f t="shared" ref="E30:E35" si="5">C30-D30</f>
        <v>0</v>
      </c>
      <c r="F30" s="22"/>
      <c r="G30" s="22"/>
      <c r="H30" s="22"/>
      <c r="I30" s="22"/>
      <c r="J30" s="19"/>
    </row>
    <row r="31" s="5" customFormat="1" spans="1:10">
      <c r="A31" s="17" t="s">
        <v>168</v>
      </c>
      <c r="B31" s="18" t="s">
        <v>40</v>
      </c>
      <c r="C31" s="19">
        <f t="shared" si="4"/>
        <v>0</v>
      </c>
      <c r="D31" s="20"/>
      <c r="E31" s="19">
        <f t="shared" si="5"/>
        <v>0</v>
      </c>
      <c r="F31" s="22"/>
      <c r="G31" s="22"/>
      <c r="H31" s="22"/>
      <c r="I31" s="22"/>
      <c r="J31" s="19"/>
    </row>
    <row r="32" s="5" customFormat="1" spans="1:10">
      <c r="A32" s="17" t="s">
        <v>168</v>
      </c>
      <c r="B32" s="18" t="s">
        <v>41</v>
      </c>
      <c r="C32" s="19">
        <f t="shared" si="4"/>
        <v>0</v>
      </c>
      <c r="D32" s="20"/>
      <c r="E32" s="19">
        <f t="shared" si="5"/>
        <v>0</v>
      </c>
      <c r="F32" s="22"/>
      <c r="G32" s="22"/>
      <c r="H32" s="22"/>
      <c r="I32" s="22"/>
      <c r="J32" s="19"/>
    </row>
    <row r="33" s="5" customFormat="1" spans="1:10">
      <c r="A33" s="17" t="s">
        <v>168</v>
      </c>
      <c r="B33" s="18" t="s">
        <v>42</v>
      </c>
      <c r="C33" s="19">
        <f t="shared" si="4"/>
        <v>0</v>
      </c>
      <c r="D33" s="20"/>
      <c r="E33" s="19">
        <f t="shared" si="5"/>
        <v>0</v>
      </c>
      <c r="F33" s="22"/>
      <c r="G33" s="22"/>
      <c r="H33" s="22"/>
      <c r="I33" s="22"/>
      <c r="J33" s="19"/>
    </row>
    <row r="34" s="5" customFormat="1" spans="1:10">
      <c r="A34" s="17" t="s">
        <v>168</v>
      </c>
      <c r="B34" s="18" t="s">
        <v>44</v>
      </c>
      <c r="C34" s="19">
        <f t="shared" si="4"/>
        <v>0</v>
      </c>
      <c r="D34" s="20"/>
      <c r="E34" s="19">
        <f t="shared" si="5"/>
        <v>0</v>
      </c>
      <c r="F34" s="22"/>
      <c r="G34" s="22"/>
      <c r="H34" s="22"/>
      <c r="I34" s="22"/>
      <c r="J34" s="19"/>
    </row>
    <row r="35" s="5" customFormat="1" spans="1:10">
      <c r="A35" s="17" t="s">
        <v>168</v>
      </c>
      <c r="B35" s="18" t="s">
        <v>50</v>
      </c>
      <c r="C35" s="19">
        <f t="shared" si="4"/>
        <v>0</v>
      </c>
      <c r="D35" s="20"/>
      <c r="E35" s="19">
        <f t="shared" si="5"/>
        <v>0</v>
      </c>
      <c r="F35" s="22"/>
      <c r="G35" s="22"/>
      <c r="H35" s="22"/>
      <c r="I35" s="22"/>
      <c r="J35" s="19"/>
    </row>
    <row r="36" s="5" customFormat="1" spans="1:10">
      <c r="A36" s="17" t="s">
        <v>168</v>
      </c>
      <c r="B36" s="18" t="s">
        <v>46</v>
      </c>
      <c r="C36" s="19">
        <f t="shared" ref="C36:C69" si="6">SUM(F36,G36,H36,I36)</f>
        <v>0</v>
      </c>
      <c r="D36" s="20"/>
      <c r="E36" s="19">
        <f t="shared" ref="E36:E69" si="7">C36-D36</f>
        <v>0</v>
      </c>
      <c r="F36" s="22"/>
      <c r="G36" s="22"/>
      <c r="H36" s="22"/>
      <c r="I36" s="22"/>
      <c r="J36" s="19"/>
    </row>
    <row r="37" s="5" customFormat="1" spans="1:10">
      <c r="A37" s="17" t="s">
        <v>168</v>
      </c>
      <c r="B37" s="18" t="s">
        <v>48</v>
      </c>
      <c r="C37" s="19">
        <f t="shared" si="6"/>
        <v>0</v>
      </c>
      <c r="D37" s="20"/>
      <c r="E37" s="19">
        <f t="shared" si="7"/>
        <v>0</v>
      </c>
      <c r="F37" s="22"/>
      <c r="G37" s="22"/>
      <c r="H37" s="22"/>
      <c r="I37" s="22"/>
      <c r="J37" s="19"/>
    </row>
    <row r="38" s="5" customFormat="1" spans="1:10">
      <c r="A38" s="17" t="s">
        <v>168</v>
      </c>
      <c r="B38" s="18" t="s">
        <v>51</v>
      </c>
      <c r="C38" s="19">
        <f t="shared" si="6"/>
        <v>0</v>
      </c>
      <c r="D38" s="20"/>
      <c r="E38" s="19">
        <f t="shared" si="7"/>
        <v>0</v>
      </c>
      <c r="F38" s="22"/>
      <c r="G38" s="22"/>
      <c r="H38" s="22"/>
      <c r="I38" s="22"/>
      <c r="J38" s="19"/>
    </row>
    <row r="39" s="5" customFormat="1" spans="1:10">
      <c r="A39" s="17" t="s">
        <v>168</v>
      </c>
      <c r="B39" s="18" t="s">
        <v>53</v>
      </c>
      <c r="C39" s="19">
        <f t="shared" si="6"/>
        <v>0</v>
      </c>
      <c r="D39" s="20"/>
      <c r="E39" s="19">
        <f t="shared" si="7"/>
        <v>0</v>
      </c>
      <c r="F39" s="22"/>
      <c r="G39" s="22"/>
      <c r="H39" s="22"/>
      <c r="I39" s="22"/>
      <c r="J39" s="19"/>
    </row>
    <row r="40" s="5" customFormat="1" spans="1:10">
      <c r="A40" s="17" t="s">
        <v>168</v>
      </c>
      <c r="B40" s="18" t="s">
        <v>43</v>
      </c>
      <c r="C40" s="19">
        <f t="shared" si="6"/>
        <v>0</v>
      </c>
      <c r="D40" s="20"/>
      <c r="E40" s="19">
        <f t="shared" si="7"/>
        <v>0</v>
      </c>
      <c r="F40" s="22"/>
      <c r="G40" s="22"/>
      <c r="H40" s="22"/>
      <c r="I40" s="22"/>
      <c r="J40" s="19"/>
    </row>
    <row r="41" s="5" customFormat="1" spans="1:10">
      <c r="A41" s="17" t="s">
        <v>168</v>
      </c>
      <c r="B41" s="18" t="s">
        <v>54</v>
      </c>
      <c r="C41" s="19">
        <f t="shared" si="6"/>
        <v>0</v>
      </c>
      <c r="D41" s="20"/>
      <c r="E41" s="19">
        <f t="shared" si="7"/>
        <v>0</v>
      </c>
      <c r="F41" s="22"/>
      <c r="G41" s="22"/>
      <c r="H41" s="22"/>
      <c r="I41" s="22"/>
      <c r="J41" s="19"/>
    </row>
    <row r="42" s="5" customFormat="1" spans="1:10">
      <c r="A42" s="17" t="s">
        <v>168</v>
      </c>
      <c r="B42" s="18" t="s">
        <v>55</v>
      </c>
      <c r="C42" s="19">
        <f t="shared" si="6"/>
        <v>0</v>
      </c>
      <c r="D42" s="20"/>
      <c r="E42" s="19">
        <f t="shared" si="7"/>
        <v>0</v>
      </c>
      <c r="F42" s="22"/>
      <c r="G42" s="22"/>
      <c r="H42" s="22"/>
      <c r="I42" s="22"/>
      <c r="J42" s="19"/>
    </row>
    <row r="43" s="5" customFormat="1" spans="1:10">
      <c r="A43" s="17" t="s">
        <v>168</v>
      </c>
      <c r="B43" s="18" t="s">
        <v>56</v>
      </c>
      <c r="C43" s="19">
        <f t="shared" si="6"/>
        <v>0</v>
      </c>
      <c r="D43" s="20"/>
      <c r="E43" s="19">
        <f t="shared" si="7"/>
        <v>0</v>
      </c>
      <c r="F43" s="22"/>
      <c r="G43" s="22"/>
      <c r="H43" s="22"/>
      <c r="I43" s="22"/>
      <c r="J43" s="19"/>
    </row>
    <row r="44" s="5" customFormat="1" spans="1:10">
      <c r="A44" s="17" t="s">
        <v>168</v>
      </c>
      <c r="B44" s="18" t="s">
        <v>57</v>
      </c>
      <c r="C44" s="19">
        <f t="shared" si="6"/>
        <v>0</v>
      </c>
      <c r="D44" s="20"/>
      <c r="E44" s="19">
        <f t="shared" si="7"/>
        <v>0</v>
      </c>
      <c r="F44" s="22"/>
      <c r="G44" s="22"/>
      <c r="H44" s="22"/>
      <c r="I44" s="22"/>
      <c r="J44" s="19"/>
    </row>
    <row r="45" s="5" customFormat="1" spans="1:10">
      <c r="A45" s="17" t="s">
        <v>168</v>
      </c>
      <c r="B45" s="18" t="s">
        <v>58</v>
      </c>
      <c r="C45" s="19">
        <f t="shared" si="6"/>
        <v>0</v>
      </c>
      <c r="D45" s="20"/>
      <c r="E45" s="19">
        <f t="shared" si="7"/>
        <v>0</v>
      </c>
      <c r="F45" s="22"/>
      <c r="G45" s="22"/>
      <c r="H45" s="22"/>
      <c r="I45" s="22"/>
      <c r="J45" s="19"/>
    </row>
    <row r="46" s="5" customFormat="1" spans="1:10">
      <c r="A46" s="17" t="s">
        <v>168</v>
      </c>
      <c r="B46" s="18" t="s">
        <v>52</v>
      </c>
      <c r="C46" s="19">
        <f t="shared" si="6"/>
        <v>0</v>
      </c>
      <c r="D46" s="20"/>
      <c r="E46" s="19">
        <f t="shared" si="7"/>
        <v>0</v>
      </c>
      <c r="F46" s="22"/>
      <c r="G46" s="22"/>
      <c r="H46" s="22"/>
      <c r="I46" s="22"/>
      <c r="J46" s="19"/>
    </row>
    <row r="47" s="5" customFormat="1" spans="1:10">
      <c r="A47" s="17" t="s">
        <v>168</v>
      </c>
      <c r="B47" s="18" t="s">
        <v>59</v>
      </c>
      <c r="C47" s="19">
        <f t="shared" si="6"/>
        <v>0</v>
      </c>
      <c r="D47" s="20"/>
      <c r="E47" s="19">
        <f t="shared" si="7"/>
        <v>0</v>
      </c>
      <c r="F47" s="22"/>
      <c r="G47" s="22"/>
      <c r="H47" s="22"/>
      <c r="I47" s="22"/>
      <c r="J47" s="19"/>
    </row>
    <row r="48" s="5" customFormat="1" spans="1:10">
      <c r="A48" s="17" t="s">
        <v>168</v>
      </c>
      <c r="B48" s="18" t="s">
        <v>61</v>
      </c>
      <c r="C48" s="19">
        <f t="shared" si="6"/>
        <v>0</v>
      </c>
      <c r="D48" s="20"/>
      <c r="E48" s="19">
        <f t="shared" si="7"/>
        <v>0</v>
      </c>
      <c r="F48" s="22"/>
      <c r="G48" s="22"/>
      <c r="H48" s="22"/>
      <c r="I48" s="22"/>
      <c r="J48" s="19"/>
    </row>
    <row r="49" s="5" customFormat="1" spans="1:10">
      <c r="A49" s="17" t="s">
        <v>168</v>
      </c>
      <c r="B49" s="18" t="s">
        <v>64</v>
      </c>
      <c r="C49" s="19">
        <f t="shared" si="6"/>
        <v>0</v>
      </c>
      <c r="D49" s="20"/>
      <c r="E49" s="19">
        <f t="shared" si="7"/>
        <v>0</v>
      </c>
      <c r="F49" s="22"/>
      <c r="G49" s="22"/>
      <c r="H49" s="22"/>
      <c r="I49" s="22"/>
      <c r="J49" s="19"/>
    </row>
    <row r="50" s="5" customFormat="1" spans="1:10">
      <c r="A50" s="17" t="s">
        <v>168</v>
      </c>
      <c r="B50" s="18" t="s">
        <v>60</v>
      </c>
      <c r="C50" s="19">
        <f t="shared" si="6"/>
        <v>0</v>
      </c>
      <c r="D50" s="20"/>
      <c r="E50" s="19">
        <f t="shared" si="7"/>
        <v>0</v>
      </c>
      <c r="F50" s="22"/>
      <c r="G50" s="22"/>
      <c r="H50" s="22"/>
      <c r="I50" s="22"/>
      <c r="J50" s="19"/>
    </row>
    <row r="51" s="5" customFormat="1" spans="1:10">
      <c r="A51" s="17" t="s">
        <v>168</v>
      </c>
      <c r="B51" s="18" t="s">
        <v>67</v>
      </c>
      <c r="C51" s="19">
        <f t="shared" si="6"/>
        <v>0</v>
      </c>
      <c r="D51" s="20"/>
      <c r="E51" s="19">
        <f t="shared" si="7"/>
        <v>0</v>
      </c>
      <c r="F51" s="22"/>
      <c r="G51" s="22"/>
      <c r="H51" s="22"/>
      <c r="I51" s="22"/>
      <c r="J51" s="19"/>
    </row>
    <row r="52" s="5" customFormat="1" spans="1:10">
      <c r="A52" s="17" t="s">
        <v>168</v>
      </c>
      <c r="B52" s="18" t="s">
        <v>69</v>
      </c>
      <c r="C52" s="19">
        <f t="shared" si="6"/>
        <v>0</v>
      </c>
      <c r="D52" s="20"/>
      <c r="E52" s="19">
        <f t="shared" si="7"/>
        <v>0</v>
      </c>
      <c r="F52" s="22"/>
      <c r="G52" s="22"/>
      <c r="H52" s="22"/>
      <c r="I52" s="22"/>
      <c r="J52" s="19"/>
    </row>
    <row r="53" s="5" customFormat="1" spans="1:10">
      <c r="A53" s="17" t="s">
        <v>168</v>
      </c>
      <c r="B53" s="18" t="s">
        <v>71</v>
      </c>
      <c r="C53" s="19">
        <f t="shared" si="6"/>
        <v>0</v>
      </c>
      <c r="D53" s="20"/>
      <c r="E53" s="19">
        <f t="shared" si="7"/>
        <v>0</v>
      </c>
      <c r="F53" s="22"/>
      <c r="G53" s="22"/>
      <c r="H53" s="22"/>
      <c r="I53" s="22"/>
      <c r="J53" s="19"/>
    </row>
    <row r="54" s="5" customFormat="1" spans="1:10">
      <c r="A54" s="17" t="s">
        <v>168</v>
      </c>
      <c r="B54" s="18" t="s">
        <v>66</v>
      </c>
      <c r="C54" s="19">
        <f t="shared" si="6"/>
        <v>0</v>
      </c>
      <c r="D54" s="20"/>
      <c r="E54" s="19">
        <f t="shared" si="7"/>
        <v>0</v>
      </c>
      <c r="F54" s="22"/>
      <c r="G54" s="22"/>
      <c r="H54" s="22"/>
      <c r="I54" s="22"/>
      <c r="J54" s="19"/>
    </row>
    <row r="55" s="5" customFormat="1" spans="1:10">
      <c r="A55" s="17" t="s">
        <v>168</v>
      </c>
      <c r="B55" s="18" t="s">
        <v>72</v>
      </c>
      <c r="C55" s="19">
        <f t="shared" ref="C55:C57" si="8">SUM(F55,G55,H55,I55)</f>
        <v>0</v>
      </c>
      <c r="D55" s="20"/>
      <c r="E55" s="19">
        <f t="shared" ref="E55:E57" si="9">C55-D55</f>
        <v>0</v>
      </c>
      <c r="F55" s="22"/>
      <c r="G55" s="22"/>
      <c r="H55" s="22"/>
      <c r="I55" s="22"/>
      <c r="J55" s="19"/>
    </row>
    <row r="56" s="5" customFormat="1" spans="1:10">
      <c r="A56" s="17" t="s">
        <v>168</v>
      </c>
      <c r="B56" s="18" t="s">
        <v>73</v>
      </c>
      <c r="C56" s="19">
        <f t="shared" si="8"/>
        <v>0</v>
      </c>
      <c r="D56" s="20"/>
      <c r="E56" s="19">
        <f t="shared" si="9"/>
        <v>0</v>
      </c>
      <c r="F56" s="22"/>
      <c r="G56" s="22"/>
      <c r="H56" s="22"/>
      <c r="I56" s="22"/>
      <c r="J56" s="19"/>
    </row>
    <row r="57" s="5" customFormat="1" spans="1:10">
      <c r="A57" s="17" t="s">
        <v>168</v>
      </c>
      <c r="B57" s="18" t="s">
        <v>82</v>
      </c>
      <c r="C57" s="19">
        <f t="shared" si="8"/>
        <v>0</v>
      </c>
      <c r="D57" s="20"/>
      <c r="E57" s="19">
        <f t="shared" si="9"/>
        <v>0</v>
      </c>
      <c r="F57" s="22"/>
      <c r="G57" s="22"/>
      <c r="H57" s="22"/>
      <c r="I57" s="22"/>
      <c r="J57" s="19"/>
    </row>
    <row r="58" s="5" customFormat="1" spans="1:10">
      <c r="A58" s="17" t="s">
        <v>168</v>
      </c>
      <c r="B58" s="18" t="s">
        <v>75</v>
      </c>
      <c r="C58" s="19">
        <f t="shared" ref="C58:C61" si="10">SUM(F58,G58,H58,I58)</f>
        <v>0</v>
      </c>
      <c r="D58" s="20"/>
      <c r="E58" s="19">
        <f t="shared" ref="E58:E61" si="11">C58-D58</f>
        <v>0</v>
      </c>
      <c r="F58" s="22"/>
      <c r="G58" s="22"/>
      <c r="H58" s="22"/>
      <c r="I58" s="22"/>
      <c r="J58" s="19"/>
    </row>
    <row r="59" s="5" customFormat="1" spans="1:10">
      <c r="A59" s="17" t="s">
        <v>168</v>
      </c>
      <c r="B59" s="18" t="s">
        <v>78</v>
      </c>
      <c r="C59" s="19">
        <f t="shared" si="10"/>
        <v>0</v>
      </c>
      <c r="D59" s="20"/>
      <c r="E59" s="19">
        <f t="shared" si="11"/>
        <v>0</v>
      </c>
      <c r="F59" s="22"/>
      <c r="G59" s="22"/>
      <c r="H59" s="22"/>
      <c r="I59" s="22"/>
      <c r="J59" s="19"/>
    </row>
    <row r="60" s="5" customFormat="1" spans="1:10">
      <c r="A60" s="17" t="s">
        <v>168</v>
      </c>
      <c r="B60" s="18" t="s">
        <v>79</v>
      </c>
      <c r="C60" s="19">
        <f t="shared" si="10"/>
        <v>0</v>
      </c>
      <c r="D60" s="20"/>
      <c r="E60" s="19">
        <f t="shared" si="11"/>
        <v>0</v>
      </c>
      <c r="F60" s="22"/>
      <c r="G60" s="22"/>
      <c r="H60" s="22"/>
      <c r="I60" s="22"/>
      <c r="J60" s="19"/>
    </row>
    <row r="61" s="5" customFormat="1" spans="1:10">
      <c r="A61" s="17" t="s">
        <v>168</v>
      </c>
      <c r="B61" s="18" t="s">
        <v>169</v>
      </c>
      <c r="C61" s="19">
        <f t="shared" si="10"/>
        <v>0</v>
      </c>
      <c r="D61" s="20"/>
      <c r="E61" s="19">
        <f t="shared" si="11"/>
        <v>0</v>
      </c>
      <c r="F61" s="22"/>
      <c r="G61" s="22"/>
      <c r="H61" s="22"/>
      <c r="I61" s="22"/>
      <c r="J61" s="19"/>
    </row>
    <row r="62" s="5" customFormat="1" spans="1:10">
      <c r="A62" s="17" t="s">
        <v>168</v>
      </c>
      <c r="B62" s="18" t="s">
        <v>81</v>
      </c>
      <c r="C62" s="19">
        <f>SUM(F62,G62,H62,I62)</f>
        <v>0</v>
      </c>
      <c r="D62" s="20"/>
      <c r="E62" s="19">
        <f>C62-D62</f>
        <v>0</v>
      </c>
      <c r="F62" s="22"/>
      <c r="G62" s="22"/>
      <c r="H62" s="22"/>
      <c r="I62" s="22"/>
      <c r="J62" s="19"/>
    </row>
    <row r="63" s="5" customFormat="1" spans="1:10">
      <c r="A63" s="17" t="s">
        <v>168</v>
      </c>
      <c r="B63" s="18" t="s">
        <v>51</v>
      </c>
      <c r="C63" s="19">
        <f>SUM(F63,G63,H63,I63)</f>
        <v>0</v>
      </c>
      <c r="D63" s="20"/>
      <c r="E63" s="19">
        <f>C63-D63</f>
        <v>0</v>
      </c>
      <c r="F63" s="22"/>
      <c r="G63" s="22"/>
      <c r="H63" s="22"/>
      <c r="I63" s="22"/>
      <c r="J63" s="19"/>
    </row>
    <row r="64" s="5" customFormat="1" spans="1:10">
      <c r="A64" s="17" t="s">
        <v>168</v>
      </c>
      <c r="B64" s="18" t="s">
        <v>83</v>
      </c>
      <c r="C64" s="19">
        <f>SUM(F64,G64,H64,I64)</f>
        <v>0</v>
      </c>
      <c r="D64" s="20"/>
      <c r="E64" s="19">
        <f>C64-D64</f>
        <v>0</v>
      </c>
      <c r="F64" s="22"/>
      <c r="G64" s="22"/>
      <c r="H64" s="22"/>
      <c r="I64" s="22"/>
      <c r="J64" s="19"/>
    </row>
    <row r="65" s="5" customFormat="1" spans="1:10">
      <c r="A65" s="17" t="s">
        <v>168</v>
      </c>
      <c r="B65" s="18" t="s">
        <v>85</v>
      </c>
      <c r="C65" s="19">
        <f>SUM(F65,G65,H65,I65)</f>
        <v>0</v>
      </c>
      <c r="D65" s="20"/>
      <c r="E65" s="19">
        <f>C65-D65</f>
        <v>0</v>
      </c>
      <c r="F65" s="22"/>
      <c r="G65" s="22"/>
      <c r="H65" s="22"/>
      <c r="I65" s="22"/>
      <c r="J65" s="19"/>
    </row>
    <row r="66" s="5" customFormat="1" spans="1:10">
      <c r="A66" s="17" t="s">
        <v>168</v>
      </c>
      <c r="B66" s="18" t="s">
        <v>84</v>
      </c>
      <c r="C66" s="19">
        <f>SUM(F66,G66,H66,I66)</f>
        <v>0</v>
      </c>
      <c r="D66" s="20"/>
      <c r="E66" s="19">
        <f>C66-D66</f>
        <v>0</v>
      </c>
      <c r="F66" s="22"/>
      <c r="G66" s="22"/>
      <c r="H66" s="22"/>
      <c r="I66" s="22"/>
      <c r="J66" s="19"/>
    </row>
    <row r="67" s="5" customFormat="1" spans="1:10">
      <c r="A67" s="17" t="s">
        <v>168</v>
      </c>
      <c r="B67" s="18" t="s">
        <v>87</v>
      </c>
      <c r="C67" s="19">
        <f>SUM(F67,G67,H67,I67)</f>
        <v>0</v>
      </c>
      <c r="D67" s="20"/>
      <c r="E67" s="19">
        <f>C67-D67</f>
        <v>0</v>
      </c>
      <c r="F67" s="22"/>
      <c r="G67" s="22"/>
      <c r="H67" s="22"/>
      <c r="I67" s="22"/>
      <c r="J67" s="19"/>
    </row>
    <row r="68" s="5" customFormat="1" spans="1:10">
      <c r="A68" s="17" t="s">
        <v>168</v>
      </c>
      <c r="B68" s="18" t="s">
        <v>89</v>
      </c>
      <c r="C68" s="19">
        <f>SUM(F68,G68,H68,I68)</f>
        <v>0</v>
      </c>
      <c r="D68" s="20"/>
      <c r="E68" s="19">
        <f>C68-D68</f>
        <v>0</v>
      </c>
      <c r="F68" s="22"/>
      <c r="G68" s="22"/>
      <c r="H68" s="22"/>
      <c r="I68" s="22"/>
      <c r="J68" s="19"/>
    </row>
    <row r="69" s="5" customFormat="1" spans="1:10">
      <c r="A69" s="17" t="s">
        <v>168</v>
      </c>
      <c r="B69" s="18" t="s">
        <v>90</v>
      </c>
      <c r="C69" s="19">
        <f>SUM(F69,G69,H69,I69)</f>
        <v>0</v>
      </c>
      <c r="D69" s="20"/>
      <c r="E69" s="19">
        <f>C69-D69</f>
        <v>0</v>
      </c>
      <c r="F69" s="22"/>
      <c r="G69" s="22"/>
      <c r="H69" s="22"/>
      <c r="I69" s="22"/>
      <c r="J69" s="19"/>
    </row>
    <row r="70" s="5" customFormat="1" spans="1:10">
      <c r="A70" s="17" t="s">
        <v>168</v>
      </c>
      <c r="B70" s="18" t="s">
        <v>91</v>
      </c>
      <c r="C70" s="19">
        <f>SUM(F70,G70,H70,I70)</f>
        <v>0</v>
      </c>
      <c r="D70" s="20"/>
      <c r="E70" s="19">
        <f>C70-D70</f>
        <v>0</v>
      </c>
      <c r="F70" s="22"/>
      <c r="G70" s="22"/>
      <c r="H70" s="22"/>
      <c r="I70" s="22"/>
      <c r="J70" s="19"/>
    </row>
    <row r="71" s="5" customFormat="1" spans="1:10">
      <c r="A71" s="17" t="s">
        <v>168</v>
      </c>
      <c r="B71" s="18" t="s">
        <v>92</v>
      </c>
      <c r="C71" s="19">
        <f>SUM(F71,G71,H71,I71)</f>
        <v>0</v>
      </c>
      <c r="D71" s="20"/>
      <c r="E71" s="19">
        <f>C71-D71</f>
        <v>0</v>
      </c>
      <c r="F71" s="22"/>
      <c r="G71" s="22"/>
      <c r="H71" s="22"/>
      <c r="I71" s="22"/>
      <c r="J71" s="19"/>
    </row>
    <row r="72" s="5" customFormat="1" spans="1:10">
      <c r="A72" s="17" t="s">
        <v>170</v>
      </c>
      <c r="B72" s="18" t="s">
        <v>93</v>
      </c>
      <c r="C72" s="19">
        <f>SUM(F72,G72,H72,I72)</f>
        <v>0</v>
      </c>
      <c r="D72" s="20"/>
      <c r="E72" s="19">
        <f>C72-D72</f>
        <v>0</v>
      </c>
      <c r="F72" s="22"/>
      <c r="G72" s="22"/>
      <c r="H72" s="22"/>
      <c r="I72" s="22"/>
      <c r="J72" s="19"/>
    </row>
    <row r="73" s="5" customFormat="1" spans="1:10">
      <c r="A73" s="17" t="s">
        <v>170</v>
      </c>
      <c r="B73" s="18" t="s">
        <v>94</v>
      </c>
      <c r="C73" s="19">
        <f t="shared" ref="C73:C113" si="12">SUM(F73,G73,H73,I73)</f>
        <v>0</v>
      </c>
      <c r="D73" s="20"/>
      <c r="E73" s="19">
        <f t="shared" ref="E73:E136" si="13">C73-D73</f>
        <v>0</v>
      </c>
      <c r="F73" s="22"/>
      <c r="G73" s="22"/>
      <c r="H73" s="22"/>
      <c r="I73" s="22"/>
      <c r="J73" s="19"/>
    </row>
    <row r="74" s="5" customFormat="1" spans="1:10">
      <c r="A74" s="17" t="s">
        <v>170</v>
      </c>
      <c r="B74" s="18" t="s">
        <v>95</v>
      </c>
      <c r="C74" s="19">
        <f t="shared" si="12"/>
        <v>0</v>
      </c>
      <c r="D74" s="20"/>
      <c r="E74" s="19">
        <f t="shared" si="13"/>
        <v>0</v>
      </c>
      <c r="F74" s="22"/>
      <c r="G74" s="22"/>
      <c r="H74" s="22"/>
      <c r="I74" s="22"/>
      <c r="J74" s="19"/>
    </row>
    <row r="75" s="5" customFormat="1" spans="1:10">
      <c r="A75" s="17" t="s">
        <v>170</v>
      </c>
      <c r="B75" s="18" t="s">
        <v>97</v>
      </c>
      <c r="C75" s="19">
        <f t="shared" si="12"/>
        <v>0</v>
      </c>
      <c r="D75" s="20"/>
      <c r="E75" s="19">
        <f t="shared" si="13"/>
        <v>0</v>
      </c>
      <c r="F75" s="22"/>
      <c r="G75" s="22"/>
      <c r="H75" s="22"/>
      <c r="I75" s="22"/>
      <c r="J75" s="19"/>
    </row>
    <row r="76" s="5" customFormat="1" spans="1:10">
      <c r="A76" s="17" t="s">
        <v>170</v>
      </c>
      <c r="B76" s="18" t="s">
        <v>98</v>
      </c>
      <c r="C76" s="19">
        <f t="shared" si="12"/>
        <v>0</v>
      </c>
      <c r="D76" s="20"/>
      <c r="E76" s="19">
        <f t="shared" si="13"/>
        <v>0</v>
      </c>
      <c r="F76" s="22"/>
      <c r="G76" s="22"/>
      <c r="H76" s="22"/>
      <c r="I76" s="22"/>
      <c r="J76" s="19"/>
    </row>
    <row r="77" s="5" customFormat="1" spans="1:10">
      <c r="A77" s="17" t="s">
        <v>170</v>
      </c>
      <c r="B77" s="18" t="s">
        <v>99</v>
      </c>
      <c r="C77" s="19">
        <f t="shared" si="12"/>
        <v>0</v>
      </c>
      <c r="D77" s="20"/>
      <c r="E77" s="19">
        <f t="shared" si="13"/>
        <v>0</v>
      </c>
      <c r="F77" s="22"/>
      <c r="G77" s="22"/>
      <c r="H77" s="22"/>
      <c r="I77" s="22"/>
      <c r="J77" s="19"/>
    </row>
    <row r="78" s="5" customFormat="1" spans="1:10">
      <c r="A78" s="17" t="s">
        <v>170</v>
      </c>
      <c r="B78" s="18" t="s">
        <v>100</v>
      </c>
      <c r="C78" s="19">
        <f t="shared" si="12"/>
        <v>0</v>
      </c>
      <c r="D78" s="20"/>
      <c r="E78" s="19">
        <f t="shared" si="13"/>
        <v>0</v>
      </c>
      <c r="F78" s="22"/>
      <c r="G78" s="22"/>
      <c r="H78" s="22"/>
      <c r="I78" s="22"/>
      <c r="J78" s="19"/>
    </row>
    <row r="79" s="5" customFormat="1" spans="1:10">
      <c r="A79" s="17" t="s">
        <v>170</v>
      </c>
      <c r="B79" s="18" t="s">
        <v>101</v>
      </c>
      <c r="C79" s="19">
        <f t="shared" si="12"/>
        <v>0</v>
      </c>
      <c r="D79" s="20"/>
      <c r="E79" s="19">
        <f t="shared" si="13"/>
        <v>0</v>
      </c>
      <c r="F79" s="22"/>
      <c r="G79" s="22"/>
      <c r="H79" s="22"/>
      <c r="I79" s="22"/>
      <c r="J79" s="19"/>
    </row>
    <row r="80" s="5" customFormat="1" spans="1:10">
      <c r="A80" s="17" t="s">
        <v>170</v>
      </c>
      <c r="B80" s="18" t="s">
        <v>102</v>
      </c>
      <c r="C80" s="19">
        <f t="shared" si="12"/>
        <v>0</v>
      </c>
      <c r="D80" s="20"/>
      <c r="E80" s="19">
        <f t="shared" si="13"/>
        <v>0</v>
      </c>
      <c r="F80" s="22"/>
      <c r="G80" s="22"/>
      <c r="H80" s="22"/>
      <c r="I80" s="22"/>
      <c r="J80" s="19"/>
    </row>
    <row r="81" s="5" customFormat="1" spans="1:10">
      <c r="A81" s="17" t="s">
        <v>170</v>
      </c>
      <c r="B81" s="18" t="s">
        <v>103</v>
      </c>
      <c r="C81" s="19">
        <f t="shared" si="12"/>
        <v>0</v>
      </c>
      <c r="D81" s="20"/>
      <c r="E81" s="19">
        <f t="shared" si="13"/>
        <v>0</v>
      </c>
      <c r="F81" s="22"/>
      <c r="G81" s="22"/>
      <c r="H81" s="22"/>
      <c r="I81" s="22"/>
      <c r="J81" s="19"/>
    </row>
    <row r="82" s="5" customFormat="1" spans="1:10">
      <c r="A82" s="17" t="s">
        <v>170</v>
      </c>
      <c r="B82" s="18" t="s">
        <v>104</v>
      </c>
      <c r="C82" s="19">
        <f t="shared" si="12"/>
        <v>0</v>
      </c>
      <c r="D82" s="20"/>
      <c r="E82" s="19">
        <f t="shared" si="13"/>
        <v>0</v>
      </c>
      <c r="F82" s="22"/>
      <c r="G82" s="22"/>
      <c r="H82" s="22"/>
      <c r="I82" s="22"/>
      <c r="J82" s="19"/>
    </row>
    <row r="83" s="5" customFormat="1" spans="1:10">
      <c r="A83" s="17" t="s">
        <v>170</v>
      </c>
      <c r="B83" s="18" t="s">
        <v>105</v>
      </c>
      <c r="C83" s="19">
        <f t="shared" si="12"/>
        <v>0</v>
      </c>
      <c r="D83" s="20"/>
      <c r="E83" s="19">
        <f t="shared" si="13"/>
        <v>0</v>
      </c>
      <c r="F83" s="22"/>
      <c r="G83" s="22"/>
      <c r="H83" s="22"/>
      <c r="I83" s="22"/>
      <c r="J83" s="19"/>
    </row>
    <row r="84" s="5" customFormat="1" spans="1:10">
      <c r="A84" s="17" t="s">
        <v>170</v>
      </c>
      <c r="B84" s="18" t="s">
        <v>106</v>
      </c>
      <c r="C84" s="19">
        <f t="shared" si="12"/>
        <v>0</v>
      </c>
      <c r="D84" s="20"/>
      <c r="E84" s="19">
        <f t="shared" si="13"/>
        <v>0</v>
      </c>
      <c r="F84" s="22"/>
      <c r="G84" s="22"/>
      <c r="H84" s="22"/>
      <c r="I84" s="22"/>
      <c r="J84" s="19"/>
    </row>
    <row r="85" s="5" customFormat="1" spans="1:10">
      <c r="A85" s="17" t="s">
        <v>170</v>
      </c>
      <c r="B85" s="18" t="s">
        <v>107</v>
      </c>
      <c r="C85" s="19">
        <f t="shared" si="12"/>
        <v>0</v>
      </c>
      <c r="D85" s="20"/>
      <c r="E85" s="19">
        <f t="shared" si="13"/>
        <v>0</v>
      </c>
      <c r="F85" s="22"/>
      <c r="G85" s="22"/>
      <c r="H85" s="22"/>
      <c r="I85" s="22"/>
      <c r="J85" s="19"/>
    </row>
    <row r="86" s="5" customFormat="1" spans="1:10">
      <c r="A86" s="17" t="s">
        <v>170</v>
      </c>
      <c r="B86" s="18" t="s">
        <v>108</v>
      </c>
      <c r="C86" s="19">
        <f t="shared" si="12"/>
        <v>0</v>
      </c>
      <c r="D86" s="20"/>
      <c r="E86" s="19">
        <f t="shared" si="13"/>
        <v>0</v>
      </c>
      <c r="F86" s="22"/>
      <c r="G86" s="22"/>
      <c r="H86" s="22"/>
      <c r="I86" s="22"/>
      <c r="J86" s="19"/>
    </row>
    <row r="87" s="5" customFormat="1" spans="1:10">
      <c r="A87" s="17" t="s">
        <v>170</v>
      </c>
      <c r="B87" s="18" t="s">
        <v>109</v>
      </c>
      <c r="C87" s="19">
        <f t="shared" si="12"/>
        <v>0</v>
      </c>
      <c r="D87" s="20"/>
      <c r="E87" s="19">
        <f t="shared" si="13"/>
        <v>0</v>
      </c>
      <c r="F87" s="22"/>
      <c r="G87" s="22"/>
      <c r="H87" s="22"/>
      <c r="I87" s="22"/>
      <c r="J87" s="19"/>
    </row>
    <row r="88" s="5" customFormat="1" spans="1:10">
      <c r="A88" s="17" t="s">
        <v>170</v>
      </c>
      <c r="B88" s="18" t="s">
        <v>110</v>
      </c>
      <c r="C88" s="19">
        <f t="shared" si="12"/>
        <v>0</v>
      </c>
      <c r="D88" s="20"/>
      <c r="E88" s="19">
        <f t="shared" si="13"/>
        <v>0</v>
      </c>
      <c r="F88" s="22"/>
      <c r="G88" s="22"/>
      <c r="H88" s="22"/>
      <c r="I88" s="22"/>
      <c r="J88" s="19"/>
    </row>
    <row r="89" s="5" customFormat="1" spans="1:10">
      <c r="A89" s="17" t="s">
        <v>170</v>
      </c>
      <c r="B89" s="18" t="s">
        <v>111</v>
      </c>
      <c r="C89" s="19">
        <f t="shared" si="12"/>
        <v>0</v>
      </c>
      <c r="D89" s="20"/>
      <c r="E89" s="19">
        <f t="shared" si="13"/>
        <v>0</v>
      </c>
      <c r="F89" s="22"/>
      <c r="G89" s="22"/>
      <c r="H89" s="22"/>
      <c r="I89" s="22"/>
      <c r="J89" s="19"/>
    </row>
    <row r="90" s="5" customFormat="1" spans="1:10">
      <c r="A90" s="17" t="s">
        <v>170</v>
      </c>
      <c r="B90" s="18" t="s">
        <v>112</v>
      </c>
      <c r="C90" s="19">
        <f t="shared" si="12"/>
        <v>0</v>
      </c>
      <c r="D90" s="20"/>
      <c r="E90" s="19">
        <f t="shared" si="13"/>
        <v>0</v>
      </c>
      <c r="F90" s="22"/>
      <c r="G90" s="22"/>
      <c r="H90" s="22"/>
      <c r="I90" s="22"/>
      <c r="J90" s="19"/>
    </row>
    <row r="91" s="5" customFormat="1" spans="1:10">
      <c r="A91" s="17" t="s">
        <v>170</v>
      </c>
      <c r="B91" s="18" t="s">
        <v>113</v>
      </c>
      <c r="C91" s="19">
        <f t="shared" si="12"/>
        <v>0</v>
      </c>
      <c r="D91" s="20"/>
      <c r="E91" s="19">
        <f t="shared" si="13"/>
        <v>0</v>
      </c>
      <c r="F91" s="22"/>
      <c r="G91" s="22"/>
      <c r="H91" s="22"/>
      <c r="I91" s="22"/>
      <c r="J91" s="19"/>
    </row>
    <row r="92" s="5" customFormat="1" spans="1:10">
      <c r="A92" s="17" t="s">
        <v>170</v>
      </c>
      <c r="B92" s="18" t="s">
        <v>114</v>
      </c>
      <c r="C92" s="19">
        <f t="shared" si="12"/>
        <v>0</v>
      </c>
      <c r="D92" s="20"/>
      <c r="E92" s="19">
        <f t="shared" si="13"/>
        <v>0</v>
      </c>
      <c r="F92" s="22"/>
      <c r="G92" s="22"/>
      <c r="H92" s="22"/>
      <c r="I92" s="22"/>
      <c r="J92" s="19"/>
    </row>
    <row r="93" s="5" customFormat="1" spans="1:10">
      <c r="A93" s="17" t="s">
        <v>170</v>
      </c>
      <c r="B93" s="18" t="s">
        <v>115</v>
      </c>
      <c r="C93" s="19">
        <f t="shared" si="12"/>
        <v>0</v>
      </c>
      <c r="D93" s="20"/>
      <c r="E93" s="19">
        <f t="shared" si="13"/>
        <v>0</v>
      </c>
      <c r="F93" s="22"/>
      <c r="G93" s="22"/>
      <c r="H93" s="22"/>
      <c r="I93" s="22"/>
      <c r="J93" s="19"/>
    </row>
    <row r="94" s="5" customFormat="1" spans="1:10">
      <c r="A94" s="17" t="s">
        <v>170</v>
      </c>
      <c r="B94" s="18" t="s">
        <v>116</v>
      </c>
      <c r="C94" s="19">
        <f t="shared" si="12"/>
        <v>0</v>
      </c>
      <c r="D94" s="20"/>
      <c r="E94" s="19">
        <f t="shared" si="13"/>
        <v>0</v>
      </c>
      <c r="F94" s="22"/>
      <c r="G94" s="22"/>
      <c r="H94" s="22"/>
      <c r="I94" s="22"/>
      <c r="J94" s="19"/>
    </row>
    <row r="95" s="5" customFormat="1" spans="1:10">
      <c r="A95" s="17" t="s">
        <v>170</v>
      </c>
      <c r="B95" s="18" t="s">
        <v>117</v>
      </c>
      <c r="C95" s="19">
        <f t="shared" si="12"/>
        <v>0</v>
      </c>
      <c r="D95" s="20"/>
      <c r="E95" s="19">
        <f t="shared" si="13"/>
        <v>0</v>
      </c>
      <c r="F95" s="22"/>
      <c r="G95" s="22"/>
      <c r="H95" s="22"/>
      <c r="I95" s="22"/>
      <c r="J95" s="19"/>
    </row>
    <row r="96" s="5" customFormat="1" spans="1:10">
      <c r="A96" s="17" t="s">
        <v>170</v>
      </c>
      <c r="B96" s="18" t="s">
        <v>118</v>
      </c>
      <c r="C96" s="19">
        <f t="shared" si="12"/>
        <v>0</v>
      </c>
      <c r="D96" s="20"/>
      <c r="E96" s="19">
        <f t="shared" si="13"/>
        <v>0</v>
      </c>
      <c r="F96" s="22"/>
      <c r="G96" s="22"/>
      <c r="H96" s="22"/>
      <c r="I96" s="22"/>
      <c r="J96" s="19"/>
    </row>
    <row r="97" s="5" customFormat="1" spans="1:10">
      <c r="A97" s="17" t="s">
        <v>170</v>
      </c>
      <c r="B97" s="18" t="s">
        <v>119</v>
      </c>
      <c r="C97" s="19">
        <f t="shared" si="12"/>
        <v>0</v>
      </c>
      <c r="D97" s="20"/>
      <c r="E97" s="19">
        <f t="shared" si="13"/>
        <v>0</v>
      </c>
      <c r="F97" s="22"/>
      <c r="G97" s="22"/>
      <c r="H97" s="22"/>
      <c r="I97" s="22"/>
      <c r="J97" s="19"/>
    </row>
    <row r="98" s="5" customFormat="1" spans="1:10">
      <c r="A98" s="17" t="s">
        <v>170</v>
      </c>
      <c r="B98" s="18" t="s">
        <v>120</v>
      </c>
      <c r="C98" s="19">
        <f t="shared" si="12"/>
        <v>0</v>
      </c>
      <c r="D98" s="20"/>
      <c r="E98" s="19">
        <f t="shared" si="13"/>
        <v>0</v>
      </c>
      <c r="F98" s="22"/>
      <c r="G98" s="22"/>
      <c r="H98" s="22"/>
      <c r="I98" s="22"/>
      <c r="J98" s="19"/>
    </row>
    <row r="99" s="5" customFormat="1" spans="1:10">
      <c r="A99" s="17" t="s">
        <v>170</v>
      </c>
      <c r="B99" s="18" t="s">
        <v>121</v>
      </c>
      <c r="C99" s="19">
        <f t="shared" si="12"/>
        <v>0</v>
      </c>
      <c r="D99" s="20"/>
      <c r="E99" s="19">
        <f t="shared" si="13"/>
        <v>0</v>
      </c>
      <c r="F99" s="22"/>
      <c r="G99" s="22"/>
      <c r="H99" s="22"/>
      <c r="I99" s="22"/>
      <c r="J99" s="19"/>
    </row>
    <row r="100" s="5" customFormat="1" spans="1:10">
      <c r="A100" s="17" t="s">
        <v>170</v>
      </c>
      <c r="B100" s="18" t="s">
        <v>122</v>
      </c>
      <c r="C100" s="19">
        <f t="shared" si="12"/>
        <v>0</v>
      </c>
      <c r="D100" s="20"/>
      <c r="E100" s="19">
        <f t="shared" si="13"/>
        <v>0</v>
      </c>
      <c r="F100" s="22"/>
      <c r="G100" s="22"/>
      <c r="H100" s="22"/>
      <c r="I100" s="22"/>
      <c r="J100" s="19"/>
    </row>
    <row r="101" s="5" customFormat="1" spans="1:10">
      <c r="A101" s="17" t="s">
        <v>170</v>
      </c>
      <c r="B101" s="18" t="s">
        <v>123</v>
      </c>
      <c r="C101" s="19">
        <f t="shared" si="12"/>
        <v>0</v>
      </c>
      <c r="D101" s="20"/>
      <c r="E101" s="19">
        <f t="shared" si="13"/>
        <v>0</v>
      </c>
      <c r="F101" s="22"/>
      <c r="G101" s="22"/>
      <c r="H101" s="22"/>
      <c r="I101" s="22"/>
      <c r="J101" s="19"/>
    </row>
    <row r="102" s="5" customFormat="1" spans="1:10">
      <c r="A102" s="17" t="s">
        <v>170</v>
      </c>
      <c r="B102" s="18" t="s">
        <v>124</v>
      </c>
      <c r="C102" s="19">
        <f t="shared" si="12"/>
        <v>0</v>
      </c>
      <c r="D102" s="20"/>
      <c r="E102" s="19">
        <f t="shared" si="13"/>
        <v>0</v>
      </c>
      <c r="F102" s="22"/>
      <c r="G102" s="22"/>
      <c r="H102" s="22"/>
      <c r="I102" s="22"/>
      <c r="J102" s="19"/>
    </row>
    <row r="103" s="5" customFormat="1" spans="1:10">
      <c r="A103" s="17" t="s">
        <v>170</v>
      </c>
      <c r="B103" s="18" t="s">
        <v>125</v>
      </c>
      <c r="C103" s="19">
        <f t="shared" si="12"/>
        <v>0</v>
      </c>
      <c r="D103" s="20"/>
      <c r="E103" s="19">
        <f t="shared" si="13"/>
        <v>0</v>
      </c>
      <c r="F103" s="22"/>
      <c r="G103" s="22"/>
      <c r="H103" s="22"/>
      <c r="I103" s="22"/>
      <c r="J103" s="19"/>
    </row>
    <row r="104" s="5" customFormat="1" spans="1:10">
      <c r="A104" s="17" t="s">
        <v>170</v>
      </c>
      <c r="B104" s="18" t="s">
        <v>126</v>
      </c>
      <c r="C104" s="19">
        <f t="shared" si="12"/>
        <v>0</v>
      </c>
      <c r="D104" s="20"/>
      <c r="E104" s="19">
        <f t="shared" si="13"/>
        <v>0</v>
      </c>
      <c r="F104" s="22"/>
      <c r="G104" s="22"/>
      <c r="H104" s="22"/>
      <c r="I104" s="22"/>
      <c r="J104" s="19"/>
    </row>
    <row r="105" s="5" customFormat="1" spans="1:10">
      <c r="A105" s="17" t="s">
        <v>170</v>
      </c>
      <c r="B105" s="18" t="s">
        <v>127</v>
      </c>
      <c r="C105" s="19">
        <f t="shared" si="12"/>
        <v>0</v>
      </c>
      <c r="D105" s="20"/>
      <c r="E105" s="19">
        <f t="shared" si="13"/>
        <v>0</v>
      </c>
      <c r="F105" s="22"/>
      <c r="G105" s="22"/>
      <c r="H105" s="22"/>
      <c r="I105" s="22"/>
      <c r="J105" s="19"/>
    </row>
    <row r="106" s="5" customFormat="1" spans="1:10">
      <c r="A106" s="17" t="s">
        <v>170</v>
      </c>
      <c r="B106" s="18" t="s">
        <v>128</v>
      </c>
      <c r="C106" s="19">
        <f t="shared" si="12"/>
        <v>0</v>
      </c>
      <c r="D106" s="20"/>
      <c r="E106" s="19">
        <f t="shared" si="13"/>
        <v>0</v>
      </c>
      <c r="F106" s="22"/>
      <c r="G106" s="22"/>
      <c r="H106" s="22"/>
      <c r="I106" s="22"/>
      <c r="J106" s="19"/>
    </row>
    <row r="107" s="5" customFormat="1" spans="1:10">
      <c r="A107" s="17" t="s">
        <v>170</v>
      </c>
      <c r="B107" s="18" t="s">
        <v>129</v>
      </c>
      <c r="C107" s="19">
        <f t="shared" si="12"/>
        <v>0</v>
      </c>
      <c r="D107" s="20"/>
      <c r="E107" s="19">
        <f t="shared" si="13"/>
        <v>0</v>
      </c>
      <c r="F107" s="22"/>
      <c r="G107" s="22"/>
      <c r="H107" s="22"/>
      <c r="I107" s="22"/>
      <c r="J107" s="19"/>
    </row>
    <row r="108" s="5" customFormat="1" spans="1:10">
      <c r="A108" s="17" t="s">
        <v>170</v>
      </c>
      <c r="B108" s="18" t="s">
        <v>130</v>
      </c>
      <c r="C108" s="19">
        <f t="shared" si="12"/>
        <v>0</v>
      </c>
      <c r="D108" s="20"/>
      <c r="E108" s="19">
        <f t="shared" si="13"/>
        <v>0</v>
      </c>
      <c r="F108" s="22"/>
      <c r="G108" s="22"/>
      <c r="H108" s="22"/>
      <c r="I108" s="22"/>
      <c r="J108" s="19"/>
    </row>
    <row r="109" s="5" customFormat="1" spans="1:10">
      <c r="A109" s="17" t="s">
        <v>171</v>
      </c>
      <c r="B109" s="18" t="s">
        <v>39</v>
      </c>
      <c r="C109" s="19">
        <f t="shared" si="12"/>
        <v>0</v>
      </c>
      <c r="D109" s="20"/>
      <c r="E109" s="19">
        <f t="shared" si="13"/>
        <v>0</v>
      </c>
      <c r="F109" s="22"/>
      <c r="G109" s="22"/>
      <c r="H109" s="22"/>
      <c r="I109" s="22"/>
      <c r="J109" s="19"/>
    </row>
    <row r="110" s="5" customFormat="1" spans="1:10">
      <c r="A110" s="17" t="s">
        <v>171</v>
      </c>
      <c r="B110" s="18" t="s">
        <v>63</v>
      </c>
      <c r="C110" s="19">
        <f t="shared" si="12"/>
        <v>0</v>
      </c>
      <c r="D110" s="20"/>
      <c r="E110" s="19">
        <f t="shared" si="13"/>
        <v>0</v>
      </c>
      <c r="F110" s="22"/>
      <c r="G110" s="22"/>
      <c r="H110" s="22"/>
      <c r="I110" s="22"/>
      <c r="J110" s="19"/>
    </row>
    <row r="111" s="5" customFormat="1" spans="1:10">
      <c r="A111" s="17" t="s">
        <v>171</v>
      </c>
      <c r="B111" s="18" t="s">
        <v>172</v>
      </c>
      <c r="C111" s="19">
        <f t="shared" si="12"/>
        <v>0</v>
      </c>
      <c r="D111" s="20"/>
      <c r="E111" s="19">
        <f t="shared" si="13"/>
        <v>0</v>
      </c>
      <c r="F111" s="22"/>
      <c r="G111" s="22"/>
      <c r="H111" s="22"/>
      <c r="I111" s="22"/>
      <c r="J111" s="19"/>
    </row>
    <row r="112" s="5" customFormat="1" spans="1:10">
      <c r="A112" s="17" t="s">
        <v>171</v>
      </c>
      <c r="B112" s="18" t="s">
        <v>132</v>
      </c>
      <c r="C112" s="19">
        <f t="shared" si="12"/>
        <v>0</v>
      </c>
      <c r="D112" s="20"/>
      <c r="E112" s="19">
        <f t="shared" si="13"/>
        <v>0</v>
      </c>
      <c r="F112" s="22"/>
      <c r="G112" s="22"/>
      <c r="H112" s="22"/>
      <c r="I112" s="22"/>
      <c r="J112" s="19"/>
    </row>
    <row r="113" s="5" customFormat="1" spans="1:10">
      <c r="A113" s="17" t="s">
        <v>171</v>
      </c>
      <c r="B113" s="18" t="s">
        <v>68</v>
      </c>
      <c r="C113" s="19">
        <f t="shared" si="12"/>
        <v>0</v>
      </c>
      <c r="D113" s="20"/>
      <c r="E113" s="19">
        <f t="shared" si="13"/>
        <v>0</v>
      </c>
      <c r="F113" s="22"/>
      <c r="G113" s="22"/>
      <c r="H113" s="22"/>
      <c r="I113" s="22"/>
      <c r="J113" s="19"/>
    </row>
    <row r="114" s="5" customFormat="1" spans="1:10">
      <c r="A114" s="17" t="s">
        <v>171</v>
      </c>
      <c r="B114" s="18" t="s">
        <v>133</v>
      </c>
      <c r="C114" s="25"/>
      <c r="D114" s="26"/>
      <c r="E114" s="19">
        <f t="shared" si="13"/>
        <v>0</v>
      </c>
      <c r="F114" s="22"/>
      <c r="G114" s="22"/>
      <c r="H114" s="22"/>
      <c r="I114" s="22"/>
      <c r="J114" s="19"/>
    </row>
    <row r="115" s="5" customFormat="1" spans="1:10">
      <c r="A115" s="17" t="s">
        <v>171</v>
      </c>
      <c r="B115" s="18" t="s">
        <v>134</v>
      </c>
      <c r="C115" s="25"/>
      <c r="D115" s="26"/>
      <c r="E115" s="19">
        <f t="shared" si="13"/>
        <v>0</v>
      </c>
      <c r="F115" s="22"/>
      <c r="G115" s="22"/>
      <c r="H115" s="22"/>
      <c r="I115" s="22"/>
      <c r="J115" s="19"/>
    </row>
    <row r="116" s="5" customFormat="1" spans="1:10">
      <c r="A116" s="17" t="s">
        <v>171</v>
      </c>
      <c r="B116" s="18" t="s">
        <v>49</v>
      </c>
      <c r="C116" s="19">
        <f t="shared" ref="C116:C139" si="14">SUM(F116,G116,H116,I116)</f>
        <v>0</v>
      </c>
      <c r="D116" s="20"/>
      <c r="E116" s="19">
        <f t="shared" si="13"/>
        <v>0</v>
      </c>
      <c r="F116" s="22"/>
      <c r="G116" s="22"/>
      <c r="H116" s="22"/>
      <c r="I116" s="22"/>
      <c r="J116" s="19"/>
    </row>
    <row r="117" s="5" customFormat="1" spans="1:10">
      <c r="A117" s="17" t="s">
        <v>171</v>
      </c>
      <c r="B117" s="18" t="s">
        <v>136</v>
      </c>
      <c r="C117" s="25"/>
      <c r="D117" s="26"/>
      <c r="E117" s="19">
        <f t="shared" si="13"/>
        <v>0</v>
      </c>
      <c r="F117" s="22"/>
      <c r="G117" s="22"/>
      <c r="H117" s="22"/>
      <c r="I117" s="22"/>
      <c r="J117" s="19"/>
    </row>
    <row r="118" s="5" customFormat="1" spans="1:10">
      <c r="A118" s="17" t="s">
        <v>171</v>
      </c>
      <c r="B118" s="18" t="s">
        <v>137</v>
      </c>
      <c r="C118" s="25"/>
      <c r="D118" s="26"/>
      <c r="E118" s="19">
        <f t="shared" si="13"/>
        <v>0</v>
      </c>
      <c r="F118" s="22"/>
      <c r="G118" s="22"/>
      <c r="H118" s="22"/>
      <c r="I118" s="22"/>
      <c r="J118" s="19"/>
    </row>
    <row r="119" s="5" customFormat="1" spans="1:10">
      <c r="A119" s="17" t="s">
        <v>171</v>
      </c>
      <c r="B119" s="18" t="s">
        <v>47</v>
      </c>
      <c r="C119" s="19">
        <f t="shared" si="14"/>
        <v>0</v>
      </c>
      <c r="D119" s="20"/>
      <c r="E119" s="19">
        <f t="shared" si="13"/>
        <v>0</v>
      </c>
      <c r="F119" s="22"/>
      <c r="G119" s="22"/>
      <c r="H119" s="22"/>
      <c r="I119" s="22"/>
      <c r="J119" s="19">
        <f>E119/30</f>
        <v>0</v>
      </c>
    </row>
    <row r="120" s="5" customFormat="1" spans="1:10">
      <c r="A120" s="17" t="s">
        <v>173</v>
      </c>
      <c r="B120" s="18" t="s">
        <v>139</v>
      </c>
      <c r="C120" s="19">
        <f t="shared" si="14"/>
        <v>0</v>
      </c>
      <c r="D120" s="20"/>
      <c r="E120" s="19">
        <f t="shared" si="13"/>
        <v>0</v>
      </c>
      <c r="F120" s="22"/>
      <c r="G120" s="22"/>
      <c r="H120" s="22"/>
      <c r="I120" s="22"/>
      <c r="J120" s="19"/>
    </row>
    <row r="121" s="5" customFormat="1" spans="1:10">
      <c r="A121" s="17" t="s">
        <v>173</v>
      </c>
      <c r="B121" s="18" t="s">
        <v>88</v>
      </c>
      <c r="C121" s="19">
        <f t="shared" si="14"/>
        <v>0</v>
      </c>
      <c r="D121" s="20"/>
      <c r="E121" s="19">
        <f t="shared" si="13"/>
        <v>0</v>
      </c>
      <c r="F121" s="22"/>
      <c r="G121" s="22"/>
      <c r="H121" s="22"/>
      <c r="I121" s="22"/>
      <c r="J121" s="19"/>
    </row>
    <row r="122" s="5" customFormat="1" spans="1:10">
      <c r="A122" s="17" t="s">
        <v>173</v>
      </c>
      <c r="B122" s="18" t="s">
        <v>77</v>
      </c>
      <c r="C122" s="19">
        <f t="shared" si="14"/>
        <v>0</v>
      </c>
      <c r="D122" s="20"/>
      <c r="E122" s="19">
        <f t="shared" si="13"/>
        <v>0</v>
      </c>
      <c r="F122" s="22"/>
      <c r="G122" s="22"/>
      <c r="H122" s="22"/>
      <c r="I122" s="22"/>
      <c r="J122" s="19"/>
    </row>
    <row r="123" s="5" customFormat="1" spans="1:10">
      <c r="A123" s="17" t="s">
        <v>173</v>
      </c>
      <c r="B123" s="18" t="s">
        <v>140</v>
      </c>
      <c r="C123" s="19">
        <f t="shared" si="14"/>
        <v>0</v>
      </c>
      <c r="D123" s="20"/>
      <c r="E123" s="19">
        <f t="shared" si="13"/>
        <v>0</v>
      </c>
      <c r="F123" s="22"/>
      <c r="G123" s="22"/>
      <c r="H123" s="22"/>
      <c r="I123" s="22"/>
      <c r="J123" s="19"/>
    </row>
    <row r="124" s="5" customFormat="1" spans="1:10">
      <c r="A124" s="17" t="s">
        <v>173</v>
      </c>
      <c r="B124" s="18" t="s">
        <v>174</v>
      </c>
      <c r="C124" s="19">
        <f t="shared" si="14"/>
        <v>0</v>
      </c>
      <c r="D124" s="20"/>
      <c r="E124" s="19">
        <f t="shared" si="13"/>
        <v>0</v>
      </c>
      <c r="F124" s="22"/>
      <c r="G124" s="22"/>
      <c r="H124" s="22"/>
      <c r="I124" s="22"/>
      <c r="J124" s="19"/>
    </row>
    <row r="125" s="5" customFormat="1" spans="1:10">
      <c r="A125" s="17" t="s">
        <v>173</v>
      </c>
      <c r="B125" s="18" t="s">
        <v>175</v>
      </c>
      <c r="C125" s="19">
        <f t="shared" si="14"/>
        <v>0</v>
      </c>
      <c r="D125" s="20"/>
      <c r="E125" s="19">
        <f t="shared" si="13"/>
        <v>0</v>
      </c>
      <c r="F125" s="22"/>
      <c r="G125" s="22"/>
      <c r="H125" s="22"/>
      <c r="I125" s="22"/>
      <c r="J125" s="19"/>
    </row>
    <row r="126" s="5" customFormat="1" spans="1:10">
      <c r="A126" s="17" t="s">
        <v>173</v>
      </c>
      <c r="B126" s="18" t="s">
        <v>86</v>
      </c>
      <c r="C126" s="19">
        <f t="shared" si="14"/>
        <v>0</v>
      </c>
      <c r="D126" s="20"/>
      <c r="E126" s="19">
        <f t="shared" si="13"/>
        <v>0</v>
      </c>
      <c r="F126" s="22"/>
      <c r="G126" s="22"/>
      <c r="H126" s="22"/>
      <c r="I126" s="22"/>
      <c r="J126" s="19"/>
    </row>
    <row r="127" s="5" customFormat="1" spans="1:10">
      <c r="A127" s="17" t="s">
        <v>176</v>
      </c>
      <c r="B127" s="18" t="s">
        <v>65</v>
      </c>
      <c r="C127" s="19">
        <f t="shared" si="14"/>
        <v>0</v>
      </c>
      <c r="D127" s="20"/>
      <c r="E127" s="19">
        <f t="shared" si="13"/>
        <v>0</v>
      </c>
      <c r="F127" s="22"/>
      <c r="G127" s="22"/>
      <c r="H127" s="22"/>
      <c r="I127" s="22"/>
      <c r="J127" s="19"/>
    </row>
    <row r="128" s="5" customFormat="1" spans="1:10">
      <c r="A128" s="17" t="s">
        <v>176</v>
      </c>
      <c r="B128" s="18" t="s">
        <v>39</v>
      </c>
      <c r="C128" s="19">
        <f t="shared" si="14"/>
        <v>0</v>
      </c>
      <c r="D128" s="20"/>
      <c r="E128" s="19">
        <f t="shared" si="13"/>
        <v>0</v>
      </c>
      <c r="F128" s="22"/>
      <c r="G128" s="22"/>
      <c r="H128" s="22"/>
      <c r="I128" s="22"/>
      <c r="J128" s="19"/>
    </row>
    <row r="129" s="5" customFormat="1" spans="1:10">
      <c r="A129" s="17" t="s">
        <v>176</v>
      </c>
      <c r="B129" s="18" t="s">
        <v>177</v>
      </c>
      <c r="C129" s="19">
        <f t="shared" si="14"/>
        <v>0</v>
      </c>
      <c r="D129" s="20"/>
      <c r="E129" s="19">
        <f t="shared" si="13"/>
        <v>0</v>
      </c>
      <c r="F129" s="22"/>
      <c r="G129" s="22"/>
      <c r="H129" s="22"/>
      <c r="I129" s="22"/>
      <c r="J129" s="19"/>
    </row>
    <row r="130" s="5" customFormat="1" spans="1:10">
      <c r="A130" s="17" t="s">
        <v>176</v>
      </c>
      <c r="B130" s="18" t="s">
        <v>131</v>
      </c>
      <c r="C130" s="19">
        <f t="shared" si="14"/>
        <v>0</v>
      </c>
      <c r="D130" s="20"/>
      <c r="E130" s="19">
        <f t="shared" si="13"/>
        <v>0</v>
      </c>
      <c r="F130" s="22"/>
      <c r="G130" s="22"/>
      <c r="H130" s="22"/>
      <c r="I130" s="22"/>
      <c r="J130" s="19"/>
    </row>
    <row r="131" s="5" customFormat="1" spans="1:10">
      <c r="A131" s="17" t="s">
        <v>176</v>
      </c>
      <c r="B131" s="18" t="s">
        <v>178</v>
      </c>
      <c r="C131" s="19">
        <f t="shared" si="14"/>
        <v>0</v>
      </c>
      <c r="D131" s="20"/>
      <c r="E131" s="19">
        <f t="shared" si="13"/>
        <v>0</v>
      </c>
      <c r="F131" s="22"/>
      <c r="G131" s="22"/>
      <c r="H131" s="22"/>
      <c r="I131" s="22"/>
      <c r="J131" s="19"/>
    </row>
    <row r="132" s="5" customFormat="1" spans="1:10">
      <c r="A132" s="17" t="s">
        <v>176</v>
      </c>
      <c r="B132" s="18" t="s">
        <v>179</v>
      </c>
      <c r="C132" s="19">
        <f t="shared" si="14"/>
        <v>0</v>
      </c>
      <c r="D132" s="20"/>
      <c r="E132" s="19">
        <f t="shared" si="13"/>
        <v>0</v>
      </c>
      <c r="F132" s="22"/>
      <c r="G132" s="22"/>
      <c r="H132" s="22"/>
      <c r="I132" s="22"/>
      <c r="J132" s="19"/>
    </row>
    <row r="133" s="5" customFormat="1" spans="1:10">
      <c r="A133" s="17" t="s">
        <v>176</v>
      </c>
      <c r="B133" s="18" t="s">
        <v>70</v>
      </c>
      <c r="C133" s="19">
        <f t="shared" si="14"/>
        <v>5330</v>
      </c>
      <c r="D133" s="20"/>
      <c r="E133" s="19">
        <f t="shared" si="13"/>
        <v>5330</v>
      </c>
      <c r="F133" s="22"/>
      <c r="G133" s="22">
        <v>5330</v>
      </c>
      <c r="H133" s="22"/>
      <c r="I133" s="22"/>
      <c r="J133" s="19"/>
    </row>
    <row r="134" s="5" customFormat="1" spans="1:10">
      <c r="A134" s="17" t="s">
        <v>180</v>
      </c>
      <c r="B134" s="18" t="s">
        <v>142</v>
      </c>
      <c r="C134" s="19">
        <f t="shared" si="14"/>
        <v>0</v>
      </c>
      <c r="D134" s="20"/>
      <c r="E134" s="19">
        <f t="shared" si="13"/>
        <v>0</v>
      </c>
      <c r="F134" s="22"/>
      <c r="G134" s="22"/>
      <c r="H134" s="22"/>
      <c r="I134" s="22"/>
      <c r="J134" s="19"/>
    </row>
    <row r="135" s="5" customFormat="1" spans="1:10">
      <c r="A135" s="17" t="s">
        <v>180</v>
      </c>
      <c r="B135" s="18" t="s">
        <v>143</v>
      </c>
      <c r="C135" s="19">
        <f t="shared" si="14"/>
        <v>0</v>
      </c>
      <c r="D135" s="20"/>
      <c r="E135" s="19">
        <f t="shared" si="13"/>
        <v>0</v>
      </c>
      <c r="F135" s="22"/>
      <c r="G135" s="22"/>
      <c r="H135" s="22"/>
      <c r="I135" s="22"/>
      <c r="J135" s="19"/>
    </row>
    <row r="136" s="5" customFormat="1" spans="1:10">
      <c r="A136" s="17" t="s">
        <v>180</v>
      </c>
      <c r="B136" s="18" t="s">
        <v>144</v>
      </c>
      <c r="C136" s="19">
        <f t="shared" si="14"/>
        <v>0</v>
      </c>
      <c r="D136" s="20"/>
      <c r="E136" s="19">
        <f t="shared" si="13"/>
        <v>0</v>
      </c>
      <c r="F136" s="22"/>
      <c r="G136" s="22"/>
      <c r="H136" s="22"/>
      <c r="I136" s="22"/>
      <c r="J136" s="19"/>
    </row>
    <row r="137" s="5" customFormat="1" spans="1:10">
      <c r="A137" s="17" t="s">
        <v>180</v>
      </c>
      <c r="B137" s="18" t="s">
        <v>145</v>
      </c>
      <c r="C137" s="19">
        <f t="shared" si="14"/>
        <v>0</v>
      </c>
      <c r="D137" s="20"/>
      <c r="E137" s="19">
        <f t="shared" ref="E137:E139" si="15">C137-D137</f>
        <v>0</v>
      </c>
      <c r="F137" s="22"/>
      <c r="G137" s="22"/>
      <c r="H137" s="22"/>
      <c r="I137" s="22"/>
      <c r="J137" s="19"/>
    </row>
    <row r="138" s="5" customFormat="1" spans="1:10">
      <c r="A138" s="17" t="s">
        <v>180</v>
      </c>
      <c r="B138" s="18" t="s">
        <v>80</v>
      </c>
      <c r="C138" s="19">
        <f t="shared" si="14"/>
        <v>0</v>
      </c>
      <c r="D138" s="20"/>
      <c r="E138" s="19">
        <f t="shared" si="15"/>
        <v>0</v>
      </c>
      <c r="F138" s="22"/>
      <c r="G138" s="22"/>
      <c r="H138" s="22"/>
      <c r="I138" s="22"/>
      <c r="J138" s="19"/>
    </row>
    <row r="139" s="5" customFormat="1" spans="1:10">
      <c r="A139" s="17" t="s">
        <v>180</v>
      </c>
      <c r="B139" s="18" t="s">
        <v>146</v>
      </c>
      <c r="C139" s="19">
        <f t="shared" si="14"/>
        <v>0</v>
      </c>
      <c r="D139" s="20"/>
      <c r="E139" s="19">
        <f t="shared" si="15"/>
        <v>0</v>
      </c>
      <c r="F139" s="22"/>
      <c r="G139" s="22"/>
      <c r="H139" s="22"/>
      <c r="I139" s="22"/>
      <c r="J139" s="19"/>
    </row>
    <row r="140" s="5" customFormat="1" spans="1:10">
      <c r="A140" s="17"/>
      <c r="B140" s="18"/>
      <c r="C140" s="22"/>
      <c r="D140" s="23"/>
      <c r="E140" s="19"/>
      <c r="F140" s="22"/>
      <c r="G140" s="22"/>
      <c r="H140" s="22"/>
      <c r="I140" s="22"/>
      <c r="J140" s="19"/>
    </row>
    <row r="141" s="5" customFormat="1" spans="1:10">
      <c r="A141" s="17"/>
      <c r="B141" s="18"/>
      <c r="C141" s="22"/>
      <c r="D141" s="23"/>
      <c r="E141" s="19"/>
      <c r="F141" s="22"/>
      <c r="G141" s="22"/>
      <c r="H141" s="22"/>
      <c r="I141" s="22"/>
      <c r="J141" s="19"/>
    </row>
    <row r="142" s="5" customFormat="1" spans="1:10">
      <c r="A142" s="17"/>
      <c r="B142" s="18"/>
      <c r="C142" s="22"/>
      <c r="D142" s="23"/>
      <c r="E142" s="19"/>
      <c r="F142" s="22"/>
      <c r="G142" s="22"/>
      <c r="H142" s="22"/>
      <c r="I142" s="22"/>
      <c r="J142" s="19"/>
    </row>
    <row r="143" s="5" customFormat="1" spans="1:10">
      <c r="A143" s="17"/>
      <c r="B143" s="18"/>
      <c r="C143" s="22"/>
      <c r="D143" s="23"/>
      <c r="E143" s="19"/>
      <c r="F143" s="22"/>
      <c r="G143" s="22"/>
      <c r="H143" s="22"/>
      <c r="I143" s="22"/>
      <c r="J143" s="19"/>
    </row>
    <row r="144" s="5" customFormat="1" spans="1:10">
      <c r="A144" s="17"/>
      <c r="B144" s="18"/>
      <c r="C144" s="22"/>
      <c r="D144" s="23"/>
      <c r="E144" s="19"/>
      <c r="F144" s="22"/>
      <c r="G144" s="22"/>
      <c r="H144" s="22"/>
      <c r="I144" s="22"/>
      <c r="J144" s="19"/>
    </row>
    <row r="145" s="5" customFormat="1" spans="1:10">
      <c r="A145" s="17"/>
      <c r="B145" s="18"/>
      <c r="C145" s="22"/>
      <c r="D145" s="23"/>
      <c r="E145" s="19"/>
      <c r="F145" s="22"/>
      <c r="G145" s="22"/>
      <c r="H145" s="22"/>
      <c r="I145" s="22"/>
      <c r="J145" s="19"/>
    </row>
    <row r="146" s="5" customFormat="1" spans="1:10">
      <c r="A146" s="17"/>
      <c r="B146" s="18"/>
      <c r="C146" s="22"/>
      <c r="D146" s="23"/>
      <c r="E146" s="19"/>
      <c r="F146" s="22"/>
      <c r="G146" s="22"/>
      <c r="H146" s="22"/>
      <c r="I146" s="22"/>
      <c r="J146" s="19"/>
    </row>
    <row r="147" s="5" customFormat="1" spans="1:10">
      <c r="A147" s="17"/>
      <c r="B147" s="18"/>
      <c r="C147" s="22"/>
      <c r="D147" s="23"/>
      <c r="E147" s="19"/>
      <c r="F147" s="22"/>
      <c r="G147" s="22"/>
      <c r="H147" s="22"/>
      <c r="I147" s="22"/>
      <c r="J147" s="19"/>
    </row>
    <row r="148" s="5" customFormat="1" spans="1:10">
      <c r="A148" s="17"/>
      <c r="B148" s="18"/>
      <c r="C148" s="22"/>
      <c r="D148" s="23"/>
      <c r="E148" s="19"/>
      <c r="F148" s="22"/>
      <c r="G148" s="22"/>
      <c r="H148" s="22"/>
      <c r="I148" s="22"/>
      <c r="J148" s="19"/>
    </row>
    <row r="149" s="5" customFormat="1" spans="1:10">
      <c r="A149" s="17"/>
      <c r="B149" s="18"/>
      <c r="C149" s="22"/>
      <c r="D149" s="23"/>
      <c r="E149" s="19"/>
      <c r="F149" s="22"/>
      <c r="G149" s="22"/>
      <c r="H149" s="22"/>
      <c r="I149" s="22"/>
      <c r="J149" s="19"/>
    </row>
    <row r="150" s="5" customFormat="1" spans="1:10">
      <c r="A150" s="17"/>
      <c r="B150" s="18"/>
      <c r="C150" s="22"/>
      <c r="D150" s="23"/>
      <c r="E150" s="19"/>
      <c r="F150" s="22"/>
      <c r="G150" s="22"/>
      <c r="H150" s="22"/>
      <c r="I150" s="22"/>
      <c r="J150" s="19"/>
    </row>
    <row r="151" s="5" customFormat="1" spans="1:10">
      <c r="A151" s="17"/>
      <c r="B151" s="18"/>
      <c r="C151" s="22"/>
      <c r="D151" s="23"/>
      <c r="E151" s="19"/>
      <c r="F151" s="22"/>
      <c r="G151" s="22"/>
      <c r="H151" s="22"/>
      <c r="I151" s="22"/>
      <c r="J151" s="19"/>
    </row>
    <row r="152" s="5" customFormat="1" spans="1:10">
      <c r="A152" s="17"/>
      <c r="B152" s="18"/>
      <c r="C152" s="22"/>
      <c r="D152" s="23"/>
      <c r="E152" s="19"/>
      <c r="F152" s="22"/>
      <c r="G152" s="22"/>
      <c r="H152" s="22"/>
      <c r="I152" s="22"/>
      <c r="J152" s="19"/>
    </row>
    <row r="153" s="5" customFormat="1" spans="1:10">
      <c r="A153" s="17"/>
      <c r="B153" s="18"/>
      <c r="C153" s="22"/>
      <c r="D153" s="23"/>
      <c r="E153" s="19"/>
      <c r="F153" s="22"/>
      <c r="G153" s="22"/>
      <c r="H153" s="22"/>
      <c r="I153" s="22"/>
      <c r="J153" s="19"/>
    </row>
    <row r="154" s="5" customFormat="1" spans="1:10">
      <c r="A154" s="17"/>
      <c r="B154" s="18"/>
      <c r="C154" s="22"/>
      <c r="D154" s="23"/>
      <c r="E154" s="19"/>
      <c r="F154" s="22"/>
      <c r="G154" s="22"/>
      <c r="H154" s="22"/>
      <c r="I154" s="22"/>
      <c r="J154" s="19"/>
    </row>
    <row r="155" s="5" customFormat="1" spans="1:10">
      <c r="A155" s="17"/>
      <c r="B155" s="18"/>
      <c r="C155" s="22"/>
      <c r="D155" s="23"/>
      <c r="E155" s="19"/>
      <c r="F155" s="22"/>
      <c r="G155" s="22"/>
      <c r="H155" s="22"/>
      <c r="I155" s="22"/>
      <c r="J155" s="19"/>
    </row>
    <row r="156" s="5" customFormat="1" spans="1:10">
      <c r="A156" s="17"/>
      <c r="B156" s="18"/>
      <c r="C156" s="22"/>
      <c r="D156" s="23"/>
      <c r="E156" s="19"/>
      <c r="F156" s="22"/>
      <c r="G156" s="22"/>
      <c r="H156" s="22"/>
      <c r="I156" s="22"/>
      <c r="J156" s="19"/>
    </row>
    <row r="157" s="5" customFormat="1" spans="1:10">
      <c r="A157" s="17"/>
      <c r="B157" s="18"/>
      <c r="C157" s="22"/>
      <c r="D157" s="23"/>
      <c r="E157" s="19"/>
      <c r="F157" s="22"/>
      <c r="G157" s="22"/>
      <c r="H157" s="22"/>
      <c r="I157" s="22"/>
      <c r="J157" s="19"/>
    </row>
    <row r="158" s="5" customFormat="1" spans="1:10">
      <c r="A158" s="17"/>
      <c r="B158" s="18"/>
      <c r="C158" s="22"/>
      <c r="D158" s="23"/>
      <c r="E158" s="19"/>
      <c r="F158" s="22"/>
      <c r="G158" s="22"/>
      <c r="H158" s="22"/>
      <c r="I158" s="22"/>
      <c r="J158" s="19"/>
    </row>
  </sheetData>
  <mergeCells count="2">
    <mergeCell ref="C1:E1"/>
    <mergeCell ref="A1:B2"/>
  </mergeCells>
  <conditionalFormatting sqref="B11">
    <cfRule type="duplicateValues" dxfId="0" priority="105"/>
  </conditionalFormatting>
  <conditionalFormatting sqref="B26">
    <cfRule type="duplicateValues" dxfId="0" priority="6"/>
  </conditionalFormatting>
  <conditionalFormatting sqref="B29">
    <cfRule type="duplicateValues" dxfId="0" priority="5"/>
  </conditionalFormatting>
  <conditionalFormatting sqref="B35">
    <cfRule type="duplicateValues" dxfId="0" priority="4"/>
  </conditionalFormatting>
  <conditionalFormatting sqref="B54">
    <cfRule type="duplicateValues" dxfId="0" priority="3"/>
  </conditionalFormatting>
  <conditionalFormatting sqref="B57">
    <cfRule type="duplicateValues" dxfId="0" priority="2"/>
  </conditionalFormatting>
  <conditionalFormatting sqref="B61">
    <cfRule type="duplicateValues" dxfId="0" priority="1"/>
  </conditionalFormatting>
  <conditionalFormatting sqref="B62">
    <cfRule type="duplicateValues" dxfId="0" priority="104"/>
  </conditionalFormatting>
  <conditionalFormatting sqref="B63">
    <cfRule type="duplicateValues" dxfId="0" priority="103"/>
  </conditionalFormatting>
  <conditionalFormatting sqref="B64">
    <cfRule type="duplicateValues" dxfId="0" priority="102"/>
  </conditionalFormatting>
  <conditionalFormatting sqref="B65">
    <cfRule type="duplicateValues" dxfId="0" priority="101"/>
  </conditionalFormatting>
  <conditionalFormatting sqref="B66">
    <cfRule type="duplicateValues" dxfId="0" priority="100"/>
  </conditionalFormatting>
  <conditionalFormatting sqref="B67">
    <cfRule type="duplicateValues" dxfId="0" priority="99"/>
  </conditionalFormatting>
  <conditionalFormatting sqref="B68">
    <cfRule type="duplicateValues" dxfId="0" priority="98"/>
  </conditionalFormatting>
  <conditionalFormatting sqref="B69">
    <cfRule type="duplicateValues" dxfId="0" priority="97"/>
  </conditionalFormatting>
  <conditionalFormatting sqref="B70">
    <cfRule type="duplicateValues" dxfId="0" priority="96"/>
  </conditionalFormatting>
  <conditionalFormatting sqref="B71">
    <cfRule type="duplicateValues" dxfId="0" priority="95"/>
  </conditionalFormatting>
  <conditionalFormatting sqref="B72">
    <cfRule type="duplicateValues" dxfId="0" priority="94"/>
  </conditionalFormatting>
  <conditionalFormatting sqref="B73">
    <cfRule type="duplicateValues" dxfId="0" priority="93"/>
  </conditionalFormatting>
  <conditionalFormatting sqref="B74">
    <cfRule type="duplicateValues" dxfId="0" priority="92"/>
  </conditionalFormatting>
  <conditionalFormatting sqref="B75">
    <cfRule type="duplicateValues" dxfId="0" priority="91"/>
  </conditionalFormatting>
  <conditionalFormatting sqref="B76">
    <cfRule type="duplicateValues" dxfId="0" priority="90"/>
  </conditionalFormatting>
  <conditionalFormatting sqref="B77">
    <cfRule type="duplicateValues" dxfId="0" priority="89"/>
  </conditionalFormatting>
  <conditionalFormatting sqref="B78">
    <cfRule type="duplicateValues" dxfId="0" priority="88"/>
  </conditionalFormatting>
  <conditionalFormatting sqref="B79">
    <cfRule type="duplicateValues" dxfId="0" priority="87"/>
  </conditionalFormatting>
  <conditionalFormatting sqref="B80">
    <cfRule type="duplicateValues" dxfId="0" priority="86"/>
  </conditionalFormatting>
  <conditionalFormatting sqref="B81">
    <cfRule type="duplicateValues" dxfId="0" priority="85"/>
  </conditionalFormatting>
  <conditionalFormatting sqref="B82">
    <cfRule type="duplicateValues" dxfId="0" priority="84"/>
  </conditionalFormatting>
  <conditionalFormatting sqref="B83">
    <cfRule type="duplicateValues" dxfId="0" priority="83"/>
  </conditionalFormatting>
  <conditionalFormatting sqref="B84">
    <cfRule type="duplicateValues" dxfId="0" priority="82"/>
  </conditionalFormatting>
  <conditionalFormatting sqref="B85">
    <cfRule type="duplicateValues" dxfId="0" priority="81"/>
  </conditionalFormatting>
  <conditionalFormatting sqref="B86">
    <cfRule type="duplicateValues" dxfId="0" priority="80"/>
  </conditionalFormatting>
  <conditionalFormatting sqref="B87">
    <cfRule type="duplicateValues" dxfId="0" priority="79"/>
  </conditionalFormatting>
  <conditionalFormatting sqref="B88">
    <cfRule type="duplicateValues" dxfId="0" priority="78"/>
  </conditionalFormatting>
  <conditionalFormatting sqref="B89">
    <cfRule type="duplicateValues" dxfId="0" priority="77"/>
  </conditionalFormatting>
  <conditionalFormatting sqref="B90">
    <cfRule type="duplicateValues" dxfId="0" priority="76"/>
  </conditionalFormatting>
  <conditionalFormatting sqref="B91">
    <cfRule type="duplicateValues" dxfId="0" priority="75"/>
  </conditionalFormatting>
  <conditionalFormatting sqref="B92">
    <cfRule type="duplicateValues" dxfId="0" priority="74"/>
  </conditionalFormatting>
  <conditionalFormatting sqref="B93">
    <cfRule type="duplicateValues" dxfId="0" priority="73"/>
  </conditionalFormatting>
  <conditionalFormatting sqref="B94">
    <cfRule type="duplicateValues" dxfId="0" priority="72"/>
  </conditionalFormatting>
  <conditionalFormatting sqref="B95">
    <cfRule type="duplicateValues" dxfId="0" priority="71"/>
  </conditionalFormatting>
  <conditionalFormatting sqref="B96">
    <cfRule type="duplicateValues" dxfId="0" priority="70"/>
  </conditionalFormatting>
  <conditionalFormatting sqref="B97">
    <cfRule type="duplicateValues" dxfId="0" priority="69"/>
  </conditionalFormatting>
  <conditionalFormatting sqref="B98">
    <cfRule type="duplicateValues" dxfId="0" priority="68"/>
  </conditionalFormatting>
  <conditionalFormatting sqref="B99">
    <cfRule type="duplicateValues" dxfId="0" priority="67"/>
  </conditionalFormatting>
  <conditionalFormatting sqref="B100">
    <cfRule type="duplicateValues" dxfId="0" priority="66"/>
  </conditionalFormatting>
  <conditionalFormatting sqref="B101">
    <cfRule type="duplicateValues" dxfId="0" priority="65"/>
  </conditionalFormatting>
  <conditionalFormatting sqref="B102">
    <cfRule type="duplicateValues" dxfId="0" priority="64"/>
  </conditionalFormatting>
  <conditionalFormatting sqref="B103">
    <cfRule type="duplicateValues" dxfId="0" priority="63"/>
  </conditionalFormatting>
  <conditionalFormatting sqref="B104">
    <cfRule type="duplicateValues" dxfId="0" priority="62"/>
  </conditionalFormatting>
  <conditionalFormatting sqref="B105">
    <cfRule type="duplicateValues" dxfId="0" priority="61"/>
  </conditionalFormatting>
  <conditionalFormatting sqref="B106">
    <cfRule type="duplicateValues" dxfId="0" priority="60"/>
  </conditionalFormatting>
  <conditionalFormatting sqref="B107">
    <cfRule type="duplicateValues" dxfId="0" priority="59"/>
  </conditionalFormatting>
  <conditionalFormatting sqref="B108">
    <cfRule type="duplicateValues" dxfId="0" priority="58"/>
  </conditionalFormatting>
  <conditionalFormatting sqref="B109">
    <cfRule type="duplicateValues" dxfId="0" priority="57"/>
  </conditionalFormatting>
  <conditionalFormatting sqref="B110">
    <cfRule type="duplicateValues" dxfId="0" priority="56"/>
  </conditionalFormatting>
  <conditionalFormatting sqref="B111">
    <cfRule type="duplicateValues" dxfId="0" priority="10"/>
  </conditionalFormatting>
  <conditionalFormatting sqref="B112">
    <cfRule type="duplicateValues" dxfId="0" priority="8"/>
  </conditionalFormatting>
  <conditionalFormatting sqref="B113">
    <cfRule type="duplicateValues" dxfId="0" priority="9"/>
  </conditionalFormatting>
  <conditionalFormatting sqref="B114">
    <cfRule type="duplicateValues" dxfId="0" priority="55"/>
  </conditionalFormatting>
  <conditionalFormatting sqref="B115">
    <cfRule type="duplicateValues" dxfId="0" priority="54"/>
  </conditionalFormatting>
  <conditionalFormatting sqref="B116">
    <cfRule type="duplicateValues" dxfId="0" priority="53"/>
  </conditionalFormatting>
  <conditionalFormatting sqref="B117">
    <cfRule type="duplicateValues" dxfId="0" priority="52"/>
  </conditionalFormatting>
  <conditionalFormatting sqref="B118">
    <cfRule type="duplicateValues" dxfId="0" priority="11"/>
  </conditionalFormatting>
  <conditionalFormatting sqref="B119">
    <cfRule type="duplicateValues" dxfId="0" priority="51"/>
  </conditionalFormatting>
  <conditionalFormatting sqref="B120">
    <cfRule type="duplicateValues" dxfId="0" priority="44"/>
  </conditionalFormatting>
  <conditionalFormatting sqref="B121">
    <cfRule type="duplicateValues" dxfId="0" priority="43"/>
  </conditionalFormatting>
  <conditionalFormatting sqref="B122">
    <cfRule type="duplicateValues" dxfId="0" priority="42"/>
  </conditionalFormatting>
  <conditionalFormatting sqref="B123">
    <cfRule type="duplicateValues" dxfId="0" priority="47"/>
  </conditionalFormatting>
  <conditionalFormatting sqref="B124">
    <cfRule type="duplicateValues" dxfId="0" priority="13"/>
  </conditionalFormatting>
  <conditionalFormatting sqref="B125">
    <cfRule type="duplicateValues" dxfId="0" priority="12"/>
  </conditionalFormatting>
  <conditionalFormatting sqref="B126">
    <cfRule type="duplicateValues" dxfId="0" priority="14"/>
  </conditionalFormatting>
  <conditionalFormatting sqref="B127">
    <cfRule type="duplicateValues" dxfId="0" priority="50"/>
  </conditionalFormatting>
  <conditionalFormatting sqref="B128">
    <cfRule type="duplicateValues" dxfId="0" priority="49"/>
  </conditionalFormatting>
  <conditionalFormatting sqref="B129">
    <cfRule type="duplicateValues" dxfId="0" priority="46"/>
  </conditionalFormatting>
  <conditionalFormatting sqref="B130">
    <cfRule type="duplicateValues" dxfId="0" priority="45"/>
  </conditionalFormatting>
  <conditionalFormatting sqref="B131">
    <cfRule type="duplicateValues" dxfId="0" priority="16"/>
  </conditionalFormatting>
  <conditionalFormatting sqref="B132">
    <cfRule type="duplicateValues" dxfId="0" priority="48"/>
  </conditionalFormatting>
  <conditionalFormatting sqref="B133">
    <cfRule type="duplicateValues" dxfId="0" priority="15"/>
  </conditionalFormatting>
  <conditionalFormatting sqref="B134">
    <cfRule type="duplicateValues" dxfId="0" priority="41"/>
  </conditionalFormatting>
  <conditionalFormatting sqref="B135">
    <cfRule type="duplicateValues" dxfId="0" priority="40"/>
  </conditionalFormatting>
  <conditionalFormatting sqref="B136">
    <cfRule type="duplicateValues" dxfId="0" priority="39"/>
  </conditionalFormatting>
  <conditionalFormatting sqref="B137">
    <cfRule type="duplicateValues" dxfId="0" priority="38"/>
  </conditionalFormatting>
  <conditionalFormatting sqref="B138">
    <cfRule type="duplicateValues" dxfId="0" priority="37"/>
  </conditionalFormatting>
  <conditionalFormatting sqref="B139">
    <cfRule type="duplicateValues" dxfId="0" priority="36"/>
  </conditionalFormatting>
  <conditionalFormatting sqref="B140">
    <cfRule type="duplicateValues" dxfId="0" priority="35"/>
  </conditionalFormatting>
  <conditionalFormatting sqref="B141">
    <cfRule type="duplicateValues" dxfId="0" priority="34"/>
  </conditionalFormatting>
  <conditionalFormatting sqref="B142">
    <cfRule type="duplicateValues" dxfId="0" priority="33"/>
  </conditionalFormatting>
  <conditionalFormatting sqref="B143">
    <cfRule type="duplicateValues" dxfId="0" priority="32"/>
  </conditionalFormatting>
  <conditionalFormatting sqref="B144">
    <cfRule type="duplicateValues" dxfId="0" priority="31"/>
  </conditionalFormatting>
  <conditionalFormatting sqref="B145">
    <cfRule type="duplicateValues" dxfId="0" priority="30"/>
  </conditionalFormatting>
  <conditionalFormatting sqref="B146">
    <cfRule type="duplicateValues" dxfId="0" priority="29"/>
  </conditionalFormatting>
  <conditionalFormatting sqref="B147">
    <cfRule type="duplicateValues" dxfId="0" priority="28"/>
  </conditionalFormatting>
  <conditionalFormatting sqref="B148">
    <cfRule type="duplicateValues" dxfId="0" priority="27"/>
  </conditionalFormatting>
  <conditionalFormatting sqref="B149">
    <cfRule type="duplicateValues" dxfId="0" priority="26"/>
  </conditionalFormatting>
  <conditionalFormatting sqref="B150">
    <cfRule type="duplicateValues" dxfId="0" priority="25"/>
  </conditionalFormatting>
  <conditionalFormatting sqref="B151">
    <cfRule type="duplicateValues" dxfId="0" priority="24"/>
  </conditionalFormatting>
  <conditionalFormatting sqref="B152">
    <cfRule type="duplicateValues" dxfId="0" priority="23"/>
  </conditionalFormatting>
  <conditionalFormatting sqref="B153">
    <cfRule type="duplicateValues" dxfId="0" priority="22"/>
  </conditionalFormatting>
  <conditionalFormatting sqref="B154">
    <cfRule type="duplicateValues" dxfId="0" priority="21"/>
  </conditionalFormatting>
  <conditionalFormatting sqref="B155">
    <cfRule type="duplicateValues" dxfId="0" priority="20"/>
  </conditionalFormatting>
  <conditionalFormatting sqref="B156">
    <cfRule type="duplicateValues" dxfId="0" priority="19"/>
  </conditionalFormatting>
  <conditionalFormatting sqref="B157">
    <cfRule type="duplicateValues" dxfId="0" priority="18"/>
  </conditionalFormatting>
  <conditionalFormatting sqref="B158">
    <cfRule type="duplicateValues" dxfId="0" priority="17"/>
  </conditionalFormatting>
  <conditionalFormatting sqref="B3:B10 B12:B25 B27:B28 B30:B34 B36:B51 A1 B159:B1048576">
    <cfRule type="duplicateValues" dxfId="0" priority="106"/>
  </conditionalFormatting>
  <conditionalFormatting sqref="B52:B53 B55:B56 B58:B60">
    <cfRule type="duplicateValues" dxfId="0" priority="7"/>
  </conditionalFormatting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8"/>
  <sheetViews>
    <sheetView workbookViewId="0">
      <pane ySplit="2" topLeftCell="A126" activePane="bottomLeft" state="frozen"/>
      <selection/>
      <selection pane="bottomLeft" activeCell="H137" sqref="H137"/>
    </sheetView>
  </sheetViews>
  <sheetFormatPr defaultColWidth="9" defaultRowHeight="16.5"/>
  <cols>
    <col min="1" max="1" width="4.625" style="5" customWidth="1"/>
    <col min="2" max="2" width="16.25" style="4" customWidth="1"/>
    <col min="3" max="3" width="9.625" style="6"/>
    <col min="4" max="4" width="9.625" style="7" customWidth="1"/>
    <col min="5" max="5" width="10" style="8" customWidth="1"/>
    <col min="6" max="9" width="11.875" style="9" customWidth="1"/>
    <col min="10" max="10" width="10" style="8" customWidth="1"/>
    <col min="11" max="11" width="17.875" style="5" customWidth="1"/>
    <col min="12" max="16384" width="9" style="5"/>
  </cols>
  <sheetData>
    <row r="1" s="4" customFormat="1" spans="1:12">
      <c r="A1" s="10" t="s">
        <v>181</v>
      </c>
      <c r="B1" s="10"/>
      <c r="C1" s="15" t="s">
        <v>148</v>
      </c>
      <c r="D1" s="24"/>
      <c r="E1" s="16"/>
      <c r="F1" s="14" t="s">
        <v>200</v>
      </c>
      <c r="G1" s="14" t="s">
        <v>183</v>
      </c>
      <c r="H1" s="14" t="s">
        <v>196</v>
      </c>
      <c r="I1" s="14" t="s">
        <v>199</v>
      </c>
      <c r="J1" s="16"/>
      <c r="K1" s="4" t="s">
        <v>159</v>
      </c>
      <c r="L1" s="4" t="s">
        <v>160</v>
      </c>
    </row>
    <row r="2" s="4" customFormat="1" spans="1:11">
      <c r="A2" s="10"/>
      <c r="B2" s="10"/>
      <c r="C2" s="15" t="s">
        <v>161</v>
      </c>
      <c r="D2" s="15" t="s">
        <v>162</v>
      </c>
      <c r="E2" s="16" t="s">
        <v>163</v>
      </c>
      <c r="F2" s="14" t="s">
        <v>161</v>
      </c>
      <c r="G2" s="14" t="s">
        <v>161</v>
      </c>
      <c r="H2" s="14" t="s">
        <v>161</v>
      </c>
      <c r="I2" s="14" t="s">
        <v>161</v>
      </c>
      <c r="J2" s="16" t="s">
        <v>186</v>
      </c>
      <c r="K2" s="4" t="s">
        <v>164</v>
      </c>
    </row>
    <row r="3" s="5" customFormat="1" spans="1:10">
      <c r="A3" s="17" t="s">
        <v>165</v>
      </c>
      <c r="B3" s="18" t="s">
        <v>18</v>
      </c>
      <c r="C3" s="19">
        <f>SUM(F3,G3,H3,I3)</f>
        <v>0</v>
      </c>
      <c r="D3" s="20"/>
      <c r="E3" s="19">
        <f t="shared" ref="E3:E66" si="0">C3-D3</f>
        <v>0</v>
      </c>
      <c r="F3" s="21">
        <v>0</v>
      </c>
      <c r="G3" s="21"/>
      <c r="H3" s="21"/>
      <c r="I3" s="21"/>
      <c r="J3" s="19"/>
    </row>
    <row r="4" s="5" customFormat="1" spans="1:10">
      <c r="A4" s="17" t="s">
        <v>165</v>
      </c>
      <c r="B4" s="18" t="s">
        <v>21</v>
      </c>
      <c r="C4" s="19">
        <f t="shared" ref="C4:C35" si="1">SUM(F4,G4,H4,I4)</f>
        <v>0</v>
      </c>
      <c r="D4" s="20"/>
      <c r="E4" s="19">
        <f t="shared" si="0"/>
        <v>0</v>
      </c>
      <c r="F4" s="21">
        <v>0</v>
      </c>
      <c r="G4" s="21"/>
      <c r="H4" s="21"/>
      <c r="I4" s="21"/>
      <c r="J4" s="19"/>
    </row>
    <row r="5" s="5" customFormat="1" spans="1:10">
      <c r="A5" s="17" t="s">
        <v>165</v>
      </c>
      <c r="B5" s="18" t="s">
        <v>23</v>
      </c>
      <c r="C5" s="19">
        <f t="shared" si="1"/>
        <v>0</v>
      </c>
      <c r="D5" s="20"/>
      <c r="E5" s="19">
        <f t="shared" si="0"/>
        <v>0</v>
      </c>
      <c r="F5" s="21">
        <v>0</v>
      </c>
      <c r="G5" s="21"/>
      <c r="H5" s="21"/>
      <c r="I5" s="21"/>
      <c r="J5" s="19"/>
    </row>
    <row r="6" s="5" customFormat="1" spans="1:10">
      <c r="A6" s="17" t="s">
        <v>165</v>
      </c>
      <c r="B6" s="18" t="s">
        <v>25</v>
      </c>
      <c r="C6" s="19">
        <f t="shared" si="1"/>
        <v>0</v>
      </c>
      <c r="D6" s="20"/>
      <c r="E6" s="19">
        <f t="shared" si="0"/>
        <v>0</v>
      </c>
      <c r="F6" s="21">
        <v>0</v>
      </c>
      <c r="G6" s="21"/>
      <c r="H6" s="21"/>
      <c r="I6" s="21"/>
      <c r="J6" s="19"/>
    </row>
    <row r="7" s="5" customFormat="1" spans="1:10">
      <c r="A7" s="17" t="s">
        <v>165</v>
      </c>
      <c r="B7" s="18" t="s">
        <v>30</v>
      </c>
      <c r="C7" s="19">
        <f t="shared" si="1"/>
        <v>0</v>
      </c>
      <c r="D7" s="20"/>
      <c r="E7" s="19">
        <f t="shared" si="0"/>
        <v>0</v>
      </c>
      <c r="F7" s="21">
        <v>0</v>
      </c>
      <c r="G7" s="21"/>
      <c r="H7" s="21"/>
      <c r="I7" s="21"/>
      <c r="J7" s="19"/>
    </row>
    <row r="8" s="5" customFormat="1" spans="1:10">
      <c r="A8" s="17" t="s">
        <v>165</v>
      </c>
      <c r="B8" s="18" t="s">
        <v>27</v>
      </c>
      <c r="C8" s="19">
        <f t="shared" si="1"/>
        <v>0</v>
      </c>
      <c r="D8" s="20"/>
      <c r="E8" s="19">
        <f t="shared" si="0"/>
        <v>0</v>
      </c>
      <c r="F8" s="21">
        <v>0</v>
      </c>
      <c r="G8" s="21"/>
      <c r="H8" s="21"/>
      <c r="I8" s="21"/>
      <c r="J8" s="19"/>
    </row>
    <row r="9" s="5" customFormat="1" spans="1:10">
      <c r="A9" s="17" t="s">
        <v>165</v>
      </c>
      <c r="B9" s="18" t="s">
        <v>135</v>
      </c>
      <c r="C9" s="19">
        <f t="shared" si="1"/>
        <v>0</v>
      </c>
      <c r="D9" s="20"/>
      <c r="E9" s="19">
        <f t="shared" si="0"/>
        <v>0</v>
      </c>
      <c r="F9" s="21">
        <v>0</v>
      </c>
      <c r="G9" s="21"/>
      <c r="H9" s="21"/>
      <c r="I9" s="21"/>
      <c r="J9" s="19"/>
    </row>
    <row r="10" s="5" customFormat="1" spans="1:10">
      <c r="A10" s="17" t="s">
        <v>165</v>
      </c>
      <c r="B10" s="18" t="s">
        <v>138</v>
      </c>
      <c r="C10" s="19">
        <f t="shared" si="1"/>
        <v>0</v>
      </c>
      <c r="D10" s="20"/>
      <c r="E10" s="19">
        <f t="shared" si="0"/>
        <v>0</v>
      </c>
      <c r="F10" s="21">
        <v>0</v>
      </c>
      <c r="G10" s="21"/>
      <c r="H10" s="21"/>
      <c r="I10" s="21"/>
      <c r="J10" s="19"/>
    </row>
    <row r="11" s="5" customFormat="1" spans="1:10">
      <c r="A11" s="17" t="s">
        <v>165</v>
      </c>
      <c r="B11" s="18" t="s">
        <v>74</v>
      </c>
      <c r="C11" s="19">
        <f t="shared" si="1"/>
        <v>0</v>
      </c>
      <c r="D11" s="20"/>
      <c r="E11" s="19">
        <f t="shared" si="0"/>
        <v>0</v>
      </c>
      <c r="F11" s="21">
        <v>0</v>
      </c>
      <c r="G11" s="21"/>
      <c r="H11" s="21"/>
      <c r="I11" s="21"/>
      <c r="J11" s="19"/>
    </row>
    <row r="12" s="5" customFormat="1" spans="1:10">
      <c r="A12" s="17" t="s">
        <v>165</v>
      </c>
      <c r="B12" s="18" t="s">
        <v>34</v>
      </c>
      <c r="C12" s="19">
        <f t="shared" si="1"/>
        <v>0</v>
      </c>
      <c r="D12" s="20"/>
      <c r="E12" s="19">
        <f t="shared" si="0"/>
        <v>0</v>
      </c>
      <c r="F12" s="21">
        <v>0</v>
      </c>
      <c r="G12" s="21"/>
      <c r="H12" s="21"/>
      <c r="I12" s="21"/>
      <c r="J12" s="19"/>
    </row>
    <row r="13" s="5" customFormat="1" spans="1:10">
      <c r="A13" s="17" t="s">
        <v>165</v>
      </c>
      <c r="B13" s="18" t="s">
        <v>45</v>
      </c>
      <c r="C13" s="19">
        <f t="shared" si="1"/>
        <v>0</v>
      </c>
      <c r="D13" s="20"/>
      <c r="E13" s="19">
        <f t="shared" si="0"/>
        <v>0</v>
      </c>
      <c r="F13" s="21"/>
      <c r="G13" s="21"/>
      <c r="H13" s="21"/>
      <c r="I13" s="21"/>
      <c r="J13" s="19"/>
    </row>
    <row r="14" s="5" customFormat="1" spans="1:10">
      <c r="A14" s="17" t="s">
        <v>165</v>
      </c>
      <c r="B14" s="18" t="s">
        <v>166</v>
      </c>
      <c r="C14" s="19">
        <f t="shared" si="1"/>
        <v>0</v>
      </c>
      <c r="D14" s="20"/>
      <c r="E14" s="19">
        <f t="shared" si="0"/>
        <v>0</v>
      </c>
      <c r="F14" s="21"/>
      <c r="G14" s="21"/>
      <c r="H14" s="21"/>
      <c r="I14" s="21"/>
      <c r="J14" s="19"/>
    </row>
    <row r="15" s="5" customFormat="1" spans="1:10">
      <c r="A15" s="17" t="s">
        <v>167</v>
      </c>
      <c r="B15" s="18" t="s">
        <v>17</v>
      </c>
      <c r="C15" s="19">
        <f t="shared" si="1"/>
        <v>0</v>
      </c>
      <c r="D15" s="20"/>
      <c r="E15" s="19">
        <f t="shared" si="0"/>
        <v>0</v>
      </c>
      <c r="F15" s="21"/>
      <c r="G15" s="21"/>
      <c r="H15" s="21"/>
      <c r="I15" s="21"/>
      <c r="J15" s="19"/>
    </row>
    <row r="16" s="5" customFormat="1" spans="1:10">
      <c r="A16" s="17" t="s">
        <v>167</v>
      </c>
      <c r="B16" s="18" t="s">
        <v>19</v>
      </c>
      <c r="C16" s="19">
        <f t="shared" si="1"/>
        <v>0</v>
      </c>
      <c r="D16" s="20"/>
      <c r="E16" s="19">
        <f t="shared" si="0"/>
        <v>0</v>
      </c>
      <c r="F16" s="21"/>
      <c r="G16" s="21"/>
      <c r="H16" s="21"/>
      <c r="I16" s="21"/>
      <c r="J16" s="19"/>
    </row>
    <row r="17" s="5" customFormat="1" spans="1:10">
      <c r="A17" s="17" t="s">
        <v>167</v>
      </c>
      <c r="B17" s="18" t="s">
        <v>20</v>
      </c>
      <c r="C17" s="19">
        <f t="shared" si="1"/>
        <v>0</v>
      </c>
      <c r="D17" s="20"/>
      <c r="E17" s="19">
        <f t="shared" si="0"/>
        <v>0</v>
      </c>
      <c r="F17" s="21"/>
      <c r="G17" s="21"/>
      <c r="H17" s="21"/>
      <c r="I17" s="21"/>
      <c r="J17" s="19"/>
    </row>
    <row r="18" s="5" customFormat="1" spans="1:10">
      <c r="A18" s="17" t="s">
        <v>167</v>
      </c>
      <c r="B18" s="18" t="s">
        <v>22</v>
      </c>
      <c r="C18" s="19">
        <f t="shared" si="1"/>
        <v>0</v>
      </c>
      <c r="D18" s="20"/>
      <c r="E18" s="19">
        <f t="shared" si="0"/>
        <v>0</v>
      </c>
      <c r="F18" s="21"/>
      <c r="G18" s="21"/>
      <c r="H18" s="21"/>
      <c r="I18" s="21"/>
      <c r="J18" s="19"/>
    </row>
    <row r="19" s="5" customFormat="1" spans="1:10">
      <c r="A19" s="17" t="s">
        <v>167</v>
      </c>
      <c r="B19" s="18" t="s">
        <v>24</v>
      </c>
      <c r="C19" s="19">
        <f t="shared" si="1"/>
        <v>0</v>
      </c>
      <c r="D19" s="20"/>
      <c r="E19" s="19">
        <f t="shared" si="0"/>
        <v>0</v>
      </c>
      <c r="F19" s="21"/>
      <c r="G19" s="21"/>
      <c r="H19" s="21"/>
      <c r="I19" s="21"/>
      <c r="J19" s="19"/>
    </row>
    <row r="20" s="5" customFormat="1" spans="1:10">
      <c r="A20" s="17" t="s">
        <v>167</v>
      </c>
      <c r="B20" s="18" t="s">
        <v>26</v>
      </c>
      <c r="C20" s="19">
        <f t="shared" si="1"/>
        <v>0</v>
      </c>
      <c r="D20" s="20"/>
      <c r="E20" s="19">
        <f t="shared" si="0"/>
        <v>0</v>
      </c>
      <c r="F20" s="21"/>
      <c r="G20" s="21"/>
      <c r="H20" s="21"/>
      <c r="I20" s="21"/>
      <c r="J20" s="19"/>
    </row>
    <row r="21" s="5" customFormat="1" spans="1:10">
      <c r="A21" s="17" t="s">
        <v>167</v>
      </c>
      <c r="B21" s="18" t="s">
        <v>28</v>
      </c>
      <c r="C21" s="19">
        <f t="shared" si="1"/>
        <v>0</v>
      </c>
      <c r="D21" s="20"/>
      <c r="E21" s="19">
        <f t="shared" si="0"/>
        <v>0</v>
      </c>
      <c r="F21" s="21"/>
      <c r="G21" s="21"/>
      <c r="H21" s="21"/>
      <c r="I21" s="21"/>
      <c r="J21" s="19"/>
    </row>
    <row r="22" s="5" customFormat="1" spans="1:10">
      <c r="A22" s="17" t="s">
        <v>167</v>
      </c>
      <c r="B22" s="18" t="s">
        <v>29</v>
      </c>
      <c r="C22" s="19">
        <f t="shared" si="1"/>
        <v>0</v>
      </c>
      <c r="D22" s="20"/>
      <c r="E22" s="19">
        <f t="shared" si="0"/>
        <v>0</v>
      </c>
      <c r="F22" s="21"/>
      <c r="G22" s="21"/>
      <c r="H22" s="21"/>
      <c r="I22" s="21"/>
      <c r="J22" s="19"/>
    </row>
    <row r="23" s="5" customFormat="1" spans="1:10">
      <c r="A23" s="17" t="s">
        <v>167</v>
      </c>
      <c r="B23" s="18" t="s">
        <v>31</v>
      </c>
      <c r="C23" s="19">
        <f t="shared" si="1"/>
        <v>0</v>
      </c>
      <c r="D23" s="20"/>
      <c r="E23" s="19">
        <f t="shared" si="0"/>
        <v>0</v>
      </c>
      <c r="F23" s="21"/>
      <c r="G23" s="21"/>
      <c r="H23" s="21"/>
      <c r="I23" s="21"/>
      <c r="J23" s="19"/>
    </row>
    <row r="24" s="5" customFormat="1" spans="1:10">
      <c r="A24" s="17" t="s">
        <v>167</v>
      </c>
      <c r="B24" s="18" t="s">
        <v>32</v>
      </c>
      <c r="C24" s="19">
        <f t="shared" si="1"/>
        <v>0</v>
      </c>
      <c r="D24" s="20"/>
      <c r="E24" s="19">
        <f t="shared" si="0"/>
        <v>0</v>
      </c>
      <c r="F24" s="21"/>
      <c r="G24" s="21"/>
      <c r="H24" s="21"/>
      <c r="I24" s="21"/>
      <c r="J24" s="19"/>
    </row>
    <row r="25" s="5" customFormat="1" spans="1:10">
      <c r="A25" s="17" t="s">
        <v>168</v>
      </c>
      <c r="B25" s="18" t="s">
        <v>33</v>
      </c>
      <c r="C25" s="19">
        <f t="shared" si="1"/>
        <v>0</v>
      </c>
      <c r="D25" s="20"/>
      <c r="E25" s="19">
        <f t="shared" si="0"/>
        <v>0</v>
      </c>
      <c r="F25" s="21"/>
      <c r="G25" s="21"/>
      <c r="H25" s="21"/>
      <c r="I25" s="21"/>
      <c r="J25" s="19"/>
    </row>
    <row r="26" s="5" customFormat="1" spans="1:10">
      <c r="A26" s="17" t="s">
        <v>168</v>
      </c>
      <c r="B26" s="18" t="s">
        <v>62</v>
      </c>
      <c r="C26" s="19">
        <f t="shared" si="1"/>
        <v>0</v>
      </c>
      <c r="D26" s="20"/>
      <c r="E26" s="19">
        <f t="shared" si="0"/>
        <v>0</v>
      </c>
      <c r="F26" s="21"/>
      <c r="G26" s="21"/>
      <c r="H26" s="21"/>
      <c r="I26" s="21"/>
      <c r="J26" s="19"/>
    </row>
    <row r="27" s="5" customFormat="1" spans="1:10">
      <c r="A27" s="17" t="s">
        <v>167</v>
      </c>
      <c r="B27" s="18" t="s">
        <v>35</v>
      </c>
      <c r="C27" s="19">
        <f t="shared" si="1"/>
        <v>0</v>
      </c>
      <c r="D27" s="20"/>
      <c r="E27" s="19">
        <f t="shared" si="0"/>
        <v>0</v>
      </c>
      <c r="F27" s="21"/>
      <c r="G27" s="21"/>
      <c r="H27" s="21"/>
      <c r="I27" s="21"/>
      <c r="J27" s="19"/>
    </row>
    <row r="28" s="5" customFormat="1" spans="1:10">
      <c r="A28" s="17" t="s">
        <v>167</v>
      </c>
      <c r="B28" s="18" t="s">
        <v>36</v>
      </c>
      <c r="C28" s="19">
        <f t="shared" si="1"/>
        <v>0</v>
      </c>
      <c r="D28" s="20"/>
      <c r="E28" s="19">
        <f t="shared" si="0"/>
        <v>0</v>
      </c>
      <c r="F28" s="21"/>
      <c r="G28" s="21"/>
      <c r="H28" s="21"/>
      <c r="I28" s="21"/>
      <c r="J28" s="19"/>
    </row>
    <row r="29" s="5" customFormat="1" spans="1:10">
      <c r="A29" s="17" t="s">
        <v>167</v>
      </c>
      <c r="B29" s="18" t="s">
        <v>76</v>
      </c>
      <c r="C29" s="19">
        <f t="shared" si="1"/>
        <v>0</v>
      </c>
      <c r="D29" s="20"/>
      <c r="E29" s="19">
        <f t="shared" si="0"/>
        <v>0</v>
      </c>
      <c r="F29" s="21"/>
      <c r="G29" s="21"/>
      <c r="H29" s="21"/>
      <c r="I29" s="21"/>
      <c r="J29" s="19"/>
    </row>
    <row r="30" s="5" customFormat="1" spans="1:10">
      <c r="A30" s="17" t="s">
        <v>167</v>
      </c>
      <c r="B30" s="18" t="s">
        <v>38</v>
      </c>
      <c r="C30" s="19">
        <f t="shared" si="1"/>
        <v>0</v>
      </c>
      <c r="D30" s="20"/>
      <c r="E30" s="19">
        <f t="shared" si="0"/>
        <v>0</v>
      </c>
      <c r="F30" s="21"/>
      <c r="G30" s="21"/>
      <c r="H30" s="21"/>
      <c r="I30" s="21"/>
      <c r="J30" s="19"/>
    </row>
    <row r="31" s="5" customFormat="1" spans="1:10">
      <c r="A31" s="17" t="s">
        <v>168</v>
      </c>
      <c r="B31" s="18" t="s">
        <v>40</v>
      </c>
      <c r="C31" s="19">
        <f t="shared" si="1"/>
        <v>0</v>
      </c>
      <c r="D31" s="20"/>
      <c r="E31" s="19">
        <f t="shared" si="0"/>
        <v>0</v>
      </c>
      <c r="F31" s="21"/>
      <c r="G31" s="21"/>
      <c r="H31" s="21"/>
      <c r="I31" s="21"/>
      <c r="J31" s="19"/>
    </row>
    <row r="32" s="5" customFormat="1" spans="1:10">
      <c r="A32" s="17" t="s">
        <v>168</v>
      </c>
      <c r="B32" s="18" t="s">
        <v>41</v>
      </c>
      <c r="C32" s="19">
        <f t="shared" si="1"/>
        <v>0</v>
      </c>
      <c r="D32" s="20"/>
      <c r="E32" s="19">
        <f t="shared" si="0"/>
        <v>0</v>
      </c>
      <c r="F32" s="21"/>
      <c r="G32" s="21"/>
      <c r="H32" s="21"/>
      <c r="I32" s="21"/>
      <c r="J32" s="19"/>
    </row>
    <row r="33" s="5" customFormat="1" spans="1:10">
      <c r="A33" s="17" t="s">
        <v>168</v>
      </c>
      <c r="B33" s="18" t="s">
        <v>42</v>
      </c>
      <c r="C33" s="19">
        <f t="shared" si="1"/>
        <v>0</v>
      </c>
      <c r="D33" s="20"/>
      <c r="E33" s="19">
        <f t="shared" si="0"/>
        <v>0</v>
      </c>
      <c r="F33" s="21"/>
      <c r="G33" s="21"/>
      <c r="H33" s="21"/>
      <c r="I33" s="21"/>
      <c r="J33" s="19"/>
    </row>
    <row r="34" s="5" customFormat="1" spans="1:10">
      <c r="A34" s="17" t="s">
        <v>168</v>
      </c>
      <c r="B34" s="18" t="s">
        <v>44</v>
      </c>
      <c r="C34" s="19">
        <f t="shared" si="1"/>
        <v>0</v>
      </c>
      <c r="D34" s="20"/>
      <c r="E34" s="19">
        <f t="shared" si="0"/>
        <v>0</v>
      </c>
      <c r="F34" s="21"/>
      <c r="G34" s="21"/>
      <c r="H34" s="21"/>
      <c r="I34" s="21"/>
      <c r="J34" s="19"/>
    </row>
    <row r="35" s="5" customFormat="1" spans="1:10">
      <c r="A35" s="17" t="s">
        <v>168</v>
      </c>
      <c r="B35" s="18" t="s">
        <v>50</v>
      </c>
      <c r="C35" s="19">
        <f t="shared" si="1"/>
        <v>0</v>
      </c>
      <c r="D35" s="20"/>
      <c r="E35" s="19">
        <f t="shared" si="0"/>
        <v>0</v>
      </c>
      <c r="F35" s="21"/>
      <c r="G35" s="21"/>
      <c r="H35" s="21"/>
      <c r="I35" s="21"/>
      <c r="J35" s="19"/>
    </row>
    <row r="36" s="5" customFormat="1" spans="1:10">
      <c r="A36" s="17" t="s">
        <v>168</v>
      </c>
      <c r="B36" s="18" t="s">
        <v>46</v>
      </c>
      <c r="C36" s="19">
        <f t="shared" ref="C36:C67" si="2">SUM(F36,G36,H36,I36)</f>
        <v>0</v>
      </c>
      <c r="D36" s="20"/>
      <c r="E36" s="19">
        <f t="shared" si="0"/>
        <v>0</v>
      </c>
      <c r="F36" s="21"/>
      <c r="G36" s="21"/>
      <c r="H36" s="21"/>
      <c r="I36" s="21"/>
      <c r="J36" s="19"/>
    </row>
    <row r="37" s="5" customFormat="1" spans="1:10">
      <c r="A37" s="17" t="s">
        <v>168</v>
      </c>
      <c r="B37" s="18" t="s">
        <v>48</v>
      </c>
      <c r="C37" s="19">
        <f t="shared" si="2"/>
        <v>0</v>
      </c>
      <c r="D37" s="20"/>
      <c r="E37" s="19">
        <f t="shared" si="0"/>
        <v>0</v>
      </c>
      <c r="F37" s="21"/>
      <c r="G37" s="21"/>
      <c r="H37" s="21"/>
      <c r="I37" s="21"/>
      <c r="J37" s="19"/>
    </row>
    <row r="38" s="5" customFormat="1" spans="1:10">
      <c r="A38" s="17" t="s">
        <v>168</v>
      </c>
      <c r="B38" s="18" t="s">
        <v>51</v>
      </c>
      <c r="C38" s="19">
        <f t="shared" si="2"/>
        <v>0</v>
      </c>
      <c r="D38" s="20"/>
      <c r="E38" s="19">
        <f t="shared" si="0"/>
        <v>0</v>
      </c>
      <c r="F38" s="21"/>
      <c r="G38" s="21"/>
      <c r="H38" s="21"/>
      <c r="I38" s="21"/>
      <c r="J38" s="19"/>
    </row>
    <row r="39" s="5" customFormat="1" spans="1:10">
      <c r="A39" s="17" t="s">
        <v>168</v>
      </c>
      <c r="B39" s="18" t="s">
        <v>53</v>
      </c>
      <c r="C39" s="19">
        <f t="shared" si="2"/>
        <v>0</v>
      </c>
      <c r="D39" s="20"/>
      <c r="E39" s="19">
        <f t="shared" si="0"/>
        <v>0</v>
      </c>
      <c r="F39" s="21"/>
      <c r="G39" s="21"/>
      <c r="H39" s="21"/>
      <c r="I39" s="21"/>
      <c r="J39" s="19"/>
    </row>
    <row r="40" s="5" customFormat="1" spans="1:10">
      <c r="A40" s="17" t="s">
        <v>168</v>
      </c>
      <c r="B40" s="18" t="s">
        <v>43</v>
      </c>
      <c r="C40" s="19">
        <f t="shared" si="2"/>
        <v>0</v>
      </c>
      <c r="D40" s="20"/>
      <c r="E40" s="19">
        <f t="shared" si="0"/>
        <v>0</v>
      </c>
      <c r="F40" s="21"/>
      <c r="G40" s="21"/>
      <c r="H40" s="21"/>
      <c r="I40" s="21"/>
      <c r="J40" s="19"/>
    </row>
    <row r="41" s="5" customFormat="1" spans="1:10">
      <c r="A41" s="17" t="s">
        <v>168</v>
      </c>
      <c r="B41" s="18" t="s">
        <v>54</v>
      </c>
      <c r="C41" s="19">
        <f t="shared" si="2"/>
        <v>0</v>
      </c>
      <c r="D41" s="20"/>
      <c r="E41" s="19">
        <f t="shared" si="0"/>
        <v>0</v>
      </c>
      <c r="F41" s="21"/>
      <c r="G41" s="21"/>
      <c r="H41" s="21"/>
      <c r="I41" s="21"/>
      <c r="J41" s="19"/>
    </row>
    <row r="42" s="5" customFormat="1" spans="1:10">
      <c r="A42" s="17" t="s">
        <v>168</v>
      </c>
      <c r="B42" s="18" t="s">
        <v>55</v>
      </c>
      <c r="C42" s="19">
        <f t="shared" si="2"/>
        <v>0</v>
      </c>
      <c r="D42" s="20"/>
      <c r="E42" s="19">
        <f t="shared" si="0"/>
        <v>0</v>
      </c>
      <c r="F42" s="21"/>
      <c r="G42" s="21"/>
      <c r="H42" s="21"/>
      <c r="I42" s="21"/>
      <c r="J42" s="19"/>
    </row>
    <row r="43" s="5" customFormat="1" spans="1:10">
      <c r="A43" s="17" t="s">
        <v>168</v>
      </c>
      <c r="B43" s="18" t="s">
        <v>56</v>
      </c>
      <c r="C43" s="19">
        <f t="shared" si="2"/>
        <v>0</v>
      </c>
      <c r="D43" s="20"/>
      <c r="E43" s="19">
        <f t="shared" si="0"/>
        <v>0</v>
      </c>
      <c r="F43" s="21"/>
      <c r="G43" s="21"/>
      <c r="H43" s="21"/>
      <c r="I43" s="21"/>
      <c r="J43" s="19"/>
    </row>
    <row r="44" s="5" customFormat="1" spans="1:10">
      <c r="A44" s="17" t="s">
        <v>168</v>
      </c>
      <c r="B44" s="18" t="s">
        <v>57</v>
      </c>
      <c r="C44" s="19">
        <f t="shared" si="2"/>
        <v>0</v>
      </c>
      <c r="D44" s="20"/>
      <c r="E44" s="19">
        <f t="shared" si="0"/>
        <v>0</v>
      </c>
      <c r="F44" s="21"/>
      <c r="G44" s="21"/>
      <c r="H44" s="21"/>
      <c r="I44" s="21"/>
      <c r="J44" s="19"/>
    </row>
    <row r="45" s="5" customFormat="1" spans="1:10">
      <c r="A45" s="17" t="s">
        <v>168</v>
      </c>
      <c r="B45" s="18" t="s">
        <v>58</v>
      </c>
      <c r="C45" s="19">
        <f t="shared" si="2"/>
        <v>0</v>
      </c>
      <c r="D45" s="20"/>
      <c r="E45" s="19">
        <f t="shared" si="0"/>
        <v>0</v>
      </c>
      <c r="F45" s="21"/>
      <c r="G45" s="21"/>
      <c r="H45" s="21"/>
      <c r="I45" s="21"/>
      <c r="J45" s="19"/>
    </row>
    <row r="46" s="5" customFormat="1" spans="1:10">
      <c r="A46" s="17" t="s">
        <v>168</v>
      </c>
      <c r="B46" s="18" t="s">
        <v>52</v>
      </c>
      <c r="C46" s="19">
        <f t="shared" si="2"/>
        <v>0</v>
      </c>
      <c r="D46" s="20"/>
      <c r="E46" s="19">
        <f t="shared" si="0"/>
        <v>0</v>
      </c>
      <c r="F46" s="21"/>
      <c r="G46" s="21"/>
      <c r="H46" s="21"/>
      <c r="I46" s="21"/>
      <c r="J46" s="19"/>
    </row>
    <row r="47" s="5" customFormat="1" spans="1:10">
      <c r="A47" s="17" t="s">
        <v>168</v>
      </c>
      <c r="B47" s="18" t="s">
        <v>59</v>
      </c>
      <c r="C47" s="19">
        <f t="shared" si="2"/>
        <v>0</v>
      </c>
      <c r="D47" s="20"/>
      <c r="E47" s="19">
        <f t="shared" si="0"/>
        <v>0</v>
      </c>
      <c r="F47" s="21"/>
      <c r="G47" s="21"/>
      <c r="H47" s="21"/>
      <c r="I47" s="21"/>
      <c r="J47" s="19"/>
    </row>
    <row r="48" s="5" customFormat="1" spans="1:10">
      <c r="A48" s="17" t="s">
        <v>168</v>
      </c>
      <c r="B48" s="18" t="s">
        <v>61</v>
      </c>
      <c r="C48" s="19">
        <f t="shared" si="2"/>
        <v>0</v>
      </c>
      <c r="D48" s="20"/>
      <c r="E48" s="19">
        <f t="shared" si="0"/>
        <v>0</v>
      </c>
      <c r="F48" s="21"/>
      <c r="G48" s="21"/>
      <c r="H48" s="21"/>
      <c r="I48" s="21"/>
      <c r="J48" s="19"/>
    </row>
    <row r="49" s="5" customFormat="1" spans="1:10">
      <c r="A49" s="17" t="s">
        <v>168</v>
      </c>
      <c r="B49" s="18" t="s">
        <v>64</v>
      </c>
      <c r="C49" s="19">
        <f t="shared" si="2"/>
        <v>0</v>
      </c>
      <c r="D49" s="20"/>
      <c r="E49" s="19">
        <f t="shared" si="0"/>
        <v>0</v>
      </c>
      <c r="F49" s="21"/>
      <c r="G49" s="21"/>
      <c r="H49" s="21"/>
      <c r="I49" s="21"/>
      <c r="J49" s="19"/>
    </row>
    <row r="50" s="5" customFormat="1" spans="1:10">
      <c r="A50" s="17" t="s">
        <v>168</v>
      </c>
      <c r="B50" s="18" t="s">
        <v>60</v>
      </c>
      <c r="C50" s="19">
        <f t="shared" si="2"/>
        <v>0</v>
      </c>
      <c r="D50" s="20"/>
      <c r="E50" s="19">
        <f t="shared" si="0"/>
        <v>0</v>
      </c>
      <c r="F50" s="21"/>
      <c r="G50" s="21"/>
      <c r="H50" s="21"/>
      <c r="I50" s="21"/>
      <c r="J50" s="19"/>
    </row>
    <row r="51" s="5" customFormat="1" spans="1:10">
      <c r="A51" s="17" t="s">
        <v>168</v>
      </c>
      <c r="B51" s="18" t="s">
        <v>67</v>
      </c>
      <c r="C51" s="19">
        <f t="shared" si="2"/>
        <v>0</v>
      </c>
      <c r="D51" s="20"/>
      <c r="E51" s="19">
        <f t="shared" si="0"/>
        <v>0</v>
      </c>
      <c r="F51" s="21"/>
      <c r="G51" s="21"/>
      <c r="H51" s="21"/>
      <c r="I51" s="21"/>
      <c r="J51" s="19"/>
    </row>
    <row r="52" s="5" customFormat="1" spans="1:10">
      <c r="A52" s="17" t="s">
        <v>168</v>
      </c>
      <c r="B52" s="18" t="s">
        <v>69</v>
      </c>
      <c r="C52" s="19">
        <f t="shared" si="2"/>
        <v>0</v>
      </c>
      <c r="D52" s="20"/>
      <c r="E52" s="19">
        <f t="shared" si="0"/>
        <v>0</v>
      </c>
      <c r="F52" s="21"/>
      <c r="G52" s="21"/>
      <c r="H52" s="21"/>
      <c r="I52" s="21"/>
      <c r="J52" s="19"/>
    </row>
    <row r="53" s="5" customFormat="1" spans="1:10">
      <c r="A53" s="17" t="s">
        <v>168</v>
      </c>
      <c r="B53" s="18" t="s">
        <v>71</v>
      </c>
      <c r="C53" s="19">
        <f t="shared" si="2"/>
        <v>0</v>
      </c>
      <c r="D53" s="20"/>
      <c r="E53" s="19">
        <f t="shared" si="0"/>
        <v>0</v>
      </c>
      <c r="F53" s="21"/>
      <c r="G53" s="21"/>
      <c r="H53" s="21"/>
      <c r="I53" s="21"/>
      <c r="J53" s="19"/>
    </row>
    <row r="54" s="5" customFormat="1" spans="1:10">
      <c r="A54" s="17" t="s">
        <v>168</v>
      </c>
      <c r="B54" s="18" t="s">
        <v>66</v>
      </c>
      <c r="C54" s="19">
        <f t="shared" si="2"/>
        <v>0</v>
      </c>
      <c r="D54" s="20"/>
      <c r="E54" s="19">
        <f t="shared" si="0"/>
        <v>0</v>
      </c>
      <c r="F54" s="21"/>
      <c r="G54" s="21"/>
      <c r="H54" s="21"/>
      <c r="I54" s="21"/>
      <c r="J54" s="19"/>
    </row>
    <row r="55" s="5" customFormat="1" spans="1:10">
      <c r="A55" s="17" t="s">
        <v>168</v>
      </c>
      <c r="B55" s="18" t="s">
        <v>72</v>
      </c>
      <c r="C55" s="19">
        <f t="shared" si="2"/>
        <v>0</v>
      </c>
      <c r="D55" s="20"/>
      <c r="E55" s="19">
        <f t="shared" si="0"/>
        <v>0</v>
      </c>
      <c r="F55" s="21"/>
      <c r="G55" s="21"/>
      <c r="H55" s="21"/>
      <c r="I55" s="21"/>
      <c r="J55" s="19"/>
    </row>
    <row r="56" s="5" customFormat="1" spans="1:10">
      <c r="A56" s="17" t="s">
        <v>168</v>
      </c>
      <c r="B56" s="18" t="s">
        <v>73</v>
      </c>
      <c r="C56" s="19">
        <f t="shared" si="2"/>
        <v>0</v>
      </c>
      <c r="D56" s="20"/>
      <c r="E56" s="19">
        <f t="shared" si="0"/>
        <v>0</v>
      </c>
      <c r="F56" s="21"/>
      <c r="G56" s="21"/>
      <c r="H56" s="21"/>
      <c r="I56" s="21"/>
      <c r="J56" s="19"/>
    </row>
    <row r="57" s="5" customFormat="1" spans="1:10">
      <c r="A57" s="17" t="s">
        <v>168</v>
      </c>
      <c r="B57" s="18" t="s">
        <v>82</v>
      </c>
      <c r="C57" s="19">
        <f t="shared" si="2"/>
        <v>0</v>
      </c>
      <c r="D57" s="20"/>
      <c r="E57" s="19">
        <f t="shared" si="0"/>
        <v>0</v>
      </c>
      <c r="F57" s="21"/>
      <c r="G57" s="21"/>
      <c r="H57" s="21"/>
      <c r="I57" s="21"/>
      <c r="J57" s="19"/>
    </row>
    <row r="58" s="5" customFormat="1" spans="1:10">
      <c r="A58" s="17" t="s">
        <v>168</v>
      </c>
      <c r="B58" s="18" t="s">
        <v>75</v>
      </c>
      <c r="C58" s="19">
        <f t="shared" si="2"/>
        <v>0</v>
      </c>
      <c r="D58" s="20"/>
      <c r="E58" s="19">
        <f t="shared" si="0"/>
        <v>0</v>
      </c>
      <c r="F58" s="21"/>
      <c r="G58" s="21"/>
      <c r="H58" s="21"/>
      <c r="I58" s="21"/>
      <c r="J58" s="19"/>
    </row>
    <row r="59" s="5" customFormat="1" spans="1:10">
      <c r="A59" s="17" t="s">
        <v>168</v>
      </c>
      <c r="B59" s="18" t="s">
        <v>78</v>
      </c>
      <c r="C59" s="19">
        <f t="shared" si="2"/>
        <v>0</v>
      </c>
      <c r="D59" s="20"/>
      <c r="E59" s="19">
        <f t="shared" si="0"/>
        <v>0</v>
      </c>
      <c r="F59" s="21"/>
      <c r="G59" s="21"/>
      <c r="H59" s="21"/>
      <c r="I59" s="21"/>
      <c r="J59" s="19"/>
    </row>
    <row r="60" s="5" customFormat="1" spans="1:10">
      <c r="A60" s="17" t="s">
        <v>168</v>
      </c>
      <c r="B60" s="18" t="s">
        <v>79</v>
      </c>
      <c r="C60" s="19">
        <f t="shared" si="2"/>
        <v>0</v>
      </c>
      <c r="D60" s="20"/>
      <c r="E60" s="19">
        <f t="shared" si="0"/>
        <v>0</v>
      </c>
      <c r="F60" s="21"/>
      <c r="G60" s="21"/>
      <c r="H60" s="21"/>
      <c r="I60" s="21"/>
      <c r="J60" s="19"/>
    </row>
    <row r="61" s="5" customFormat="1" spans="1:10">
      <c r="A61" s="17" t="s">
        <v>168</v>
      </c>
      <c r="B61" s="18" t="s">
        <v>169</v>
      </c>
      <c r="C61" s="19">
        <f t="shared" si="2"/>
        <v>0</v>
      </c>
      <c r="D61" s="20"/>
      <c r="E61" s="19">
        <f t="shared" si="0"/>
        <v>0</v>
      </c>
      <c r="F61" s="21"/>
      <c r="G61" s="21"/>
      <c r="H61" s="21"/>
      <c r="I61" s="21"/>
      <c r="J61" s="19"/>
    </row>
    <row r="62" s="5" customFormat="1" spans="1:10">
      <c r="A62" s="17" t="s">
        <v>168</v>
      </c>
      <c r="B62" s="18" t="s">
        <v>81</v>
      </c>
      <c r="C62" s="19">
        <f t="shared" si="2"/>
        <v>0</v>
      </c>
      <c r="D62" s="20"/>
      <c r="E62" s="19">
        <f t="shared" si="0"/>
        <v>0</v>
      </c>
      <c r="F62" s="21"/>
      <c r="G62" s="21"/>
      <c r="H62" s="21"/>
      <c r="I62" s="21"/>
      <c r="J62" s="19"/>
    </row>
    <row r="63" s="5" customFormat="1" spans="1:10">
      <c r="A63" s="17" t="s">
        <v>168</v>
      </c>
      <c r="B63" s="18" t="s">
        <v>51</v>
      </c>
      <c r="C63" s="19">
        <f t="shared" si="2"/>
        <v>0</v>
      </c>
      <c r="D63" s="20"/>
      <c r="E63" s="19">
        <f t="shared" si="0"/>
        <v>0</v>
      </c>
      <c r="F63" s="21"/>
      <c r="G63" s="21"/>
      <c r="H63" s="21"/>
      <c r="I63" s="21"/>
      <c r="J63" s="19"/>
    </row>
    <row r="64" s="5" customFormat="1" spans="1:10">
      <c r="A64" s="17" t="s">
        <v>168</v>
      </c>
      <c r="B64" s="18" t="s">
        <v>83</v>
      </c>
      <c r="C64" s="19">
        <f t="shared" si="2"/>
        <v>0</v>
      </c>
      <c r="D64" s="20"/>
      <c r="E64" s="19">
        <f t="shared" si="0"/>
        <v>0</v>
      </c>
      <c r="F64" s="21"/>
      <c r="G64" s="21"/>
      <c r="H64" s="21"/>
      <c r="I64" s="21"/>
      <c r="J64" s="19"/>
    </row>
    <row r="65" s="5" customFormat="1" spans="1:10">
      <c r="A65" s="17" t="s">
        <v>168</v>
      </c>
      <c r="B65" s="18" t="s">
        <v>85</v>
      </c>
      <c r="C65" s="19">
        <f t="shared" si="2"/>
        <v>0</v>
      </c>
      <c r="D65" s="20"/>
      <c r="E65" s="19">
        <f t="shared" si="0"/>
        <v>0</v>
      </c>
      <c r="F65" s="21"/>
      <c r="G65" s="21"/>
      <c r="H65" s="21"/>
      <c r="I65" s="21"/>
      <c r="J65" s="19"/>
    </row>
    <row r="66" s="5" customFormat="1" spans="1:10">
      <c r="A66" s="17" t="s">
        <v>168</v>
      </c>
      <c r="B66" s="18" t="s">
        <v>84</v>
      </c>
      <c r="C66" s="19">
        <f t="shared" si="2"/>
        <v>0</v>
      </c>
      <c r="D66" s="20"/>
      <c r="E66" s="19">
        <f t="shared" si="0"/>
        <v>0</v>
      </c>
      <c r="F66" s="21"/>
      <c r="G66" s="21"/>
      <c r="H66" s="21"/>
      <c r="I66" s="21"/>
      <c r="J66" s="19"/>
    </row>
    <row r="67" s="5" customFormat="1" spans="1:10">
      <c r="A67" s="17" t="s">
        <v>168</v>
      </c>
      <c r="B67" s="18" t="s">
        <v>87</v>
      </c>
      <c r="C67" s="19">
        <f t="shared" si="2"/>
        <v>0</v>
      </c>
      <c r="D67" s="20"/>
      <c r="E67" s="19">
        <f t="shared" ref="E67:E130" si="3">C67-D67</f>
        <v>0</v>
      </c>
      <c r="F67" s="21"/>
      <c r="G67" s="21"/>
      <c r="H67" s="21"/>
      <c r="I67" s="21"/>
      <c r="J67" s="19"/>
    </row>
    <row r="68" s="5" customFormat="1" spans="1:10">
      <c r="A68" s="17" t="s">
        <v>168</v>
      </c>
      <c r="B68" s="18" t="s">
        <v>89</v>
      </c>
      <c r="C68" s="19">
        <f t="shared" ref="C68:C99" si="4">SUM(F68,G68,H68,I68)</f>
        <v>0</v>
      </c>
      <c r="D68" s="20"/>
      <c r="E68" s="19">
        <f t="shared" si="3"/>
        <v>0</v>
      </c>
      <c r="F68" s="21"/>
      <c r="G68" s="21"/>
      <c r="H68" s="21"/>
      <c r="I68" s="21"/>
      <c r="J68" s="19"/>
    </row>
    <row r="69" s="5" customFormat="1" spans="1:10">
      <c r="A69" s="17" t="s">
        <v>168</v>
      </c>
      <c r="B69" s="18" t="s">
        <v>90</v>
      </c>
      <c r="C69" s="19">
        <f t="shared" si="4"/>
        <v>0</v>
      </c>
      <c r="D69" s="20"/>
      <c r="E69" s="19">
        <f t="shared" si="3"/>
        <v>0</v>
      </c>
      <c r="F69" s="21"/>
      <c r="G69" s="21"/>
      <c r="H69" s="21"/>
      <c r="I69" s="21"/>
      <c r="J69" s="19"/>
    </row>
    <row r="70" s="5" customFormat="1" spans="1:10">
      <c r="A70" s="17" t="s">
        <v>168</v>
      </c>
      <c r="B70" s="18" t="s">
        <v>91</v>
      </c>
      <c r="C70" s="19">
        <f t="shared" si="4"/>
        <v>0</v>
      </c>
      <c r="D70" s="20"/>
      <c r="E70" s="19">
        <f t="shared" si="3"/>
        <v>0</v>
      </c>
      <c r="F70" s="21"/>
      <c r="G70" s="21"/>
      <c r="H70" s="21"/>
      <c r="I70" s="21"/>
      <c r="J70" s="19"/>
    </row>
    <row r="71" s="5" customFormat="1" spans="1:10">
      <c r="A71" s="17" t="s">
        <v>168</v>
      </c>
      <c r="B71" s="18" t="s">
        <v>92</v>
      </c>
      <c r="C71" s="19">
        <f t="shared" si="4"/>
        <v>0</v>
      </c>
      <c r="D71" s="20"/>
      <c r="E71" s="19">
        <f t="shared" si="3"/>
        <v>0</v>
      </c>
      <c r="F71" s="21"/>
      <c r="G71" s="21"/>
      <c r="H71" s="21"/>
      <c r="I71" s="21"/>
      <c r="J71" s="19"/>
    </row>
    <row r="72" s="5" customFormat="1" spans="1:10">
      <c r="A72" s="17" t="s">
        <v>170</v>
      </c>
      <c r="B72" s="18" t="s">
        <v>93</v>
      </c>
      <c r="C72" s="19">
        <f t="shared" si="4"/>
        <v>0</v>
      </c>
      <c r="D72" s="20"/>
      <c r="E72" s="19">
        <f t="shared" si="3"/>
        <v>0</v>
      </c>
      <c r="F72" s="21"/>
      <c r="G72" s="21"/>
      <c r="H72" s="21"/>
      <c r="I72" s="21"/>
      <c r="J72" s="19"/>
    </row>
    <row r="73" s="5" customFormat="1" spans="1:10">
      <c r="A73" s="17" t="s">
        <v>170</v>
      </c>
      <c r="B73" s="18" t="s">
        <v>94</v>
      </c>
      <c r="C73" s="19">
        <f t="shared" si="4"/>
        <v>0</v>
      </c>
      <c r="D73" s="20"/>
      <c r="E73" s="19">
        <f t="shared" si="3"/>
        <v>0</v>
      </c>
      <c r="F73" s="21"/>
      <c r="G73" s="21"/>
      <c r="H73" s="21"/>
      <c r="I73" s="21"/>
      <c r="J73" s="19"/>
    </row>
    <row r="74" s="5" customFormat="1" spans="1:10">
      <c r="A74" s="17" t="s">
        <v>170</v>
      </c>
      <c r="B74" s="18" t="s">
        <v>95</v>
      </c>
      <c r="C74" s="19">
        <f t="shared" si="4"/>
        <v>0</v>
      </c>
      <c r="D74" s="20"/>
      <c r="E74" s="19">
        <f t="shared" si="3"/>
        <v>0</v>
      </c>
      <c r="F74" s="21"/>
      <c r="G74" s="21"/>
      <c r="H74" s="21"/>
      <c r="I74" s="21"/>
      <c r="J74" s="19"/>
    </row>
    <row r="75" s="5" customFormat="1" spans="1:10">
      <c r="A75" s="17" t="s">
        <v>170</v>
      </c>
      <c r="B75" s="18" t="s">
        <v>97</v>
      </c>
      <c r="C75" s="19">
        <f t="shared" si="4"/>
        <v>0</v>
      </c>
      <c r="D75" s="20"/>
      <c r="E75" s="19">
        <f t="shared" si="3"/>
        <v>0</v>
      </c>
      <c r="F75" s="21"/>
      <c r="G75" s="21"/>
      <c r="H75" s="21"/>
      <c r="I75" s="21"/>
      <c r="J75" s="19"/>
    </row>
    <row r="76" s="5" customFormat="1" spans="1:10">
      <c r="A76" s="17" t="s">
        <v>170</v>
      </c>
      <c r="B76" s="18" t="s">
        <v>98</v>
      </c>
      <c r="C76" s="19">
        <f t="shared" si="4"/>
        <v>0</v>
      </c>
      <c r="D76" s="20"/>
      <c r="E76" s="19">
        <f t="shared" si="3"/>
        <v>0</v>
      </c>
      <c r="F76" s="21"/>
      <c r="G76" s="21"/>
      <c r="H76" s="21"/>
      <c r="I76" s="21"/>
      <c r="J76" s="19"/>
    </row>
    <row r="77" s="5" customFormat="1" spans="1:10">
      <c r="A77" s="17" t="s">
        <v>170</v>
      </c>
      <c r="B77" s="18" t="s">
        <v>99</v>
      </c>
      <c r="C77" s="19">
        <f t="shared" si="4"/>
        <v>0</v>
      </c>
      <c r="D77" s="20"/>
      <c r="E77" s="19">
        <f t="shared" si="3"/>
        <v>0</v>
      </c>
      <c r="F77" s="21"/>
      <c r="G77" s="21"/>
      <c r="H77" s="21"/>
      <c r="I77" s="21"/>
      <c r="J77" s="19"/>
    </row>
    <row r="78" s="5" customFormat="1" spans="1:10">
      <c r="A78" s="17" t="s">
        <v>170</v>
      </c>
      <c r="B78" s="18" t="s">
        <v>100</v>
      </c>
      <c r="C78" s="19">
        <f t="shared" si="4"/>
        <v>0</v>
      </c>
      <c r="D78" s="20"/>
      <c r="E78" s="19">
        <f t="shared" si="3"/>
        <v>0</v>
      </c>
      <c r="F78" s="21"/>
      <c r="G78" s="21"/>
      <c r="H78" s="21"/>
      <c r="I78" s="21"/>
      <c r="J78" s="19"/>
    </row>
    <row r="79" s="5" customFormat="1" spans="1:10">
      <c r="A79" s="17" t="s">
        <v>170</v>
      </c>
      <c r="B79" s="18" t="s">
        <v>101</v>
      </c>
      <c r="C79" s="19">
        <f t="shared" si="4"/>
        <v>0</v>
      </c>
      <c r="D79" s="20"/>
      <c r="E79" s="19">
        <f t="shared" si="3"/>
        <v>0</v>
      </c>
      <c r="F79" s="21"/>
      <c r="G79" s="21"/>
      <c r="H79" s="21"/>
      <c r="I79" s="21"/>
      <c r="J79" s="19"/>
    </row>
    <row r="80" s="5" customFormat="1" spans="1:10">
      <c r="A80" s="17" t="s">
        <v>170</v>
      </c>
      <c r="B80" s="18" t="s">
        <v>102</v>
      </c>
      <c r="C80" s="19">
        <f t="shared" si="4"/>
        <v>0</v>
      </c>
      <c r="D80" s="20"/>
      <c r="E80" s="19">
        <f t="shared" si="3"/>
        <v>0</v>
      </c>
      <c r="F80" s="21"/>
      <c r="G80" s="21"/>
      <c r="H80" s="21"/>
      <c r="I80" s="21"/>
      <c r="J80" s="19"/>
    </row>
    <row r="81" s="5" customFormat="1" spans="1:10">
      <c r="A81" s="17" t="s">
        <v>170</v>
      </c>
      <c r="B81" s="18" t="s">
        <v>103</v>
      </c>
      <c r="C81" s="19">
        <f t="shared" si="4"/>
        <v>0</v>
      </c>
      <c r="D81" s="20"/>
      <c r="E81" s="19">
        <f t="shared" si="3"/>
        <v>0</v>
      </c>
      <c r="F81" s="21"/>
      <c r="G81" s="21"/>
      <c r="H81" s="21"/>
      <c r="I81" s="21"/>
      <c r="J81" s="19"/>
    </row>
    <row r="82" s="5" customFormat="1" spans="1:10">
      <c r="A82" s="17" t="s">
        <v>170</v>
      </c>
      <c r="B82" s="18" t="s">
        <v>104</v>
      </c>
      <c r="C82" s="19">
        <f t="shared" si="4"/>
        <v>0</v>
      </c>
      <c r="D82" s="20"/>
      <c r="E82" s="19">
        <f t="shared" si="3"/>
        <v>0</v>
      </c>
      <c r="F82" s="21"/>
      <c r="G82" s="21"/>
      <c r="H82" s="21"/>
      <c r="I82" s="21"/>
      <c r="J82" s="19"/>
    </row>
    <row r="83" s="5" customFormat="1" spans="1:10">
      <c r="A83" s="17" t="s">
        <v>170</v>
      </c>
      <c r="B83" s="18" t="s">
        <v>105</v>
      </c>
      <c r="C83" s="19">
        <f t="shared" si="4"/>
        <v>0</v>
      </c>
      <c r="D83" s="20"/>
      <c r="E83" s="19">
        <f t="shared" si="3"/>
        <v>0</v>
      </c>
      <c r="F83" s="21"/>
      <c r="G83" s="21"/>
      <c r="H83" s="21"/>
      <c r="I83" s="21"/>
      <c r="J83" s="19"/>
    </row>
    <row r="84" s="5" customFormat="1" spans="1:10">
      <c r="A84" s="17" t="s">
        <v>170</v>
      </c>
      <c r="B84" s="18" t="s">
        <v>106</v>
      </c>
      <c r="C84" s="19">
        <f t="shared" si="4"/>
        <v>0</v>
      </c>
      <c r="D84" s="20"/>
      <c r="E84" s="19">
        <f t="shared" si="3"/>
        <v>0</v>
      </c>
      <c r="F84" s="21"/>
      <c r="G84" s="21"/>
      <c r="H84" s="21"/>
      <c r="I84" s="21"/>
      <c r="J84" s="19"/>
    </row>
    <row r="85" s="5" customFormat="1" spans="1:10">
      <c r="A85" s="17" t="s">
        <v>170</v>
      </c>
      <c r="B85" s="18" t="s">
        <v>107</v>
      </c>
      <c r="C85" s="19">
        <f t="shared" si="4"/>
        <v>0</v>
      </c>
      <c r="D85" s="20"/>
      <c r="E85" s="19">
        <f t="shared" si="3"/>
        <v>0</v>
      </c>
      <c r="F85" s="21"/>
      <c r="G85" s="21"/>
      <c r="H85" s="21"/>
      <c r="I85" s="21"/>
      <c r="J85" s="19"/>
    </row>
    <row r="86" s="5" customFormat="1" spans="1:10">
      <c r="A86" s="17" t="s">
        <v>170</v>
      </c>
      <c r="B86" s="18" t="s">
        <v>108</v>
      </c>
      <c r="C86" s="19">
        <f t="shared" si="4"/>
        <v>0</v>
      </c>
      <c r="D86" s="20"/>
      <c r="E86" s="19">
        <f t="shared" si="3"/>
        <v>0</v>
      </c>
      <c r="F86" s="21"/>
      <c r="G86" s="21"/>
      <c r="H86" s="21"/>
      <c r="I86" s="21"/>
      <c r="J86" s="19"/>
    </row>
    <row r="87" s="5" customFormat="1" spans="1:10">
      <c r="A87" s="17" t="s">
        <v>170</v>
      </c>
      <c r="B87" s="18" t="s">
        <v>109</v>
      </c>
      <c r="C87" s="19">
        <f t="shared" si="4"/>
        <v>0</v>
      </c>
      <c r="D87" s="20"/>
      <c r="E87" s="19">
        <f t="shared" si="3"/>
        <v>0</v>
      </c>
      <c r="F87" s="21"/>
      <c r="G87" s="21"/>
      <c r="H87" s="21"/>
      <c r="I87" s="21"/>
      <c r="J87" s="19"/>
    </row>
    <row r="88" s="5" customFormat="1" spans="1:10">
      <c r="A88" s="17" t="s">
        <v>170</v>
      </c>
      <c r="B88" s="18" t="s">
        <v>110</v>
      </c>
      <c r="C88" s="19">
        <f t="shared" si="4"/>
        <v>0</v>
      </c>
      <c r="D88" s="20"/>
      <c r="E88" s="19">
        <f t="shared" si="3"/>
        <v>0</v>
      </c>
      <c r="F88" s="21"/>
      <c r="G88" s="21"/>
      <c r="H88" s="21"/>
      <c r="I88" s="21"/>
      <c r="J88" s="19"/>
    </row>
    <row r="89" s="5" customFormat="1" spans="1:10">
      <c r="A89" s="17" t="s">
        <v>170</v>
      </c>
      <c r="B89" s="18" t="s">
        <v>111</v>
      </c>
      <c r="C89" s="19">
        <f t="shared" si="4"/>
        <v>0</v>
      </c>
      <c r="D89" s="20"/>
      <c r="E89" s="19">
        <f t="shared" si="3"/>
        <v>0</v>
      </c>
      <c r="F89" s="21"/>
      <c r="G89" s="21"/>
      <c r="H89" s="21"/>
      <c r="I89" s="21"/>
      <c r="J89" s="19"/>
    </row>
    <row r="90" s="5" customFormat="1" spans="1:10">
      <c r="A90" s="17" t="s">
        <v>170</v>
      </c>
      <c r="B90" s="18" t="s">
        <v>112</v>
      </c>
      <c r="C90" s="19">
        <f t="shared" si="4"/>
        <v>0</v>
      </c>
      <c r="D90" s="20"/>
      <c r="E90" s="19">
        <f t="shared" si="3"/>
        <v>0</v>
      </c>
      <c r="F90" s="21"/>
      <c r="G90" s="21"/>
      <c r="H90" s="21"/>
      <c r="I90" s="21"/>
      <c r="J90" s="19"/>
    </row>
    <row r="91" s="5" customFormat="1" spans="1:10">
      <c r="A91" s="17" t="s">
        <v>170</v>
      </c>
      <c r="B91" s="18" t="s">
        <v>113</v>
      </c>
      <c r="C91" s="19">
        <f t="shared" si="4"/>
        <v>0</v>
      </c>
      <c r="D91" s="20"/>
      <c r="E91" s="19">
        <f t="shared" si="3"/>
        <v>0</v>
      </c>
      <c r="F91" s="21"/>
      <c r="G91" s="21"/>
      <c r="H91" s="21"/>
      <c r="I91" s="21"/>
      <c r="J91" s="19"/>
    </row>
    <row r="92" s="5" customFormat="1" spans="1:10">
      <c r="A92" s="17" t="s">
        <v>170</v>
      </c>
      <c r="B92" s="18" t="s">
        <v>114</v>
      </c>
      <c r="C92" s="19">
        <f t="shared" si="4"/>
        <v>0</v>
      </c>
      <c r="D92" s="20"/>
      <c r="E92" s="19">
        <f t="shared" si="3"/>
        <v>0</v>
      </c>
      <c r="F92" s="21"/>
      <c r="G92" s="21"/>
      <c r="H92" s="21"/>
      <c r="I92" s="21"/>
      <c r="J92" s="19"/>
    </row>
    <row r="93" s="5" customFormat="1" spans="1:10">
      <c r="A93" s="17" t="s">
        <v>170</v>
      </c>
      <c r="B93" s="18" t="s">
        <v>115</v>
      </c>
      <c r="C93" s="19">
        <f t="shared" si="4"/>
        <v>0</v>
      </c>
      <c r="D93" s="20"/>
      <c r="E93" s="19">
        <f t="shared" si="3"/>
        <v>0</v>
      </c>
      <c r="F93" s="21"/>
      <c r="G93" s="21"/>
      <c r="H93" s="21"/>
      <c r="I93" s="21"/>
      <c r="J93" s="19"/>
    </row>
    <row r="94" s="5" customFormat="1" spans="1:10">
      <c r="A94" s="17" t="s">
        <v>170</v>
      </c>
      <c r="B94" s="18" t="s">
        <v>116</v>
      </c>
      <c r="C94" s="19">
        <f t="shared" si="4"/>
        <v>0</v>
      </c>
      <c r="D94" s="20"/>
      <c r="E94" s="19">
        <f t="shared" si="3"/>
        <v>0</v>
      </c>
      <c r="F94" s="21"/>
      <c r="G94" s="21"/>
      <c r="H94" s="21"/>
      <c r="I94" s="21"/>
      <c r="J94" s="19"/>
    </row>
    <row r="95" s="5" customFormat="1" spans="1:10">
      <c r="A95" s="17" t="s">
        <v>170</v>
      </c>
      <c r="B95" s="18" t="s">
        <v>117</v>
      </c>
      <c r="C95" s="19">
        <f t="shared" si="4"/>
        <v>0</v>
      </c>
      <c r="D95" s="20"/>
      <c r="E95" s="19">
        <f t="shared" si="3"/>
        <v>0</v>
      </c>
      <c r="F95" s="21"/>
      <c r="G95" s="21"/>
      <c r="H95" s="21"/>
      <c r="I95" s="21"/>
      <c r="J95" s="19"/>
    </row>
    <row r="96" s="5" customFormat="1" spans="1:10">
      <c r="A96" s="17" t="s">
        <v>170</v>
      </c>
      <c r="B96" s="18" t="s">
        <v>118</v>
      </c>
      <c r="C96" s="19">
        <f t="shared" si="4"/>
        <v>0</v>
      </c>
      <c r="D96" s="20"/>
      <c r="E96" s="19">
        <f t="shared" si="3"/>
        <v>0</v>
      </c>
      <c r="F96" s="21"/>
      <c r="G96" s="21"/>
      <c r="H96" s="21"/>
      <c r="I96" s="21"/>
      <c r="J96" s="19"/>
    </row>
    <row r="97" s="5" customFormat="1" spans="1:10">
      <c r="A97" s="17" t="s">
        <v>170</v>
      </c>
      <c r="B97" s="18" t="s">
        <v>119</v>
      </c>
      <c r="C97" s="19">
        <f t="shared" si="4"/>
        <v>0</v>
      </c>
      <c r="D97" s="20"/>
      <c r="E97" s="19">
        <f t="shared" si="3"/>
        <v>0</v>
      </c>
      <c r="F97" s="21"/>
      <c r="G97" s="21"/>
      <c r="H97" s="21"/>
      <c r="I97" s="21"/>
      <c r="J97" s="19"/>
    </row>
    <row r="98" s="5" customFormat="1" spans="1:10">
      <c r="A98" s="17" t="s">
        <v>170</v>
      </c>
      <c r="B98" s="18" t="s">
        <v>120</v>
      </c>
      <c r="C98" s="19">
        <f t="shared" si="4"/>
        <v>0</v>
      </c>
      <c r="D98" s="20"/>
      <c r="E98" s="19">
        <f t="shared" si="3"/>
        <v>0</v>
      </c>
      <c r="F98" s="21"/>
      <c r="G98" s="21"/>
      <c r="H98" s="21"/>
      <c r="I98" s="21"/>
      <c r="J98" s="19"/>
    </row>
    <row r="99" s="5" customFormat="1" spans="1:10">
      <c r="A99" s="17" t="s">
        <v>170</v>
      </c>
      <c r="B99" s="18" t="s">
        <v>121</v>
      </c>
      <c r="C99" s="19">
        <f t="shared" si="4"/>
        <v>0</v>
      </c>
      <c r="D99" s="20"/>
      <c r="E99" s="19">
        <f t="shared" si="3"/>
        <v>0</v>
      </c>
      <c r="F99" s="21"/>
      <c r="G99" s="21"/>
      <c r="H99" s="21"/>
      <c r="I99" s="21"/>
      <c r="J99" s="19"/>
    </row>
    <row r="100" s="5" customFormat="1" spans="1:10">
      <c r="A100" s="17" t="s">
        <v>170</v>
      </c>
      <c r="B100" s="18" t="s">
        <v>122</v>
      </c>
      <c r="C100" s="19">
        <f>SUM(F100,G100,H100,I100)</f>
        <v>0</v>
      </c>
      <c r="D100" s="20"/>
      <c r="E100" s="19">
        <f t="shared" si="3"/>
        <v>0</v>
      </c>
      <c r="F100" s="21"/>
      <c r="G100" s="21"/>
      <c r="H100" s="21"/>
      <c r="I100" s="21"/>
      <c r="J100" s="19"/>
    </row>
    <row r="101" s="5" customFormat="1" spans="1:10">
      <c r="A101" s="17" t="s">
        <v>170</v>
      </c>
      <c r="B101" s="18" t="s">
        <v>123</v>
      </c>
      <c r="C101" s="19">
        <f>SUM(F101,G101,H101,I101)</f>
        <v>0</v>
      </c>
      <c r="D101" s="20"/>
      <c r="E101" s="19">
        <f t="shared" si="3"/>
        <v>0</v>
      </c>
      <c r="F101" s="21"/>
      <c r="G101" s="21"/>
      <c r="H101" s="21"/>
      <c r="I101" s="21"/>
      <c r="J101" s="19"/>
    </row>
    <row r="102" s="5" customFormat="1" spans="1:10">
      <c r="A102" s="17" t="s">
        <v>170</v>
      </c>
      <c r="B102" s="18" t="s">
        <v>124</v>
      </c>
      <c r="C102" s="19">
        <f>SUM(F102,G102,H102,I102)</f>
        <v>0</v>
      </c>
      <c r="D102" s="20"/>
      <c r="E102" s="19">
        <f t="shared" si="3"/>
        <v>0</v>
      </c>
      <c r="F102" s="21"/>
      <c r="G102" s="21"/>
      <c r="H102" s="21"/>
      <c r="I102" s="21"/>
      <c r="J102" s="19"/>
    </row>
    <row r="103" s="5" customFormat="1" spans="1:10">
      <c r="A103" s="17" t="s">
        <v>170</v>
      </c>
      <c r="B103" s="18" t="s">
        <v>125</v>
      </c>
      <c r="C103" s="19">
        <f>SUM(F103,G103,H103,I103)</f>
        <v>0</v>
      </c>
      <c r="D103" s="20"/>
      <c r="E103" s="19">
        <f t="shared" si="3"/>
        <v>0</v>
      </c>
      <c r="F103" s="21"/>
      <c r="G103" s="21"/>
      <c r="H103" s="21"/>
      <c r="I103" s="21"/>
      <c r="J103" s="19"/>
    </row>
    <row r="104" s="5" customFormat="1" spans="1:10">
      <c r="A104" s="17" t="s">
        <v>170</v>
      </c>
      <c r="B104" s="18" t="s">
        <v>126</v>
      </c>
      <c r="C104" s="19">
        <f>SUM(F104,G104,H104,I104)</f>
        <v>0</v>
      </c>
      <c r="D104" s="20"/>
      <c r="E104" s="19">
        <f t="shared" si="3"/>
        <v>0</v>
      </c>
      <c r="F104" s="21"/>
      <c r="G104" s="21"/>
      <c r="H104" s="21"/>
      <c r="I104" s="21"/>
      <c r="J104" s="19"/>
    </row>
    <row r="105" s="5" customFormat="1" spans="1:10">
      <c r="A105" s="17" t="s">
        <v>170</v>
      </c>
      <c r="B105" s="18" t="s">
        <v>127</v>
      </c>
      <c r="C105" s="19">
        <f>SUM(F105,G105,H105,I105)</f>
        <v>0</v>
      </c>
      <c r="D105" s="20"/>
      <c r="E105" s="19">
        <f t="shared" si="3"/>
        <v>0</v>
      </c>
      <c r="F105" s="21"/>
      <c r="G105" s="21"/>
      <c r="H105" s="21"/>
      <c r="I105" s="21"/>
      <c r="J105" s="19"/>
    </row>
    <row r="106" s="5" customFormat="1" spans="1:10">
      <c r="A106" s="17" t="s">
        <v>170</v>
      </c>
      <c r="B106" s="18" t="s">
        <v>128</v>
      </c>
      <c r="C106" s="19">
        <f>SUM(F106,G106,H106,I106)</f>
        <v>0</v>
      </c>
      <c r="D106" s="20"/>
      <c r="E106" s="19">
        <f t="shared" si="3"/>
        <v>0</v>
      </c>
      <c r="F106" s="21"/>
      <c r="G106" s="21"/>
      <c r="H106" s="21"/>
      <c r="I106" s="21"/>
      <c r="J106" s="19"/>
    </row>
    <row r="107" s="5" customFormat="1" spans="1:10">
      <c r="A107" s="17" t="s">
        <v>170</v>
      </c>
      <c r="B107" s="18" t="s">
        <v>129</v>
      </c>
      <c r="C107" s="19">
        <f>SUM(F107,G107,H107,I107)</f>
        <v>0</v>
      </c>
      <c r="D107" s="20"/>
      <c r="E107" s="19">
        <f t="shared" si="3"/>
        <v>0</v>
      </c>
      <c r="F107" s="21"/>
      <c r="G107" s="21"/>
      <c r="H107" s="21"/>
      <c r="I107" s="21"/>
      <c r="J107" s="19"/>
    </row>
    <row r="108" s="5" customFormat="1" spans="1:10">
      <c r="A108" s="17" t="s">
        <v>170</v>
      </c>
      <c r="B108" s="18" t="s">
        <v>130</v>
      </c>
      <c r="C108" s="19">
        <f>SUM(F108,G108,H108,I108)</f>
        <v>0</v>
      </c>
      <c r="D108" s="20"/>
      <c r="E108" s="19">
        <f t="shared" si="3"/>
        <v>0</v>
      </c>
      <c r="F108" s="21"/>
      <c r="G108" s="21"/>
      <c r="H108" s="21"/>
      <c r="I108" s="21"/>
      <c r="J108" s="19"/>
    </row>
    <row r="109" s="5" customFormat="1" spans="1:10">
      <c r="A109" s="17" t="s">
        <v>171</v>
      </c>
      <c r="B109" s="18" t="s">
        <v>39</v>
      </c>
      <c r="C109" s="19">
        <f>SUM(F109,G109,H109,I109)</f>
        <v>0</v>
      </c>
      <c r="D109" s="20"/>
      <c r="E109" s="19">
        <f t="shared" si="3"/>
        <v>0</v>
      </c>
      <c r="F109" s="21"/>
      <c r="G109" s="21"/>
      <c r="H109" s="21"/>
      <c r="I109" s="21"/>
      <c r="J109" s="19"/>
    </row>
    <row r="110" s="5" customFormat="1" spans="1:10">
      <c r="A110" s="17" t="s">
        <v>171</v>
      </c>
      <c r="B110" s="18" t="s">
        <v>63</v>
      </c>
      <c r="C110" s="19">
        <f>SUM(F110,G110,H110,I110)</f>
        <v>0</v>
      </c>
      <c r="D110" s="20"/>
      <c r="E110" s="19">
        <f t="shared" si="3"/>
        <v>0</v>
      </c>
      <c r="F110" s="21"/>
      <c r="G110" s="21"/>
      <c r="H110" s="21"/>
      <c r="I110" s="21"/>
      <c r="J110" s="19"/>
    </row>
    <row r="111" s="5" customFormat="1" spans="1:10">
      <c r="A111" s="17" t="s">
        <v>171</v>
      </c>
      <c r="B111" s="18" t="s">
        <v>172</v>
      </c>
      <c r="C111" s="19">
        <f>SUM(F111,G111,H111,I111)</f>
        <v>0</v>
      </c>
      <c r="D111" s="20"/>
      <c r="E111" s="19">
        <f t="shared" si="3"/>
        <v>0</v>
      </c>
      <c r="F111" s="21"/>
      <c r="G111" s="21"/>
      <c r="H111" s="21"/>
      <c r="I111" s="21"/>
      <c r="J111" s="19"/>
    </row>
    <row r="112" s="5" customFormat="1" spans="1:10">
      <c r="A112" s="17" t="s">
        <v>171</v>
      </c>
      <c r="B112" s="18" t="s">
        <v>132</v>
      </c>
      <c r="C112" s="19">
        <f>SUM(F112,G112,H112,I112)</f>
        <v>0</v>
      </c>
      <c r="D112" s="20"/>
      <c r="E112" s="19">
        <f t="shared" si="3"/>
        <v>0</v>
      </c>
      <c r="F112" s="21"/>
      <c r="G112" s="21"/>
      <c r="H112" s="21"/>
      <c r="I112" s="21"/>
      <c r="J112" s="19"/>
    </row>
    <row r="113" s="5" customFormat="1" spans="1:10">
      <c r="A113" s="17" t="s">
        <v>171</v>
      </c>
      <c r="B113" s="18" t="s">
        <v>68</v>
      </c>
      <c r="C113" s="19">
        <f>SUM(F113,G113,H113,I113)</f>
        <v>0</v>
      </c>
      <c r="D113" s="20"/>
      <c r="E113" s="19">
        <f t="shared" si="3"/>
        <v>0</v>
      </c>
      <c r="F113" s="21"/>
      <c r="G113" s="21"/>
      <c r="H113" s="21"/>
      <c r="I113" s="21"/>
      <c r="J113" s="19"/>
    </row>
    <row r="114" s="5" customFormat="1" spans="1:10">
      <c r="A114" s="17" t="s">
        <v>171</v>
      </c>
      <c r="B114" s="18" t="s">
        <v>133</v>
      </c>
      <c r="C114" s="19">
        <f t="shared" ref="C114:C126" si="5">SUM(F114,G114,H114,I114)</f>
        <v>0</v>
      </c>
      <c r="D114" s="20"/>
      <c r="E114" s="19">
        <f t="shared" si="3"/>
        <v>0</v>
      </c>
      <c r="F114" s="21"/>
      <c r="G114" s="21"/>
      <c r="H114" s="21"/>
      <c r="I114" s="21"/>
      <c r="J114" s="19"/>
    </row>
    <row r="115" s="5" customFormat="1" spans="1:10">
      <c r="A115" s="17" t="s">
        <v>171</v>
      </c>
      <c r="B115" s="18" t="s">
        <v>134</v>
      </c>
      <c r="C115" s="19">
        <f t="shared" si="5"/>
        <v>0</v>
      </c>
      <c r="D115" s="20"/>
      <c r="E115" s="19">
        <f t="shared" si="3"/>
        <v>0</v>
      </c>
      <c r="F115" s="21"/>
      <c r="G115" s="21"/>
      <c r="H115" s="21"/>
      <c r="I115" s="21"/>
      <c r="J115" s="19"/>
    </row>
    <row r="116" s="5" customFormat="1" spans="1:10">
      <c r="A116" s="17" t="s">
        <v>171</v>
      </c>
      <c r="B116" s="18" t="s">
        <v>49</v>
      </c>
      <c r="C116" s="19">
        <f t="shared" si="5"/>
        <v>0</v>
      </c>
      <c r="D116" s="20"/>
      <c r="E116" s="19">
        <f t="shared" si="3"/>
        <v>0</v>
      </c>
      <c r="F116" s="21"/>
      <c r="G116" s="21"/>
      <c r="H116" s="21"/>
      <c r="I116" s="21"/>
      <c r="J116" s="19"/>
    </row>
    <row r="117" s="5" customFormat="1" spans="1:10">
      <c r="A117" s="17" t="s">
        <v>171</v>
      </c>
      <c r="B117" s="18" t="s">
        <v>136</v>
      </c>
      <c r="C117" s="19">
        <f t="shared" si="5"/>
        <v>0</v>
      </c>
      <c r="D117" s="20"/>
      <c r="E117" s="19">
        <f t="shared" si="3"/>
        <v>0</v>
      </c>
      <c r="F117" s="21"/>
      <c r="G117" s="21"/>
      <c r="H117" s="21"/>
      <c r="I117" s="21"/>
      <c r="J117" s="19"/>
    </row>
    <row r="118" s="5" customFormat="1" spans="1:10">
      <c r="A118" s="17" t="s">
        <v>171</v>
      </c>
      <c r="B118" s="18" t="s">
        <v>137</v>
      </c>
      <c r="C118" s="19">
        <f t="shared" si="5"/>
        <v>0</v>
      </c>
      <c r="D118" s="20"/>
      <c r="E118" s="19">
        <f t="shared" si="3"/>
        <v>0</v>
      </c>
      <c r="F118" s="21"/>
      <c r="G118" s="21"/>
      <c r="H118" s="21"/>
      <c r="I118" s="21"/>
      <c r="J118" s="19"/>
    </row>
    <row r="119" s="5" customFormat="1" spans="1:10">
      <c r="A119" s="17" t="s">
        <v>171</v>
      </c>
      <c r="B119" s="18" t="s">
        <v>47</v>
      </c>
      <c r="C119" s="19">
        <f t="shared" si="5"/>
        <v>0</v>
      </c>
      <c r="D119" s="20"/>
      <c r="E119" s="19">
        <f t="shared" si="3"/>
        <v>0</v>
      </c>
      <c r="F119" s="21"/>
      <c r="G119" s="21"/>
      <c r="H119" s="21"/>
      <c r="I119" s="21"/>
      <c r="J119" s="19">
        <f>E119/30</f>
        <v>0</v>
      </c>
    </row>
    <row r="120" s="5" customFormat="1" spans="1:10">
      <c r="A120" s="17" t="s">
        <v>173</v>
      </c>
      <c r="B120" s="18" t="s">
        <v>139</v>
      </c>
      <c r="C120" s="19">
        <f t="shared" si="5"/>
        <v>0</v>
      </c>
      <c r="D120" s="20"/>
      <c r="E120" s="19">
        <f t="shared" si="3"/>
        <v>0</v>
      </c>
      <c r="F120" s="21"/>
      <c r="G120" s="21"/>
      <c r="H120" s="21"/>
      <c r="I120" s="21"/>
      <c r="J120" s="19"/>
    </row>
    <row r="121" s="5" customFormat="1" spans="1:10">
      <c r="A121" s="17" t="s">
        <v>173</v>
      </c>
      <c r="B121" s="18" t="s">
        <v>88</v>
      </c>
      <c r="C121" s="19">
        <f t="shared" si="5"/>
        <v>0</v>
      </c>
      <c r="D121" s="20"/>
      <c r="E121" s="19">
        <f t="shared" si="3"/>
        <v>0</v>
      </c>
      <c r="F121" s="21"/>
      <c r="G121" s="21"/>
      <c r="H121" s="21"/>
      <c r="I121" s="21"/>
      <c r="J121" s="19"/>
    </row>
    <row r="122" s="5" customFormat="1" spans="1:10">
      <c r="A122" s="17" t="s">
        <v>173</v>
      </c>
      <c r="B122" s="18" t="s">
        <v>77</v>
      </c>
      <c r="C122" s="19">
        <f t="shared" si="5"/>
        <v>0</v>
      </c>
      <c r="D122" s="20"/>
      <c r="E122" s="19">
        <f t="shared" si="3"/>
        <v>0</v>
      </c>
      <c r="F122" s="21"/>
      <c r="G122" s="21"/>
      <c r="H122" s="21"/>
      <c r="I122" s="21"/>
      <c r="J122" s="19"/>
    </row>
    <row r="123" s="5" customFormat="1" spans="1:10">
      <c r="A123" s="17" t="s">
        <v>173</v>
      </c>
      <c r="B123" s="18" t="s">
        <v>140</v>
      </c>
      <c r="C123" s="19">
        <f t="shared" si="5"/>
        <v>0</v>
      </c>
      <c r="D123" s="20"/>
      <c r="E123" s="19">
        <f t="shared" si="3"/>
        <v>0</v>
      </c>
      <c r="F123" s="21"/>
      <c r="G123" s="21"/>
      <c r="H123" s="21"/>
      <c r="I123" s="21"/>
      <c r="J123" s="19"/>
    </row>
    <row r="124" s="5" customFormat="1" spans="1:10">
      <c r="A124" s="17" t="s">
        <v>173</v>
      </c>
      <c r="B124" s="18" t="s">
        <v>174</v>
      </c>
      <c r="C124" s="19">
        <f t="shared" si="5"/>
        <v>0</v>
      </c>
      <c r="D124" s="20"/>
      <c r="E124" s="19">
        <f t="shared" si="3"/>
        <v>0</v>
      </c>
      <c r="F124" s="21"/>
      <c r="G124" s="21"/>
      <c r="H124" s="21"/>
      <c r="I124" s="21"/>
      <c r="J124" s="19"/>
    </row>
    <row r="125" s="5" customFormat="1" spans="1:10">
      <c r="A125" s="17" t="s">
        <v>173</v>
      </c>
      <c r="B125" s="18" t="s">
        <v>175</v>
      </c>
      <c r="C125" s="19">
        <f t="shared" si="5"/>
        <v>0</v>
      </c>
      <c r="D125" s="20"/>
      <c r="E125" s="19">
        <f t="shared" si="3"/>
        <v>0</v>
      </c>
      <c r="F125" s="21"/>
      <c r="G125" s="21"/>
      <c r="H125" s="21"/>
      <c r="I125" s="21"/>
      <c r="J125" s="19"/>
    </row>
    <row r="126" s="5" customFormat="1" spans="1:10">
      <c r="A126" s="17" t="s">
        <v>173</v>
      </c>
      <c r="B126" s="18" t="s">
        <v>86</v>
      </c>
      <c r="C126" s="19">
        <f t="shared" si="5"/>
        <v>0</v>
      </c>
      <c r="D126" s="20"/>
      <c r="E126" s="19">
        <f t="shared" si="3"/>
        <v>0</v>
      </c>
      <c r="F126" s="21"/>
      <c r="G126" s="21"/>
      <c r="H126" s="21"/>
      <c r="I126" s="21"/>
      <c r="J126" s="19"/>
    </row>
    <row r="127" s="5" customFormat="1" spans="1:10">
      <c r="A127" s="17" t="s">
        <v>176</v>
      </c>
      <c r="B127" s="18" t="s">
        <v>65</v>
      </c>
      <c r="C127" s="19">
        <f t="shared" ref="C116:C139" si="6">SUM(F127,G127,H127,I127)</f>
        <v>0</v>
      </c>
      <c r="D127" s="20"/>
      <c r="E127" s="19">
        <f t="shared" si="3"/>
        <v>0</v>
      </c>
      <c r="F127" s="21"/>
      <c r="G127" s="21"/>
      <c r="H127" s="21"/>
      <c r="I127" s="21"/>
      <c r="J127" s="19"/>
    </row>
    <row r="128" s="5" customFormat="1" spans="1:10">
      <c r="A128" s="17" t="s">
        <v>176</v>
      </c>
      <c r="B128" s="18" t="s">
        <v>39</v>
      </c>
      <c r="C128" s="19">
        <f t="shared" si="6"/>
        <v>0</v>
      </c>
      <c r="D128" s="20"/>
      <c r="E128" s="19">
        <f t="shared" si="3"/>
        <v>0</v>
      </c>
      <c r="F128" s="21"/>
      <c r="G128" s="21"/>
      <c r="H128" s="21"/>
      <c r="I128" s="21"/>
      <c r="J128" s="19"/>
    </row>
    <row r="129" s="5" customFormat="1" spans="1:10">
      <c r="A129" s="17" t="s">
        <v>176</v>
      </c>
      <c r="B129" s="18" t="s">
        <v>177</v>
      </c>
      <c r="C129" s="19">
        <f t="shared" si="6"/>
        <v>0</v>
      </c>
      <c r="D129" s="20"/>
      <c r="E129" s="19">
        <f t="shared" si="3"/>
        <v>0</v>
      </c>
      <c r="F129" s="21"/>
      <c r="G129" s="21"/>
      <c r="H129" s="21"/>
      <c r="I129" s="21"/>
      <c r="J129" s="19"/>
    </row>
    <row r="130" s="5" customFormat="1" spans="1:10">
      <c r="A130" s="17" t="s">
        <v>176</v>
      </c>
      <c r="B130" s="18" t="s">
        <v>131</v>
      </c>
      <c r="C130" s="19">
        <f t="shared" si="6"/>
        <v>0</v>
      </c>
      <c r="D130" s="20"/>
      <c r="E130" s="19">
        <f t="shared" si="3"/>
        <v>0</v>
      </c>
      <c r="F130" s="21"/>
      <c r="G130" s="21"/>
      <c r="H130" s="21"/>
      <c r="I130" s="21"/>
      <c r="J130" s="19"/>
    </row>
    <row r="131" s="5" customFormat="1" spans="1:10">
      <c r="A131" s="17" t="s">
        <v>176</v>
      </c>
      <c r="B131" s="18" t="s">
        <v>178</v>
      </c>
      <c r="C131" s="19">
        <f t="shared" si="6"/>
        <v>0</v>
      </c>
      <c r="D131" s="20"/>
      <c r="E131" s="19">
        <f t="shared" ref="E131:E139" si="7">C131-D131</f>
        <v>0</v>
      </c>
      <c r="F131" s="21"/>
      <c r="G131" s="21"/>
      <c r="H131" s="21"/>
      <c r="I131" s="21"/>
      <c r="J131" s="19"/>
    </row>
    <row r="132" s="5" customFormat="1" spans="1:10">
      <c r="A132" s="17" t="s">
        <v>176</v>
      </c>
      <c r="B132" s="18" t="s">
        <v>179</v>
      </c>
      <c r="C132" s="19">
        <f t="shared" si="6"/>
        <v>0</v>
      </c>
      <c r="D132" s="20"/>
      <c r="E132" s="19">
        <f t="shared" si="7"/>
        <v>0</v>
      </c>
      <c r="F132" s="21"/>
      <c r="G132" s="21"/>
      <c r="H132" s="21"/>
      <c r="I132" s="21"/>
      <c r="J132" s="19"/>
    </row>
    <row r="133" s="5" customFormat="1" spans="1:10">
      <c r="A133" s="17" t="s">
        <v>176</v>
      </c>
      <c r="B133" s="18" t="s">
        <v>70</v>
      </c>
      <c r="C133" s="19">
        <f t="shared" si="6"/>
        <v>0</v>
      </c>
      <c r="D133" s="20"/>
      <c r="E133" s="19">
        <f t="shared" si="7"/>
        <v>0</v>
      </c>
      <c r="F133" s="21"/>
      <c r="G133" s="21"/>
      <c r="H133" s="21"/>
      <c r="I133" s="21"/>
      <c r="J133" s="19"/>
    </row>
    <row r="134" s="5" customFormat="1" spans="1:12">
      <c r="A134" s="17" t="s">
        <v>180</v>
      </c>
      <c r="B134" s="18" t="s">
        <v>142</v>
      </c>
      <c r="C134" s="19">
        <f t="shared" si="6"/>
        <v>10800</v>
      </c>
      <c r="D134" s="20"/>
      <c r="E134" s="19">
        <f t="shared" si="7"/>
        <v>10800</v>
      </c>
      <c r="F134" s="21"/>
      <c r="G134" s="21"/>
      <c r="H134" s="21">
        <f>20*(180+360)</f>
        <v>10800</v>
      </c>
      <c r="I134" s="21"/>
      <c r="J134" s="19"/>
      <c r="L134" s="5">
        <f>1800/20/15</f>
        <v>6</v>
      </c>
    </row>
    <row r="135" s="5" customFormat="1" spans="1:12">
      <c r="A135" s="17" t="s">
        <v>180</v>
      </c>
      <c r="B135" s="18" t="s">
        <v>143</v>
      </c>
      <c r="C135" s="19">
        <f t="shared" si="6"/>
        <v>10200</v>
      </c>
      <c r="D135" s="20"/>
      <c r="E135" s="19">
        <f t="shared" si="7"/>
        <v>10200</v>
      </c>
      <c r="F135" s="21"/>
      <c r="G135" s="21"/>
      <c r="H135" s="21">
        <f>10*(300+720)</f>
        <v>10200</v>
      </c>
      <c r="I135" s="21"/>
      <c r="J135" s="19"/>
      <c r="L135" s="5">
        <f>1800/10/15</f>
        <v>12</v>
      </c>
    </row>
    <row r="136" s="5" customFormat="1" spans="1:12">
      <c r="A136" s="17" t="s">
        <v>180</v>
      </c>
      <c r="B136" s="18" t="s">
        <v>144</v>
      </c>
      <c r="C136" s="19">
        <f t="shared" si="6"/>
        <v>16650</v>
      </c>
      <c r="D136" s="20"/>
      <c r="E136" s="19">
        <f t="shared" si="7"/>
        <v>16650</v>
      </c>
      <c r="F136" s="21"/>
      <c r="G136" s="21"/>
      <c r="H136" s="21">
        <f>7.5*(300+960+960)</f>
        <v>16650</v>
      </c>
      <c r="I136" s="21"/>
      <c r="J136" s="19"/>
      <c r="L136" s="5">
        <f>1800/7.5/15</f>
        <v>16</v>
      </c>
    </row>
    <row r="137" s="5" customFormat="1" spans="1:12">
      <c r="A137" s="17" t="s">
        <v>180</v>
      </c>
      <c r="B137" s="18" t="s">
        <v>145</v>
      </c>
      <c r="C137" s="19">
        <f t="shared" si="6"/>
        <v>16200</v>
      </c>
      <c r="D137" s="20"/>
      <c r="E137" s="19">
        <f t="shared" si="7"/>
        <v>16200</v>
      </c>
      <c r="F137" s="21"/>
      <c r="G137" s="21"/>
      <c r="H137" s="21">
        <f>6*(300+1200+1200)</f>
        <v>16200</v>
      </c>
      <c r="I137" s="21"/>
      <c r="J137" s="19"/>
      <c r="L137" s="5">
        <f>1800/6/15</f>
        <v>20</v>
      </c>
    </row>
    <row r="138" s="5" customFormat="1" spans="1:12">
      <c r="A138" s="17" t="s">
        <v>180</v>
      </c>
      <c r="B138" s="18" t="s">
        <v>80</v>
      </c>
      <c r="C138" s="19">
        <f t="shared" si="6"/>
        <v>11700</v>
      </c>
      <c r="D138" s="20"/>
      <c r="E138" s="19">
        <f t="shared" si="7"/>
        <v>11700</v>
      </c>
      <c r="F138" s="21"/>
      <c r="G138" s="21"/>
      <c r="H138" s="21">
        <f>5*(540+1800)</f>
        <v>11700</v>
      </c>
      <c r="I138" s="21"/>
      <c r="J138" s="19"/>
      <c r="L138" s="5">
        <f>1800/4/15</f>
        <v>30</v>
      </c>
    </row>
    <row r="139" s="5" customFormat="1" spans="1:10">
      <c r="A139" s="17" t="s">
        <v>180</v>
      </c>
      <c r="B139" s="18" t="s">
        <v>146</v>
      </c>
      <c r="C139" s="19">
        <f t="shared" si="6"/>
        <v>11700</v>
      </c>
      <c r="D139" s="20"/>
      <c r="E139" s="19">
        <f>C139-D139</f>
        <v>11700</v>
      </c>
      <c r="F139" s="21"/>
      <c r="G139" s="21"/>
      <c r="H139" s="21">
        <f>4*(225+225*4+225*4+225*4)</f>
        <v>11700</v>
      </c>
      <c r="I139" s="21"/>
      <c r="J139" s="19"/>
    </row>
    <row r="140" s="5" customFormat="1" spans="1:10">
      <c r="A140" s="17"/>
      <c r="B140" s="18"/>
      <c r="C140" s="22"/>
      <c r="D140" s="23"/>
      <c r="E140" s="19"/>
      <c r="F140" s="21"/>
      <c r="G140" s="21"/>
      <c r="H140" s="21"/>
      <c r="I140" s="21"/>
      <c r="J140" s="19"/>
    </row>
    <row r="141" s="5" customFormat="1" spans="1:10">
      <c r="A141" s="17"/>
      <c r="B141" s="18"/>
      <c r="C141" s="22"/>
      <c r="D141" s="23"/>
      <c r="E141" s="19"/>
      <c r="F141" s="21"/>
      <c r="G141" s="21"/>
      <c r="H141" s="21"/>
      <c r="I141" s="21"/>
      <c r="J141" s="19"/>
    </row>
    <row r="142" s="5" customFormat="1" spans="1:10">
      <c r="A142" s="17"/>
      <c r="B142" s="18"/>
      <c r="C142" s="22"/>
      <c r="D142" s="23"/>
      <c r="E142" s="19"/>
      <c r="F142" s="21"/>
      <c r="G142" s="21"/>
      <c r="H142" s="21"/>
      <c r="I142" s="21"/>
      <c r="J142" s="19"/>
    </row>
    <row r="143" s="5" customFormat="1" spans="1:13">
      <c r="A143" s="17"/>
      <c r="B143" s="18"/>
      <c r="C143" s="22"/>
      <c r="D143" s="23"/>
      <c r="E143" s="19"/>
      <c r="F143" s="21"/>
      <c r="G143" s="21"/>
      <c r="H143" s="21"/>
      <c r="I143" s="21"/>
      <c r="J143" s="19"/>
      <c r="M143" s="5">
        <f>1020/4/15</f>
        <v>17</v>
      </c>
    </row>
    <row r="144" s="5" customFormat="1" spans="1:13">
      <c r="A144" s="17"/>
      <c r="B144" s="18"/>
      <c r="C144" s="22"/>
      <c r="D144" s="23"/>
      <c r="E144" s="19"/>
      <c r="F144" s="21"/>
      <c r="G144" s="21"/>
      <c r="H144" s="21"/>
      <c r="I144" s="21"/>
      <c r="J144" s="19"/>
      <c r="M144" s="5">
        <f>255/15</f>
        <v>17</v>
      </c>
    </row>
    <row r="145" s="5" customFormat="1" spans="1:10">
      <c r="A145" s="17"/>
      <c r="B145" s="18"/>
      <c r="C145" s="22"/>
      <c r="D145" s="23"/>
      <c r="E145" s="19"/>
      <c r="F145" s="21"/>
      <c r="G145" s="21"/>
      <c r="H145" s="21"/>
      <c r="I145" s="21"/>
      <c r="J145" s="19"/>
    </row>
    <row r="146" s="5" customFormat="1" spans="1:10">
      <c r="A146" s="17"/>
      <c r="B146" s="18"/>
      <c r="C146" s="22"/>
      <c r="D146" s="23"/>
      <c r="E146" s="19"/>
      <c r="F146" s="21"/>
      <c r="G146" s="21"/>
      <c r="H146" s="21"/>
      <c r="I146" s="21"/>
      <c r="J146" s="19"/>
    </row>
    <row r="147" s="5" customFormat="1" spans="1:10">
      <c r="A147" s="17"/>
      <c r="B147" s="18"/>
      <c r="C147" s="22"/>
      <c r="D147" s="23"/>
      <c r="E147" s="19"/>
      <c r="F147" s="21"/>
      <c r="G147" s="21"/>
      <c r="H147" s="21"/>
      <c r="I147" s="21"/>
      <c r="J147" s="19"/>
    </row>
    <row r="148" s="5" customFormat="1" spans="1:10">
      <c r="A148" s="17"/>
      <c r="B148" s="18"/>
      <c r="C148" s="22"/>
      <c r="D148" s="23"/>
      <c r="E148" s="19"/>
      <c r="F148" s="21"/>
      <c r="G148" s="21"/>
      <c r="H148" s="21"/>
      <c r="I148" s="21"/>
      <c r="J148" s="19"/>
    </row>
    <row r="149" s="5" customFormat="1" spans="1:10">
      <c r="A149" s="17"/>
      <c r="B149" s="18"/>
      <c r="C149" s="22"/>
      <c r="D149" s="23"/>
      <c r="E149" s="19"/>
      <c r="F149" s="21"/>
      <c r="G149" s="21"/>
      <c r="H149" s="21"/>
      <c r="I149" s="21"/>
      <c r="J149" s="19"/>
    </row>
    <row r="150" s="5" customFormat="1" spans="1:10">
      <c r="A150" s="17"/>
      <c r="B150" s="18"/>
      <c r="C150" s="22"/>
      <c r="D150" s="23"/>
      <c r="E150" s="19"/>
      <c r="F150" s="21"/>
      <c r="G150" s="21"/>
      <c r="H150" s="21"/>
      <c r="I150" s="21"/>
      <c r="J150" s="19"/>
    </row>
    <row r="151" s="5" customFormat="1" spans="1:10">
      <c r="A151" s="17"/>
      <c r="B151" s="18"/>
      <c r="C151" s="22"/>
      <c r="D151" s="23"/>
      <c r="E151" s="19"/>
      <c r="F151" s="21"/>
      <c r="G151" s="21"/>
      <c r="H151" s="21"/>
      <c r="I151" s="21"/>
      <c r="J151" s="19"/>
    </row>
    <row r="152" s="5" customFormat="1" spans="1:10">
      <c r="A152" s="17"/>
      <c r="B152" s="18"/>
      <c r="C152" s="22"/>
      <c r="D152" s="23"/>
      <c r="E152" s="19"/>
      <c r="F152" s="21"/>
      <c r="G152" s="21"/>
      <c r="H152" s="21"/>
      <c r="I152" s="21"/>
      <c r="J152" s="19"/>
    </row>
    <row r="153" s="5" customFormat="1" spans="1:10">
      <c r="A153" s="17"/>
      <c r="B153" s="18"/>
      <c r="C153" s="22"/>
      <c r="D153" s="23"/>
      <c r="E153" s="19"/>
      <c r="F153" s="21"/>
      <c r="G153" s="21"/>
      <c r="H153" s="21"/>
      <c r="I153" s="21"/>
      <c r="J153" s="19"/>
    </row>
    <row r="154" s="5" customFormat="1" spans="1:10">
      <c r="A154" s="17"/>
      <c r="B154" s="18"/>
      <c r="C154" s="22"/>
      <c r="D154" s="23"/>
      <c r="E154" s="19"/>
      <c r="F154" s="21"/>
      <c r="G154" s="21"/>
      <c r="H154" s="21"/>
      <c r="I154" s="21"/>
      <c r="J154" s="19"/>
    </row>
    <row r="155" s="5" customFormat="1" spans="1:10">
      <c r="A155" s="17"/>
      <c r="B155" s="18"/>
      <c r="C155" s="22"/>
      <c r="D155" s="23"/>
      <c r="E155" s="19"/>
      <c r="F155" s="21"/>
      <c r="G155" s="21"/>
      <c r="H155" s="21"/>
      <c r="I155" s="21"/>
      <c r="J155" s="19"/>
    </row>
    <row r="156" s="5" customFormat="1" spans="1:10">
      <c r="A156" s="17"/>
      <c r="B156" s="18"/>
      <c r="C156" s="22"/>
      <c r="D156" s="23"/>
      <c r="E156" s="19"/>
      <c r="F156" s="21"/>
      <c r="G156" s="21"/>
      <c r="H156" s="21"/>
      <c r="I156" s="21"/>
      <c r="J156" s="19"/>
    </row>
    <row r="157" s="5" customFormat="1" spans="1:10">
      <c r="A157" s="17"/>
      <c r="B157" s="18"/>
      <c r="C157" s="22"/>
      <c r="D157" s="23"/>
      <c r="E157" s="19"/>
      <c r="F157" s="21"/>
      <c r="G157" s="21"/>
      <c r="H157" s="21"/>
      <c r="I157" s="21"/>
      <c r="J157" s="19"/>
    </row>
    <row r="158" s="5" customFormat="1" spans="1:10">
      <c r="A158" s="17"/>
      <c r="B158" s="18"/>
      <c r="C158" s="22"/>
      <c r="D158" s="23"/>
      <c r="E158" s="19"/>
      <c r="F158" s="21"/>
      <c r="G158" s="21"/>
      <c r="H158" s="21"/>
      <c r="I158" s="21"/>
      <c r="J158" s="19"/>
    </row>
  </sheetData>
  <mergeCells count="2">
    <mergeCell ref="C1:E1"/>
    <mergeCell ref="A1:B2"/>
  </mergeCells>
  <conditionalFormatting sqref="B11">
    <cfRule type="duplicateValues" dxfId="0" priority="105"/>
  </conditionalFormatting>
  <conditionalFormatting sqref="B26">
    <cfRule type="duplicateValues" dxfId="0" priority="6"/>
  </conditionalFormatting>
  <conditionalFormatting sqref="B29">
    <cfRule type="duplicateValues" dxfId="0" priority="5"/>
  </conditionalFormatting>
  <conditionalFormatting sqref="B35">
    <cfRule type="duplicateValues" dxfId="0" priority="4"/>
  </conditionalFormatting>
  <conditionalFormatting sqref="B54">
    <cfRule type="duplicateValues" dxfId="0" priority="3"/>
  </conditionalFormatting>
  <conditionalFormatting sqref="B57">
    <cfRule type="duplicateValues" dxfId="0" priority="2"/>
  </conditionalFormatting>
  <conditionalFormatting sqref="B61">
    <cfRule type="duplicateValues" dxfId="0" priority="1"/>
  </conditionalFormatting>
  <conditionalFormatting sqref="B62">
    <cfRule type="duplicateValues" dxfId="0" priority="104"/>
  </conditionalFormatting>
  <conditionalFormatting sqref="B63">
    <cfRule type="duplicateValues" dxfId="0" priority="103"/>
  </conditionalFormatting>
  <conditionalFormatting sqref="B64">
    <cfRule type="duplicateValues" dxfId="0" priority="102"/>
  </conditionalFormatting>
  <conditionalFormatting sqref="B65">
    <cfRule type="duplicateValues" dxfId="0" priority="101"/>
  </conditionalFormatting>
  <conditionalFormatting sqref="B66">
    <cfRule type="duplicateValues" dxfId="0" priority="100"/>
  </conditionalFormatting>
  <conditionalFormatting sqref="B67">
    <cfRule type="duplicateValues" dxfId="0" priority="99"/>
  </conditionalFormatting>
  <conditionalFormatting sqref="B68">
    <cfRule type="duplicateValues" dxfId="0" priority="98"/>
  </conditionalFormatting>
  <conditionalFormatting sqref="B69">
    <cfRule type="duplicateValues" dxfId="0" priority="97"/>
  </conditionalFormatting>
  <conditionalFormatting sqref="B70">
    <cfRule type="duplicateValues" dxfId="0" priority="96"/>
  </conditionalFormatting>
  <conditionalFormatting sqref="B71">
    <cfRule type="duplicateValues" dxfId="0" priority="95"/>
  </conditionalFormatting>
  <conditionalFormatting sqref="B72">
    <cfRule type="duplicateValues" dxfId="0" priority="94"/>
  </conditionalFormatting>
  <conditionalFormatting sqref="B73">
    <cfRule type="duplicateValues" dxfId="0" priority="93"/>
  </conditionalFormatting>
  <conditionalFormatting sqref="B74">
    <cfRule type="duplicateValues" dxfId="0" priority="92"/>
  </conditionalFormatting>
  <conditionalFormatting sqref="B75">
    <cfRule type="duplicateValues" dxfId="0" priority="91"/>
  </conditionalFormatting>
  <conditionalFormatting sqref="B76">
    <cfRule type="duplicateValues" dxfId="0" priority="90"/>
  </conditionalFormatting>
  <conditionalFormatting sqref="B77">
    <cfRule type="duplicateValues" dxfId="0" priority="89"/>
  </conditionalFormatting>
  <conditionalFormatting sqref="B78">
    <cfRule type="duplicateValues" dxfId="0" priority="88"/>
  </conditionalFormatting>
  <conditionalFormatting sqref="B79">
    <cfRule type="duplicateValues" dxfId="0" priority="87"/>
  </conditionalFormatting>
  <conditionalFormatting sqref="B80">
    <cfRule type="duplicateValues" dxfId="0" priority="86"/>
  </conditionalFormatting>
  <conditionalFormatting sqref="B81">
    <cfRule type="duplicateValues" dxfId="0" priority="85"/>
  </conditionalFormatting>
  <conditionalFormatting sqref="B82">
    <cfRule type="duplicateValues" dxfId="0" priority="84"/>
  </conditionalFormatting>
  <conditionalFormatting sqref="B83">
    <cfRule type="duplicateValues" dxfId="0" priority="83"/>
  </conditionalFormatting>
  <conditionalFormatting sqref="B84">
    <cfRule type="duplicateValues" dxfId="0" priority="82"/>
  </conditionalFormatting>
  <conditionalFormatting sqref="B85">
    <cfRule type="duplicateValues" dxfId="0" priority="81"/>
  </conditionalFormatting>
  <conditionalFormatting sqref="B86">
    <cfRule type="duplicateValues" dxfId="0" priority="80"/>
  </conditionalFormatting>
  <conditionalFormatting sqref="B87">
    <cfRule type="duplicateValues" dxfId="0" priority="79"/>
  </conditionalFormatting>
  <conditionalFormatting sqref="B88">
    <cfRule type="duplicateValues" dxfId="0" priority="78"/>
  </conditionalFormatting>
  <conditionalFormatting sqref="B89">
    <cfRule type="duplicateValues" dxfId="0" priority="77"/>
  </conditionalFormatting>
  <conditionalFormatting sqref="B90">
    <cfRule type="duplicateValues" dxfId="0" priority="76"/>
  </conditionalFormatting>
  <conditionalFormatting sqref="B91">
    <cfRule type="duplicateValues" dxfId="0" priority="75"/>
  </conditionalFormatting>
  <conditionalFormatting sqref="B92">
    <cfRule type="duplicateValues" dxfId="0" priority="74"/>
  </conditionalFormatting>
  <conditionalFormatting sqref="B93">
    <cfRule type="duplicateValues" dxfId="0" priority="73"/>
  </conditionalFormatting>
  <conditionalFormatting sqref="B94">
    <cfRule type="duplicateValues" dxfId="0" priority="72"/>
  </conditionalFormatting>
  <conditionalFormatting sqref="B95">
    <cfRule type="duplicateValues" dxfId="0" priority="71"/>
  </conditionalFormatting>
  <conditionalFormatting sqref="B96">
    <cfRule type="duplicateValues" dxfId="0" priority="70"/>
  </conditionalFormatting>
  <conditionalFormatting sqref="B97">
    <cfRule type="duplicateValues" dxfId="0" priority="69"/>
  </conditionalFormatting>
  <conditionalFormatting sqref="B98">
    <cfRule type="duplicateValues" dxfId="0" priority="68"/>
  </conditionalFormatting>
  <conditionalFormatting sqref="B99">
    <cfRule type="duplicateValues" dxfId="0" priority="67"/>
  </conditionalFormatting>
  <conditionalFormatting sqref="B100">
    <cfRule type="duplicateValues" dxfId="0" priority="66"/>
  </conditionalFormatting>
  <conditionalFormatting sqref="B101">
    <cfRule type="duplicateValues" dxfId="0" priority="65"/>
  </conditionalFormatting>
  <conditionalFormatting sqref="B102">
    <cfRule type="duplicateValues" dxfId="0" priority="64"/>
  </conditionalFormatting>
  <conditionalFormatting sqref="B103">
    <cfRule type="duplicateValues" dxfId="0" priority="63"/>
  </conditionalFormatting>
  <conditionalFormatting sqref="B104">
    <cfRule type="duplicateValues" dxfId="0" priority="62"/>
  </conditionalFormatting>
  <conditionalFormatting sqref="B105">
    <cfRule type="duplicateValues" dxfId="0" priority="61"/>
  </conditionalFormatting>
  <conditionalFormatting sqref="B106">
    <cfRule type="duplicateValues" dxfId="0" priority="60"/>
  </conditionalFormatting>
  <conditionalFormatting sqref="B107">
    <cfRule type="duplicateValues" dxfId="0" priority="59"/>
  </conditionalFormatting>
  <conditionalFormatting sqref="B108">
    <cfRule type="duplicateValues" dxfId="0" priority="58"/>
  </conditionalFormatting>
  <conditionalFormatting sqref="B109">
    <cfRule type="duplicateValues" dxfId="0" priority="57"/>
  </conditionalFormatting>
  <conditionalFormatting sqref="B110">
    <cfRule type="duplicateValues" dxfId="0" priority="56"/>
  </conditionalFormatting>
  <conditionalFormatting sqref="B111">
    <cfRule type="duplicateValues" dxfId="0" priority="10"/>
  </conditionalFormatting>
  <conditionalFormatting sqref="B112">
    <cfRule type="duplicateValues" dxfId="0" priority="8"/>
  </conditionalFormatting>
  <conditionalFormatting sqref="B113">
    <cfRule type="duplicateValues" dxfId="0" priority="9"/>
  </conditionalFormatting>
  <conditionalFormatting sqref="B114">
    <cfRule type="duplicateValues" dxfId="0" priority="55"/>
  </conditionalFormatting>
  <conditionalFormatting sqref="B115">
    <cfRule type="duplicateValues" dxfId="0" priority="54"/>
  </conditionalFormatting>
  <conditionalFormatting sqref="B116">
    <cfRule type="duplicateValues" dxfId="0" priority="53"/>
  </conditionalFormatting>
  <conditionalFormatting sqref="B117">
    <cfRule type="duplicateValues" dxfId="0" priority="52"/>
  </conditionalFormatting>
  <conditionalFormatting sqref="B118">
    <cfRule type="duplicateValues" dxfId="0" priority="11"/>
  </conditionalFormatting>
  <conditionalFormatting sqref="B119">
    <cfRule type="duplicateValues" dxfId="0" priority="51"/>
  </conditionalFormatting>
  <conditionalFormatting sqref="B120">
    <cfRule type="duplicateValues" dxfId="0" priority="44"/>
  </conditionalFormatting>
  <conditionalFormatting sqref="B121">
    <cfRule type="duplicateValues" dxfId="0" priority="43"/>
  </conditionalFormatting>
  <conditionalFormatting sqref="B122">
    <cfRule type="duplicateValues" dxfId="0" priority="42"/>
  </conditionalFormatting>
  <conditionalFormatting sqref="B123">
    <cfRule type="duplicateValues" dxfId="0" priority="47"/>
  </conditionalFormatting>
  <conditionalFormatting sqref="B124">
    <cfRule type="duplicateValues" dxfId="0" priority="13"/>
  </conditionalFormatting>
  <conditionalFormatting sqref="B125">
    <cfRule type="duplicateValues" dxfId="0" priority="12"/>
  </conditionalFormatting>
  <conditionalFormatting sqref="B126">
    <cfRule type="duplicateValues" dxfId="0" priority="14"/>
  </conditionalFormatting>
  <conditionalFormatting sqref="B127">
    <cfRule type="duplicateValues" dxfId="0" priority="50"/>
  </conditionalFormatting>
  <conditionalFormatting sqref="B128">
    <cfRule type="duplicateValues" dxfId="0" priority="49"/>
  </conditionalFormatting>
  <conditionalFormatting sqref="B129">
    <cfRule type="duplicateValues" dxfId="0" priority="46"/>
  </conditionalFormatting>
  <conditionalFormatting sqref="B130">
    <cfRule type="duplicateValues" dxfId="0" priority="45"/>
  </conditionalFormatting>
  <conditionalFormatting sqref="B131">
    <cfRule type="duplicateValues" dxfId="0" priority="16"/>
  </conditionalFormatting>
  <conditionalFormatting sqref="B132">
    <cfRule type="duplicateValues" dxfId="0" priority="48"/>
  </conditionalFormatting>
  <conditionalFormatting sqref="B133">
    <cfRule type="duplicateValues" dxfId="0" priority="15"/>
  </conditionalFormatting>
  <conditionalFormatting sqref="B134">
    <cfRule type="duplicateValues" dxfId="0" priority="41"/>
  </conditionalFormatting>
  <conditionalFormatting sqref="B135">
    <cfRule type="duplicateValues" dxfId="0" priority="40"/>
  </conditionalFormatting>
  <conditionalFormatting sqref="B136">
    <cfRule type="duplicateValues" dxfId="0" priority="39"/>
  </conditionalFormatting>
  <conditionalFormatting sqref="B137">
    <cfRule type="duplicateValues" dxfId="0" priority="38"/>
  </conditionalFormatting>
  <conditionalFormatting sqref="B138">
    <cfRule type="duplicateValues" dxfId="0" priority="37"/>
  </conditionalFormatting>
  <conditionalFormatting sqref="B139">
    <cfRule type="duplicateValues" dxfId="0" priority="36"/>
  </conditionalFormatting>
  <conditionalFormatting sqref="B140">
    <cfRule type="duplicateValues" dxfId="0" priority="35"/>
  </conditionalFormatting>
  <conditionalFormatting sqref="B141">
    <cfRule type="duplicateValues" dxfId="0" priority="34"/>
  </conditionalFormatting>
  <conditionalFormatting sqref="B142">
    <cfRule type="duplicateValues" dxfId="0" priority="33"/>
  </conditionalFormatting>
  <conditionalFormatting sqref="B143">
    <cfRule type="duplicateValues" dxfId="0" priority="32"/>
  </conditionalFormatting>
  <conditionalFormatting sqref="B144">
    <cfRule type="duplicateValues" dxfId="0" priority="31"/>
  </conditionalFormatting>
  <conditionalFormatting sqref="B145">
    <cfRule type="duplicateValues" dxfId="0" priority="30"/>
  </conditionalFormatting>
  <conditionalFormatting sqref="B146">
    <cfRule type="duplicateValues" dxfId="0" priority="29"/>
  </conditionalFormatting>
  <conditionalFormatting sqref="B147">
    <cfRule type="duplicateValues" dxfId="0" priority="28"/>
  </conditionalFormatting>
  <conditionalFormatting sqref="B148">
    <cfRule type="duplicateValues" dxfId="0" priority="27"/>
  </conditionalFormatting>
  <conditionalFormatting sqref="B149">
    <cfRule type="duplicateValues" dxfId="0" priority="26"/>
  </conditionalFormatting>
  <conditionalFormatting sqref="B150">
    <cfRule type="duplicateValues" dxfId="0" priority="25"/>
  </conditionalFormatting>
  <conditionalFormatting sqref="B151">
    <cfRule type="duplicateValues" dxfId="0" priority="24"/>
  </conditionalFormatting>
  <conditionalFormatting sqref="B152">
    <cfRule type="duplicateValues" dxfId="0" priority="23"/>
  </conditionalFormatting>
  <conditionalFormatting sqref="B153">
    <cfRule type="duplicateValues" dxfId="0" priority="22"/>
  </conditionalFormatting>
  <conditionalFormatting sqref="B154">
    <cfRule type="duplicateValues" dxfId="0" priority="21"/>
  </conditionalFormatting>
  <conditionalFormatting sqref="B155">
    <cfRule type="duplicateValues" dxfId="0" priority="20"/>
  </conditionalFormatting>
  <conditionalFormatting sqref="B156">
    <cfRule type="duplicateValues" dxfId="0" priority="19"/>
  </conditionalFormatting>
  <conditionalFormatting sqref="B157">
    <cfRule type="duplicateValues" dxfId="0" priority="18"/>
  </conditionalFormatting>
  <conditionalFormatting sqref="B158">
    <cfRule type="duplicateValues" dxfId="0" priority="17"/>
  </conditionalFormatting>
  <conditionalFormatting sqref="B3:B10 B12:B25 B27:B28 B30:B34 B36:B51 A1 B159:B1048576">
    <cfRule type="duplicateValues" dxfId="0" priority="106"/>
  </conditionalFormatting>
  <conditionalFormatting sqref="B52:B53 B55:B56 B58:B60">
    <cfRule type="duplicateValues" dxfId="0" priority="7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日志</vt:lpstr>
      <vt:lpstr>公式</vt:lpstr>
      <vt:lpstr>产物汇总</vt:lpstr>
      <vt:lpstr>GammaHorologii</vt:lpstr>
      <vt:lpstr>HyadumPrimus</vt:lpstr>
      <vt:lpstr>Vespertilio</vt:lpstr>
      <vt:lpstr>Alwaid</vt:lpstr>
      <vt:lpstr>ηPiscisAustrini</vt:lpstr>
      <vt:lpstr>DeltaSculptoris</vt:lpstr>
      <vt:lpstr>169Cephei</vt:lpstr>
      <vt:lpstr>Meissa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薛珂</dc:creator>
  <cp:lastModifiedBy>WPS_1655979795</cp:lastModifiedBy>
  <dcterms:created xsi:type="dcterms:W3CDTF">2021-01-26T07:50:00Z</dcterms:created>
  <dcterms:modified xsi:type="dcterms:W3CDTF">2023-04-22T05:52:23Z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2397A789E452449D918B719937C32784_13</vt:lpwstr>
  </property>
  <property fmtid="{D5CDD505-2E9C-101B-9397-08002B2CF9AE}" pid="3" name="KSOProductBuildVer">
    <vt:lpwstr>2052-11.1.0.14036</vt:lpwstr>
  </property>
</Properties>
</file>