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85\iCloudDrive\01.L&amp;P\Projeto PowerBI\data\auxiliares\"/>
    </mc:Choice>
  </mc:AlternateContent>
  <xr:revisionPtr revIDLastSave="0" documentId="13_ncr:1_{53A202FD-21CD-4784-9436-BD36B9FEE179}" xr6:coauthVersionLast="47" xr6:coauthVersionMax="47" xr10:uidLastSave="{00000000-0000-0000-0000-000000000000}"/>
  <bookViews>
    <workbookView xWindow="-120" yWindow="-120" windowWidth="29040" windowHeight="15840" tabRatio="391" xr2:uid="{00000000-000D-0000-FFFF-FFFF00000000}"/>
  </bookViews>
  <sheets>
    <sheet name="FlxProcesso" sheetId="6" r:id="rId1"/>
    <sheet name="Planilha2" sheetId="8" r:id="rId2"/>
    <sheet name="ValorHora" sheetId="7" r:id="rId3"/>
  </sheets>
  <externalReferences>
    <externalReference r:id="rId4"/>
  </externalReferences>
  <definedNames>
    <definedName name="_xlnm._FilterDatabase" localSheetId="0" hidden="1">FlxProcesso!$A$1:$AQ$446</definedName>
    <definedName name="idTaref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6" l="1"/>
  <c r="L209" i="6" s="1"/>
  <c r="M38" i="6"/>
  <c r="M209" i="6" s="1"/>
  <c r="AD209" i="6"/>
  <c r="AE209" i="6"/>
  <c r="M80" i="6"/>
  <c r="L79" i="6"/>
  <c r="AE80" i="6"/>
  <c r="AD79" i="6"/>
  <c r="AD37" i="6"/>
  <c r="AP37" i="6"/>
  <c r="AP38" i="6"/>
  <c r="AE38" i="6" s="1"/>
  <c r="AQ37" i="6"/>
  <c r="AQ38" i="6"/>
  <c r="AP79" i="6"/>
  <c r="AP78" i="6"/>
  <c r="AQ80" i="6"/>
  <c r="AP80" i="6"/>
  <c r="AQ79" i="6"/>
  <c r="C20" i="7" l="1"/>
  <c r="E20" i="7" s="1"/>
  <c r="F20" i="7" s="1"/>
  <c r="C19" i="7"/>
  <c r="E19" i="7" s="1"/>
  <c r="F19" i="7" s="1"/>
  <c r="E18" i="7"/>
  <c r="F18" i="7" s="1"/>
  <c r="C18" i="7"/>
  <c r="C17" i="7"/>
  <c r="E17" i="7" s="1"/>
  <c r="F17" i="7" s="1"/>
  <c r="M16" i="7"/>
  <c r="C16" i="7"/>
  <c r="E16" i="7" s="1"/>
  <c r="F16" i="7" s="1"/>
  <c r="C15" i="7"/>
  <c r="E15" i="7" s="1"/>
  <c r="F15" i="7" s="1"/>
  <c r="C14" i="7"/>
  <c r="E14" i="7" s="1"/>
  <c r="F14" i="7" s="1"/>
  <c r="C13" i="7"/>
  <c r="E13" i="7" s="1"/>
  <c r="F13" i="7" s="1"/>
  <c r="M12" i="7"/>
  <c r="E12" i="7"/>
  <c r="F12" i="7" s="1"/>
  <c r="C12" i="7"/>
  <c r="C11" i="7"/>
  <c r="E11" i="7" s="1"/>
  <c r="F11" i="7" s="1"/>
  <c r="C10" i="7"/>
  <c r="E10" i="7" s="1"/>
  <c r="F10" i="7" s="1"/>
  <c r="M9" i="7"/>
  <c r="C9" i="7"/>
  <c r="E9" i="7" s="1"/>
  <c r="F9" i="7" s="1"/>
  <c r="C8" i="7"/>
  <c r="E8" i="7" s="1"/>
  <c r="F8" i="7" s="1"/>
  <c r="C7" i="7"/>
  <c r="E7" i="7" s="1"/>
  <c r="F7" i="7" s="1"/>
  <c r="M6" i="7"/>
  <c r="M7" i="7" s="1"/>
  <c r="M8" i="7" s="1"/>
  <c r="F6" i="7"/>
  <c r="C6" i="7"/>
  <c r="F5" i="7"/>
  <c r="C5" i="7"/>
  <c r="C4" i="7"/>
  <c r="E4" i="7" s="1"/>
  <c r="F4" i="7" s="1"/>
  <c r="C3" i="7"/>
  <c r="E3" i="7" s="1"/>
  <c r="F3" i="7" s="1"/>
  <c r="C2" i="7"/>
  <c r="E2" i="7" s="1"/>
  <c r="F2" i="7" s="1"/>
  <c r="AP53" i="6" l="1"/>
  <c r="AP54" i="6"/>
  <c r="AP55" i="6"/>
  <c r="AP56" i="6"/>
  <c r="AP57" i="6"/>
  <c r="Q41" i="6" l="1"/>
  <c r="Q42" i="6"/>
  <c r="Q43" i="6"/>
  <c r="Q44" i="6"/>
  <c r="Q46" i="6"/>
  <c r="Q48" i="6"/>
  <c r="Q50" i="6"/>
  <c r="Q52" i="6"/>
  <c r="Q40" i="6"/>
  <c r="U161" i="6" l="1"/>
  <c r="U160" i="6"/>
  <c r="U209" i="6" s="1"/>
  <c r="T155" i="6"/>
  <c r="T156" i="6"/>
  <c r="T157" i="6"/>
  <c r="T159" i="6"/>
  <c r="T160" i="6"/>
  <c r="T161" i="6"/>
  <c r="T154" i="6"/>
  <c r="S154" i="6"/>
  <c r="S155" i="6"/>
  <c r="S156" i="6"/>
  <c r="S157" i="6"/>
  <c r="S159" i="6"/>
  <c r="S160" i="6"/>
  <c r="S161" i="6"/>
  <c r="S153" i="6"/>
  <c r="S139" i="6"/>
  <c r="S140" i="6"/>
  <c r="S141" i="6"/>
  <c r="S142" i="6"/>
  <c r="S144" i="6"/>
  <c r="S145" i="6"/>
  <c r="S146" i="6"/>
  <c r="S147" i="6"/>
  <c r="S138" i="6"/>
  <c r="R154" i="6"/>
  <c r="R155" i="6"/>
  <c r="R156" i="6"/>
  <c r="R157" i="6"/>
  <c r="R159" i="6"/>
  <c r="R160" i="6"/>
  <c r="R161" i="6"/>
  <c r="R153" i="6"/>
  <c r="R138" i="6"/>
  <c r="R139" i="6"/>
  <c r="R140" i="6"/>
  <c r="R141" i="6"/>
  <c r="R142" i="6"/>
  <c r="R144" i="6"/>
  <c r="R145" i="6"/>
  <c r="R146" i="6"/>
  <c r="R147" i="6"/>
  <c r="R83" i="6"/>
  <c r="R84" i="6"/>
  <c r="R85" i="6"/>
  <c r="R86" i="6"/>
  <c r="R87" i="6"/>
  <c r="R88" i="6"/>
  <c r="R89" i="6"/>
  <c r="R91" i="6"/>
  <c r="R92" i="6"/>
  <c r="R93" i="6"/>
  <c r="R94" i="6"/>
  <c r="R96" i="6"/>
  <c r="R97" i="6"/>
  <c r="R98" i="6"/>
  <c r="R99" i="6"/>
  <c r="R82" i="6"/>
  <c r="R72" i="6"/>
  <c r="R73" i="6"/>
  <c r="R74" i="6"/>
  <c r="R75" i="6"/>
  <c r="R76" i="6"/>
  <c r="R71" i="6"/>
  <c r="Q71" i="6"/>
  <c r="Q72" i="6"/>
  <c r="Q73" i="6"/>
  <c r="Q70" i="6"/>
  <c r="Q23" i="6"/>
  <c r="Q24" i="6"/>
  <c r="Q25" i="6"/>
  <c r="Q26" i="6"/>
  <c r="Q27" i="6"/>
  <c r="Q29" i="6"/>
  <c r="Q31" i="6"/>
  <c r="Q33" i="6"/>
  <c r="Q34" i="6"/>
  <c r="Q22" i="6"/>
  <c r="O39" i="6"/>
  <c r="P35" i="6"/>
  <c r="N36" i="6"/>
  <c r="P77" i="6"/>
  <c r="O81" i="6"/>
  <c r="N78" i="6"/>
  <c r="K59" i="6"/>
  <c r="K60" i="6"/>
  <c r="K62" i="6"/>
  <c r="K63" i="6"/>
  <c r="K64" i="6"/>
  <c r="K65" i="6"/>
  <c r="K66" i="6"/>
  <c r="K68" i="6"/>
  <c r="K58" i="6"/>
  <c r="J101" i="6"/>
  <c r="J102" i="6"/>
  <c r="J103" i="6"/>
  <c r="J104" i="6"/>
  <c r="J105" i="6"/>
  <c r="J106" i="6"/>
  <c r="J107" i="6"/>
  <c r="J108" i="6"/>
  <c r="J109" i="6"/>
  <c r="J110" i="6"/>
  <c r="J111" i="6"/>
  <c r="J113" i="6"/>
  <c r="J114" i="6"/>
  <c r="J115" i="6"/>
  <c r="J116" i="6"/>
  <c r="I118" i="6"/>
  <c r="I119" i="6"/>
  <c r="I120" i="6"/>
  <c r="I121" i="6"/>
  <c r="I122" i="6"/>
  <c r="I123" i="6"/>
  <c r="I124" i="6"/>
  <c r="I125" i="6"/>
  <c r="I126" i="6"/>
  <c r="I127" i="6"/>
  <c r="I128" i="6"/>
  <c r="I130" i="6"/>
  <c r="I131" i="6"/>
  <c r="I133" i="6"/>
  <c r="I134" i="6"/>
  <c r="I135" i="6"/>
  <c r="I136" i="6"/>
  <c r="I117" i="6"/>
  <c r="H150" i="6"/>
  <c r="H151" i="6"/>
  <c r="H152" i="6"/>
  <c r="H149" i="6"/>
  <c r="G167" i="6"/>
  <c r="G165" i="6"/>
  <c r="F169" i="6"/>
  <c r="F209" i="6" s="1"/>
  <c r="E171" i="6"/>
  <c r="E172" i="6"/>
  <c r="E173" i="6"/>
  <c r="E174" i="6"/>
  <c r="E175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154" i="6"/>
  <c r="E155" i="6"/>
  <c r="E156" i="6"/>
  <c r="E157" i="6"/>
  <c r="E159" i="6"/>
  <c r="E160" i="6"/>
  <c r="E161" i="6"/>
  <c r="E162" i="6"/>
  <c r="E163" i="6"/>
  <c r="E164" i="6"/>
  <c r="E153" i="6"/>
  <c r="E138" i="6"/>
  <c r="E139" i="6"/>
  <c r="E140" i="6"/>
  <c r="E141" i="6"/>
  <c r="E142" i="6"/>
  <c r="E144" i="6"/>
  <c r="E145" i="6"/>
  <c r="E146" i="6"/>
  <c r="E147" i="6"/>
  <c r="E83" i="6"/>
  <c r="E84" i="6"/>
  <c r="E85" i="6"/>
  <c r="E86" i="6"/>
  <c r="E87" i="6"/>
  <c r="E88" i="6"/>
  <c r="E89" i="6"/>
  <c r="E91" i="6"/>
  <c r="E92" i="6"/>
  <c r="E93" i="6"/>
  <c r="E94" i="6"/>
  <c r="E96" i="6"/>
  <c r="E97" i="6"/>
  <c r="E98" i="6"/>
  <c r="E99" i="6"/>
  <c r="E82" i="6"/>
  <c r="E71" i="6"/>
  <c r="E72" i="6"/>
  <c r="E73" i="6"/>
  <c r="E74" i="6"/>
  <c r="E75" i="6"/>
  <c r="E76" i="6"/>
  <c r="E70" i="6"/>
  <c r="E41" i="6"/>
  <c r="E42" i="6"/>
  <c r="E43" i="6"/>
  <c r="E44" i="6"/>
  <c r="E46" i="6"/>
  <c r="E48" i="6"/>
  <c r="E50" i="6"/>
  <c r="E52" i="6"/>
  <c r="E4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9" i="6"/>
  <c r="E20" i="6"/>
  <c r="E21" i="6"/>
  <c r="E22" i="6"/>
  <c r="E23" i="6"/>
  <c r="E24" i="6"/>
  <c r="E25" i="6"/>
  <c r="E26" i="6"/>
  <c r="E27" i="6"/>
  <c r="E29" i="6"/>
  <c r="E31" i="6"/>
  <c r="E33" i="6"/>
  <c r="E34" i="6"/>
  <c r="E2" i="6"/>
  <c r="AG81" i="6"/>
  <c r="AG39" i="6"/>
  <c r="AJ82" i="6"/>
  <c r="W82" i="6"/>
  <c r="W40" i="6"/>
  <c r="AG209" i="6" l="1"/>
  <c r="S209" i="6"/>
  <c r="H209" i="6"/>
  <c r="T209" i="6"/>
  <c r="Q209" i="6"/>
  <c r="R209" i="6"/>
  <c r="O209" i="6"/>
  <c r="G209" i="6"/>
  <c r="N209" i="6"/>
  <c r="P209" i="6"/>
  <c r="J209" i="6"/>
  <c r="I209" i="6"/>
  <c r="E209" i="6"/>
  <c r="K209" i="6"/>
  <c r="AQ208" i="6"/>
  <c r="AQ207" i="6"/>
  <c r="AQ206" i="6"/>
  <c r="AQ205" i="6"/>
  <c r="AQ204" i="6"/>
  <c r="AQ203" i="6"/>
  <c r="AQ202" i="6"/>
  <c r="AQ201" i="6"/>
  <c r="AQ200" i="6"/>
  <c r="AQ199" i="6"/>
  <c r="AQ198" i="6"/>
  <c r="AQ197" i="6"/>
  <c r="AQ196" i="6"/>
  <c r="AQ195" i="6"/>
  <c r="AQ194" i="6"/>
  <c r="AQ193" i="6"/>
  <c r="AQ192" i="6"/>
  <c r="AQ191" i="6"/>
  <c r="AQ190" i="6"/>
  <c r="AQ189" i="6"/>
  <c r="AQ188" i="6"/>
  <c r="AQ187" i="6"/>
  <c r="AQ186" i="6"/>
  <c r="AQ185" i="6"/>
  <c r="AQ184" i="6"/>
  <c r="AQ183" i="6"/>
  <c r="AQ182" i="6"/>
  <c r="AQ181" i="6"/>
  <c r="AQ180" i="6"/>
  <c r="AQ179" i="6"/>
  <c r="AQ178" i="6"/>
  <c r="AQ177" i="6"/>
  <c r="AQ176" i="6"/>
  <c r="AQ175" i="6"/>
  <c r="AQ174" i="6"/>
  <c r="AQ173" i="6"/>
  <c r="AQ172" i="6"/>
  <c r="AQ171" i="6"/>
  <c r="AQ170" i="6"/>
  <c r="AQ169" i="6"/>
  <c r="AQ168" i="6"/>
  <c r="AQ167" i="6"/>
  <c r="AQ166" i="6"/>
  <c r="AQ165" i="6"/>
  <c r="AQ164" i="6"/>
  <c r="AQ163" i="6"/>
  <c r="AQ162" i="6"/>
  <c r="AQ161" i="6"/>
  <c r="AQ160" i="6"/>
  <c r="AQ159" i="6"/>
  <c r="AQ158" i="6"/>
  <c r="AQ157" i="6"/>
  <c r="AQ156" i="6"/>
  <c r="AQ155" i="6"/>
  <c r="AQ154" i="6"/>
  <c r="AQ153" i="6"/>
  <c r="AQ152" i="6"/>
  <c r="AQ151" i="6"/>
  <c r="AQ150" i="6"/>
  <c r="AQ149" i="6"/>
  <c r="AQ148" i="6"/>
  <c r="AQ147" i="6"/>
  <c r="AQ146" i="6"/>
  <c r="AQ145" i="6"/>
  <c r="AQ144" i="6"/>
  <c r="AQ143" i="6"/>
  <c r="AQ142" i="6"/>
  <c r="AQ141" i="6"/>
  <c r="AQ140" i="6"/>
  <c r="AQ139" i="6"/>
  <c r="AQ138" i="6"/>
  <c r="AQ137" i="6"/>
  <c r="AQ136" i="6"/>
  <c r="AQ135" i="6"/>
  <c r="AQ134" i="6"/>
  <c r="AQ133" i="6"/>
  <c r="AQ132" i="6"/>
  <c r="AQ131" i="6"/>
  <c r="AQ130" i="6"/>
  <c r="AQ129" i="6"/>
  <c r="AQ128" i="6"/>
  <c r="AQ127" i="6"/>
  <c r="AQ126" i="6"/>
  <c r="AQ125" i="6"/>
  <c r="AQ124" i="6"/>
  <c r="AQ123" i="6"/>
  <c r="AQ122" i="6"/>
  <c r="AQ121" i="6"/>
  <c r="AQ120" i="6"/>
  <c r="AQ119" i="6"/>
  <c r="AQ118" i="6"/>
  <c r="AQ117" i="6"/>
  <c r="AQ116" i="6"/>
  <c r="AQ115" i="6"/>
  <c r="AQ114" i="6"/>
  <c r="AQ113" i="6"/>
  <c r="AQ112" i="6"/>
  <c r="AQ111" i="6"/>
  <c r="AQ110" i="6"/>
  <c r="AQ109" i="6"/>
  <c r="AQ108" i="6"/>
  <c r="AQ107" i="6"/>
  <c r="AQ106" i="6"/>
  <c r="AQ105" i="6"/>
  <c r="AQ104" i="6"/>
  <c r="AQ103" i="6"/>
  <c r="AQ102" i="6"/>
  <c r="AQ101" i="6"/>
  <c r="AQ100" i="6"/>
  <c r="AQ99" i="6"/>
  <c r="AQ98" i="6"/>
  <c r="AQ97" i="6"/>
  <c r="AQ96" i="6"/>
  <c r="AQ95" i="6"/>
  <c r="AQ94" i="6"/>
  <c r="AQ93" i="6"/>
  <c r="AQ92" i="6"/>
  <c r="AQ91" i="6"/>
  <c r="AQ90" i="6"/>
  <c r="AQ89" i="6"/>
  <c r="AQ88" i="6"/>
  <c r="AQ87" i="6"/>
  <c r="AQ86" i="6"/>
  <c r="AQ85" i="6"/>
  <c r="AQ84" i="6"/>
  <c r="AQ83" i="6"/>
  <c r="AQ82" i="6"/>
  <c r="AQ81" i="6"/>
  <c r="AQ78" i="6"/>
  <c r="AQ77" i="6"/>
  <c r="AQ76" i="6"/>
  <c r="AQ75" i="6"/>
  <c r="AQ74" i="6"/>
  <c r="AQ73" i="6"/>
  <c r="AQ72" i="6"/>
  <c r="AQ71" i="6"/>
  <c r="AQ70" i="6"/>
  <c r="AQ69" i="6"/>
  <c r="AQ68" i="6"/>
  <c r="AQ67" i="6"/>
  <c r="AQ66" i="6"/>
  <c r="AQ65" i="6"/>
  <c r="AQ64" i="6"/>
  <c r="AQ63" i="6"/>
  <c r="AQ62" i="6"/>
  <c r="AQ61" i="6"/>
  <c r="AQ60" i="6"/>
  <c r="AQ59" i="6"/>
  <c r="AQ58" i="6"/>
  <c r="AQ52" i="6"/>
  <c r="AQ51" i="6"/>
  <c r="AQ50" i="6"/>
  <c r="AQ49" i="6"/>
  <c r="AQ48" i="6"/>
  <c r="AQ47" i="6"/>
  <c r="AQ46" i="6"/>
  <c r="AQ45" i="6"/>
  <c r="AQ44" i="6"/>
  <c r="AQ43" i="6"/>
  <c r="AQ42" i="6"/>
  <c r="AQ41" i="6"/>
  <c r="AQ40" i="6"/>
  <c r="AQ39" i="6"/>
  <c r="AQ36" i="6"/>
  <c r="AQ35" i="6"/>
  <c r="AQ34" i="6"/>
  <c r="AQ33" i="6"/>
  <c r="AQ32" i="6"/>
  <c r="AQ31" i="6"/>
  <c r="AQ30" i="6"/>
  <c r="AQ29" i="6"/>
  <c r="AQ28" i="6"/>
  <c r="AQ27" i="6"/>
  <c r="AQ26" i="6"/>
  <c r="AQ25" i="6"/>
  <c r="AQ24" i="6"/>
  <c r="AQ23" i="6"/>
  <c r="AQ22" i="6"/>
  <c r="AQ21" i="6"/>
  <c r="AQ20" i="6"/>
  <c r="AQ19" i="6"/>
  <c r="AQ18" i="6"/>
  <c r="AQ17" i="6"/>
  <c r="AQ16" i="6"/>
  <c r="AQ15" i="6"/>
  <c r="AQ14" i="6"/>
  <c r="AQ13" i="6"/>
  <c r="AQ12" i="6"/>
  <c r="AQ11" i="6"/>
  <c r="AQ10" i="6"/>
  <c r="AQ9" i="6"/>
  <c r="AQ8" i="6"/>
  <c r="AQ7" i="6"/>
  <c r="AQ6" i="6"/>
  <c r="AQ5" i="6"/>
  <c r="AQ4" i="6"/>
  <c r="AQ3" i="6"/>
  <c r="AQ2" i="6"/>
  <c r="AP16" i="6" l="1"/>
  <c r="W16" i="6" s="1"/>
  <c r="AP5" i="6" l="1"/>
  <c r="W5" i="6" s="1"/>
  <c r="AP6" i="6"/>
  <c r="W6" i="6" s="1"/>
  <c r="AP7" i="6"/>
  <c r="W7" i="6" s="1"/>
  <c r="AP8" i="6"/>
  <c r="W8" i="6" s="1"/>
  <c r="AP9" i="6"/>
  <c r="W9" i="6" s="1"/>
  <c r="AP10" i="6"/>
  <c r="W10" i="6" s="1"/>
  <c r="AP11" i="6"/>
  <c r="W11" i="6" s="1"/>
  <c r="AP12" i="6"/>
  <c r="W12" i="6" s="1"/>
  <c r="AP13" i="6"/>
  <c r="W13" i="6" s="1"/>
  <c r="AP14" i="6"/>
  <c r="W14" i="6" s="1"/>
  <c r="AP15" i="6"/>
  <c r="W15" i="6" s="1"/>
  <c r="AP17" i="6"/>
  <c r="AP18" i="6"/>
  <c r="AP19" i="6"/>
  <c r="W19" i="6" s="1"/>
  <c r="AP20" i="6"/>
  <c r="W20" i="6" s="1"/>
  <c r="AP21" i="6"/>
  <c r="W21" i="6" s="1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H35" i="6" s="1"/>
  <c r="AP36" i="6"/>
  <c r="AF36" i="6" s="1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I52" i="6" s="1"/>
  <c r="AP58" i="6"/>
  <c r="AC58" i="6" s="1"/>
  <c r="AP59" i="6"/>
  <c r="AC59" i="6" s="1"/>
  <c r="AP60" i="6"/>
  <c r="AC60" i="6" s="1"/>
  <c r="AP61" i="6"/>
  <c r="AP62" i="6"/>
  <c r="AC62" i="6" s="1"/>
  <c r="AP63" i="6"/>
  <c r="AC63" i="6" s="1"/>
  <c r="AP64" i="6"/>
  <c r="AC64" i="6" s="1"/>
  <c r="AP65" i="6"/>
  <c r="AC65" i="6" s="1"/>
  <c r="AP66" i="6"/>
  <c r="AC66" i="6" s="1"/>
  <c r="AP67" i="6"/>
  <c r="AP68" i="6"/>
  <c r="AC68" i="6" s="1"/>
  <c r="AP69" i="6"/>
  <c r="AP70" i="6"/>
  <c r="AP71" i="6"/>
  <c r="AP72" i="6"/>
  <c r="AP73" i="6"/>
  <c r="AP74" i="6"/>
  <c r="AP75" i="6"/>
  <c r="AP76" i="6"/>
  <c r="AP77" i="6"/>
  <c r="AH77" i="6" s="1"/>
  <c r="AF78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B101" i="6" s="1"/>
  <c r="AP102" i="6"/>
  <c r="AB102" i="6" s="1"/>
  <c r="AP103" i="6"/>
  <c r="AB103" i="6" s="1"/>
  <c r="AP104" i="6"/>
  <c r="AB104" i="6" s="1"/>
  <c r="AP105" i="6"/>
  <c r="AB105" i="6" s="1"/>
  <c r="AP106" i="6"/>
  <c r="AB106" i="6" s="1"/>
  <c r="AP107" i="6"/>
  <c r="AB107" i="6" s="1"/>
  <c r="AP108" i="6"/>
  <c r="AB108" i="6" s="1"/>
  <c r="AP109" i="6"/>
  <c r="AB109" i="6" s="1"/>
  <c r="AP110" i="6"/>
  <c r="AB110" i="6" s="1"/>
  <c r="AP111" i="6"/>
  <c r="AB111" i="6" s="1"/>
  <c r="AP112" i="6"/>
  <c r="AP113" i="6"/>
  <c r="AB113" i="6" s="1"/>
  <c r="AP114" i="6"/>
  <c r="AB114" i="6" s="1"/>
  <c r="AP115" i="6"/>
  <c r="AB115" i="6" s="1"/>
  <c r="AP116" i="6"/>
  <c r="AB116" i="6" s="1"/>
  <c r="AP117" i="6"/>
  <c r="AA117" i="6" s="1"/>
  <c r="AP118" i="6"/>
  <c r="AA118" i="6" s="1"/>
  <c r="AP119" i="6"/>
  <c r="AA119" i="6" s="1"/>
  <c r="AP120" i="6"/>
  <c r="AA120" i="6" s="1"/>
  <c r="AP121" i="6"/>
  <c r="AA121" i="6" s="1"/>
  <c r="AP122" i="6"/>
  <c r="AA122" i="6" s="1"/>
  <c r="AP123" i="6"/>
  <c r="AA123" i="6" s="1"/>
  <c r="AP124" i="6"/>
  <c r="AA124" i="6" s="1"/>
  <c r="AP125" i="6"/>
  <c r="AA125" i="6" s="1"/>
  <c r="AP126" i="6"/>
  <c r="AA126" i="6" s="1"/>
  <c r="AP127" i="6"/>
  <c r="AA127" i="6" s="1"/>
  <c r="AP128" i="6"/>
  <c r="AA128" i="6" s="1"/>
  <c r="AP129" i="6"/>
  <c r="AP130" i="6"/>
  <c r="AA130" i="6" s="1"/>
  <c r="AP131" i="6"/>
  <c r="AA131" i="6" s="1"/>
  <c r="AP132" i="6"/>
  <c r="AP133" i="6"/>
  <c r="AA133" i="6" s="1"/>
  <c r="AP134" i="6"/>
  <c r="AA134" i="6" s="1"/>
  <c r="AP135" i="6"/>
  <c r="AA135" i="6" s="1"/>
  <c r="AP136" i="6"/>
  <c r="AA136" i="6" s="1"/>
  <c r="AP137" i="6"/>
  <c r="AP138" i="6"/>
  <c r="AP139" i="6"/>
  <c r="AP140" i="6"/>
  <c r="AP141" i="6"/>
  <c r="AP142" i="6"/>
  <c r="AP143" i="6"/>
  <c r="AP144" i="6"/>
  <c r="AP145" i="6"/>
  <c r="AP146" i="6"/>
  <c r="AP147" i="6"/>
  <c r="AP148" i="6"/>
  <c r="AP149" i="6"/>
  <c r="Z149" i="6" s="1"/>
  <c r="AP150" i="6"/>
  <c r="Z150" i="6" s="1"/>
  <c r="AP151" i="6"/>
  <c r="Z151" i="6" s="1"/>
  <c r="AP152" i="6"/>
  <c r="AP153" i="6"/>
  <c r="AP154" i="6"/>
  <c r="AP155" i="6"/>
  <c r="AP156" i="6"/>
  <c r="AP157" i="6"/>
  <c r="AP158" i="6"/>
  <c r="AP159" i="6"/>
  <c r="AP160" i="6"/>
  <c r="AP161" i="6"/>
  <c r="AP162" i="6"/>
  <c r="W162" i="6" s="1"/>
  <c r="AP163" i="6"/>
  <c r="W163" i="6" s="1"/>
  <c r="AP164" i="6"/>
  <c r="W164" i="6" s="1"/>
  <c r="AP165" i="6"/>
  <c r="Y165" i="6" s="1"/>
  <c r="AP166" i="6"/>
  <c r="AP167" i="6"/>
  <c r="Y167" i="6" s="1"/>
  <c r="AP168" i="6"/>
  <c r="AP169" i="6"/>
  <c r="X169" i="6" s="1"/>
  <c r="X209" i="6" s="1"/>
  <c r="AP170" i="6"/>
  <c r="AP171" i="6"/>
  <c r="W171" i="6" s="1"/>
  <c r="AP172" i="6"/>
  <c r="W172" i="6" s="1"/>
  <c r="AP173" i="6"/>
  <c r="W173" i="6" s="1"/>
  <c r="AP174" i="6"/>
  <c r="W174" i="6" s="1"/>
  <c r="AP175" i="6"/>
  <c r="W175" i="6" s="1"/>
  <c r="AP176" i="6"/>
  <c r="AP177" i="6"/>
  <c r="AP178" i="6"/>
  <c r="W178" i="6" s="1"/>
  <c r="AP179" i="6"/>
  <c r="W179" i="6" s="1"/>
  <c r="AP180" i="6"/>
  <c r="W180" i="6" s="1"/>
  <c r="AP181" i="6"/>
  <c r="W181" i="6" s="1"/>
  <c r="AP182" i="6"/>
  <c r="W182" i="6" s="1"/>
  <c r="AP183" i="6"/>
  <c r="W183" i="6" s="1"/>
  <c r="AP184" i="6"/>
  <c r="W184" i="6" s="1"/>
  <c r="AP185" i="6"/>
  <c r="W185" i="6" s="1"/>
  <c r="AP186" i="6"/>
  <c r="W186" i="6" s="1"/>
  <c r="AP187" i="6"/>
  <c r="W187" i="6" s="1"/>
  <c r="AP188" i="6"/>
  <c r="W188" i="6" s="1"/>
  <c r="AP189" i="6"/>
  <c r="W189" i="6" s="1"/>
  <c r="AP190" i="6"/>
  <c r="W190" i="6" s="1"/>
  <c r="AP191" i="6"/>
  <c r="W191" i="6" s="1"/>
  <c r="AP192" i="6"/>
  <c r="W192" i="6" s="1"/>
  <c r="AP193" i="6"/>
  <c r="W193" i="6" s="1"/>
  <c r="AP194" i="6"/>
  <c r="W194" i="6" s="1"/>
  <c r="AP195" i="6"/>
  <c r="W195" i="6" s="1"/>
  <c r="AP196" i="6"/>
  <c r="W196" i="6" s="1"/>
  <c r="AP197" i="6"/>
  <c r="W197" i="6" s="1"/>
  <c r="AP198" i="6"/>
  <c r="W198" i="6" s="1"/>
  <c r="AP199" i="6"/>
  <c r="W199" i="6" s="1"/>
  <c r="AP200" i="6"/>
  <c r="W200" i="6" s="1"/>
  <c r="AP201" i="6"/>
  <c r="W201" i="6" s="1"/>
  <c r="AP202" i="6"/>
  <c r="W202" i="6" s="1"/>
  <c r="AP203" i="6"/>
  <c r="W203" i="6" s="1"/>
  <c r="AP204" i="6"/>
  <c r="W204" i="6" s="1"/>
  <c r="AP205" i="6"/>
  <c r="W205" i="6" s="1"/>
  <c r="AP206" i="6"/>
  <c r="W206" i="6" s="1"/>
  <c r="AP207" i="6"/>
  <c r="W207" i="6" s="1"/>
  <c r="AP208" i="6"/>
  <c r="W208" i="6" s="1"/>
  <c r="AP3" i="6"/>
  <c r="W3" i="6" s="1"/>
  <c r="AP4" i="6"/>
  <c r="W4" i="6" s="1"/>
  <c r="AP2" i="6"/>
  <c r="W2" i="6" s="1"/>
  <c r="AF209" i="6" l="1"/>
  <c r="AH209" i="6"/>
  <c r="AJ89" i="6"/>
  <c r="W89" i="6"/>
  <c r="W73" i="6"/>
  <c r="AJ73" i="6"/>
  <c r="AI73" i="6"/>
  <c r="AI44" i="6"/>
  <c r="AI29" i="6"/>
  <c r="W29" i="6"/>
  <c r="AB209" i="6"/>
  <c r="AJ88" i="6"/>
  <c r="W88" i="6"/>
  <c r="W72" i="6"/>
  <c r="AJ72" i="6"/>
  <c r="AI72" i="6"/>
  <c r="W44" i="6"/>
  <c r="AI43" i="6"/>
  <c r="AK160" i="6"/>
  <c r="AJ159" i="6"/>
  <c r="AL159" i="6"/>
  <c r="W159" i="6"/>
  <c r="AK147" i="6"/>
  <c r="W147" i="6"/>
  <c r="AJ147" i="6"/>
  <c r="AJ99" i="6"/>
  <c r="W99" i="6"/>
  <c r="AJ87" i="6"/>
  <c r="W87" i="6"/>
  <c r="W71" i="6"/>
  <c r="AJ71" i="6"/>
  <c r="AI71" i="6"/>
  <c r="AI42" i="6"/>
  <c r="W43" i="6"/>
  <c r="W27" i="6"/>
  <c r="AI27" i="6"/>
  <c r="AK159" i="6"/>
  <c r="AK146" i="6"/>
  <c r="W146" i="6"/>
  <c r="AJ146" i="6"/>
  <c r="AJ98" i="6"/>
  <c r="W98" i="6"/>
  <c r="AJ86" i="6"/>
  <c r="W86" i="6"/>
  <c r="AI70" i="6"/>
  <c r="W70" i="6"/>
  <c r="AC209" i="6"/>
  <c r="AI41" i="6"/>
  <c r="W42" i="6"/>
  <c r="W26" i="6"/>
  <c r="AI26" i="6"/>
  <c r="AJ157" i="6"/>
  <c r="AL157" i="6"/>
  <c r="W157" i="6"/>
  <c r="AK145" i="6"/>
  <c r="W145" i="6"/>
  <c r="AJ145" i="6"/>
  <c r="W97" i="6"/>
  <c r="AJ97" i="6"/>
  <c r="W85" i="6"/>
  <c r="AJ85" i="6"/>
  <c r="AI40" i="6"/>
  <c r="W41" i="6"/>
  <c r="AI25" i="6"/>
  <c r="W25" i="6"/>
  <c r="W96" i="6"/>
  <c r="AJ96" i="6"/>
  <c r="W84" i="6"/>
  <c r="AJ84" i="6"/>
  <c r="W52" i="6"/>
  <c r="AI24" i="6"/>
  <c r="W24" i="6"/>
  <c r="AJ155" i="6"/>
  <c r="AL155" i="6"/>
  <c r="W155" i="6"/>
  <c r="AK156" i="6"/>
  <c r="AJ83" i="6"/>
  <c r="W83" i="6"/>
  <c r="AI50" i="6"/>
  <c r="AI23" i="6"/>
  <c r="W23" i="6"/>
  <c r="W144" i="6"/>
  <c r="AJ144" i="6"/>
  <c r="AK144" i="6"/>
  <c r="AJ154" i="6"/>
  <c r="AL154" i="6"/>
  <c r="AK155" i="6"/>
  <c r="W154" i="6"/>
  <c r="AJ142" i="6"/>
  <c r="AK142" i="6"/>
  <c r="W142" i="6"/>
  <c r="W94" i="6"/>
  <c r="AJ94" i="6"/>
  <c r="W50" i="6"/>
  <c r="AI34" i="6"/>
  <c r="W34" i="6"/>
  <c r="AI22" i="6"/>
  <c r="W22" i="6"/>
  <c r="AL161" i="6"/>
  <c r="W161" i="6"/>
  <c r="AM161" i="6"/>
  <c r="AJ161" i="6"/>
  <c r="AK154" i="6"/>
  <c r="W153" i="6"/>
  <c r="AJ153" i="6"/>
  <c r="AA209" i="6"/>
  <c r="AJ93" i="6"/>
  <c r="W93" i="6"/>
  <c r="AI48" i="6"/>
  <c r="W33" i="6"/>
  <c r="AI33" i="6"/>
  <c r="AL156" i="6"/>
  <c r="AJ156" i="6"/>
  <c r="AK157" i="6"/>
  <c r="W156" i="6"/>
  <c r="AJ141" i="6"/>
  <c r="W141" i="6"/>
  <c r="AK141" i="6"/>
  <c r="Z152" i="6"/>
  <c r="Z209" i="6" s="1"/>
  <c r="AK153" i="6"/>
  <c r="AK140" i="6"/>
  <c r="W140" i="6"/>
  <c r="AJ140" i="6"/>
  <c r="W92" i="6"/>
  <c r="AJ92" i="6"/>
  <c r="AJ76" i="6"/>
  <c r="W76" i="6"/>
  <c r="W48" i="6"/>
  <c r="Y209" i="6"/>
  <c r="AJ139" i="6"/>
  <c r="W139" i="6"/>
  <c r="AK139" i="6"/>
  <c r="W91" i="6"/>
  <c r="AJ91" i="6"/>
  <c r="W75" i="6"/>
  <c r="AJ75" i="6"/>
  <c r="AI46" i="6"/>
  <c r="W31" i="6"/>
  <c r="AI31" i="6"/>
  <c r="AL160" i="6"/>
  <c r="AK161" i="6"/>
  <c r="AM160" i="6"/>
  <c r="AJ160" i="6"/>
  <c r="W160" i="6"/>
  <c r="AK138" i="6"/>
  <c r="AJ138" i="6"/>
  <c r="W138" i="6"/>
  <c r="W74" i="6"/>
  <c r="AJ74" i="6"/>
  <c r="W46" i="6"/>
  <c r="AM209" i="6" l="1"/>
  <c r="AK209" i="6"/>
  <c r="AI209" i="6"/>
  <c r="AJ209" i="6"/>
  <c r="AL209" i="6"/>
  <c r="W209" i="6"/>
</calcChain>
</file>

<file path=xl/sharedStrings.xml><?xml version="1.0" encoding="utf-8"?>
<sst xmlns="http://schemas.openxmlformats.org/spreadsheetml/2006/main" count="973" uniqueCount="286">
  <si>
    <t>Grande etapa</t>
  </si>
  <si>
    <t>Pequena etapa</t>
  </si>
  <si>
    <t>Quem</t>
  </si>
  <si>
    <t>Tarefa</t>
  </si>
  <si>
    <t>Tempo restrito da tarefa</t>
  </si>
  <si>
    <t>Perícia</t>
  </si>
  <si>
    <t>Audiência</t>
  </si>
  <si>
    <t>Tempo real da tarefa</t>
  </si>
  <si>
    <t>Reunião inicial</t>
  </si>
  <si>
    <t>Agendamento</t>
  </si>
  <si>
    <t>Recepcionista</t>
  </si>
  <si>
    <t>Agenda reunião entre cliente e advogado</t>
  </si>
  <si>
    <t>CARGA</t>
  </si>
  <si>
    <t>Tempo entre agendamento e reunião</t>
  </si>
  <si>
    <t>1ª reunião</t>
  </si>
  <si>
    <t>Advogado(a) equipe administrativa</t>
  </si>
  <si>
    <t>Faz reunião com cliente</t>
  </si>
  <si>
    <t>Tempo entre reunião a análise da documentação</t>
  </si>
  <si>
    <t>Analisa documentação</t>
  </si>
  <si>
    <t>2ª reunião</t>
  </si>
  <si>
    <t>Agenda 2ª reunião com cliente</t>
  </si>
  <si>
    <t>Tempo entre análise da documentação e 2ª reunião</t>
  </si>
  <si>
    <t>Faz segunda reunião com cliente</t>
  </si>
  <si>
    <t>Tempo entre segunda reunião a abertura de pasta</t>
  </si>
  <si>
    <t>Análise Administrativa</t>
  </si>
  <si>
    <t>Abre pasta do cliente no sistema</t>
  </si>
  <si>
    <t>Auxiliar administrativo</t>
  </si>
  <si>
    <t>Anexa documentos na pasta</t>
  </si>
  <si>
    <t>Abre prazos para equipe administrativa</t>
  </si>
  <si>
    <t>Tempo pra começar a fazer</t>
  </si>
  <si>
    <t>Auxiliar jurídico</t>
  </si>
  <si>
    <t>Verifica documentos essenciais</t>
  </si>
  <si>
    <t>Solicita ao cliente documentos faltantes</t>
  </si>
  <si>
    <t>CLIENTE</t>
  </si>
  <si>
    <t>Fornece documentos</t>
  </si>
  <si>
    <t>Fornece documentos - Jusbrasil</t>
  </si>
  <si>
    <t>Análise</t>
  </si>
  <si>
    <t>Gestora equipe administrativa</t>
  </si>
  <si>
    <t>Analisa processo e delega a advogado(a)</t>
  </si>
  <si>
    <t>Tempo para advogado analisar o caso</t>
  </si>
  <si>
    <t>Faz cálculo do benefício</t>
  </si>
  <si>
    <t>Analisa e verifica o que é necessário</t>
  </si>
  <si>
    <t>Solicita PPP à empresa</t>
  </si>
  <si>
    <t>Solicita PA ao INSS</t>
  </si>
  <si>
    <t>Acompanha entrega do documento</t>
  </si>
  <si>
    <t>EMPRESA</t>
  </si>
  <si>
    <t>Empresa entrega PPP</t>
  </si>
  <si>
    <t>Requerimento administrativo</t>
  </si>
  <si>
    <t>Tempo para começar a fazer requerimento</t>
  </si>
  <si>
    <t>Tempo pra começar a revisar requerimento</t>
  </si>
  <si>
    <t>Coordenador técnico</t>
  </si>
  <si>
    <t>Revisa requerimento administrativo</t>
  </si>
  <si>
    <t>Comunica cliente sobre requerimento</t>
  </si>
  <si>
    <t>Acompanha trâmite do requerimento administrativo</t>
  </si>
  <si>
    <t>INSS</t>
  </si>
  <si>
    <t>Tempo de análise do requerimento</t>
  </si>
  <si>
    <t>Cumprimento de exigência</t>
  </si>
  <si>
    <t>Abre prazo para gestora analisar exigência de cumprimento</t>
  </si>
  <si>
    <t>Analisa exigência e delega tarefa</t>
  </si>
  <si>
    <t>Estagiário(a) equipe administrativa</t>
  </si>
  <si>
    <t>Solicita documentos faltantes ao cliente</t>
  </si>
  <si>
    <t>Entrega documentos exigidos</t>
  </si>
  <si>
    <t>Elabora requerimento no dia seguinte</t>
  </si>
  <si>
    <t>Elabora requerimento de cumprimento de exigência</t>
  </si>
  <si>
    <t>Revisa requerimento no dia seguinte</t>
  </si>
  <si>
    <t>Revisa requerimento de exigência</t>
  </si>
  <si>
    <t>Protocola requerimento de exigência</t>
  </si>
  <si>
    <t>Tempo de análise do cumprimento de exigência</t>
  </si>
  <si>
    <t>Decisão administrativa</t>
  </si>
  <si>
    <t>Abre prazo para gestora analisar decisão administrativa</t>
  </si>
  <si>
    <t>Analisa decisão no dia seguinte</t>
  </si>
  <si>
    <t>Analisa decisão administrativa e delega tarefa</t>
  </si>
  <si>
    <t>Decisão administrativa deferida</t>
  </si>
  <si>
    <t>Ajuizamento</t>
  </si>
  <si>
    <t>Tempo para advogado contatar cliente</t>
  </si>
  <si>
    <t>Explica decisão administrativa ao cliente</t>
  </si>
  <si>
    <t>Tempo pra começar a revisar petição</t>
  </si>
  <si>
    <t>Revisa petição inicial</t>
  </si>
  <si>
    <t>Ajuiza processo judicial</t>
  </si>
  <si>
    <t>Altera dados no sistema</t>
  </si>
  <si>
    <t>Acompanhamento administrativo</t>
  </si>
  <si>
    <t>Controlador jurídico</t>
  </si>
  <si>
    <t>Acompanha andamento do processo</t>
  </si>
  <si>
    <t>Abre prazo para gestora analisar processo parado</t>
  </si>
  <si>
    <t>Auxilia advogado</t>
  </si>
  <si>
    <t>Atende dúvidas do cliente</t>
  </si>
  <si>
    <t>Processo Judicial</t>
  </si>
  <si>
    <t>Emenda à Inicial</t>
  </si>
  <si>
    <t>JUIZ</t>
  </si>
  <si>
    <t>Tempo médio entre data ajuizamento e data da emenda</t>
  </si>
  <si>
    <t>Abre prazo para advogado emendar inicial</t>
  </si>
  <si>
    <t>Prazo para emendar inicial</t>
  </si>
  <si>
    <t>Advogado(a) equipe judicial</t>
  </si>
  <si>
    <t>Elabora Emenda à Inicial</t>
  </si>
  <si>
    <t>Baixa prazo no sistema</t>
  </si>
  <si>
    <t>Réplica</t>
  </si>
  <si>
    <t>Tempo médio entre data emenda e data réplica</t>
  </si>
  <si>
    <t>Abre prazo para advogado elaborar Réplica</t>
  </si>
  <si>
    <t>Prazo para elaborar réplica</t>
  </si>
  <si>
    <t>Elabora Réplica</t>
  </si>
  <si>
    <t>Tempo médio entre réplica e quesitos</t>
  </si>
  <si>
    <t>Abre prazo para advogado juntar Quesitos</t>
  </si>
  <si>
    <t>Informa Setor de Agendamentos sobre a perícia</t>
  </si>
  <si>
    <t>Prazo para quesitos</t>
  </si>
  <si>
    <t>Elabora Quesitos e baixa prazo no sistema</t>
  </si>
  <si>
    <t>Auxiliar de agendamento</t>
  </si>
  <si>
    <t>Pergunta qual vai ser o advogado</t>
  </si>
  <si>
    <t>Informa cliente sobre data da perícia</t>
  </si>
  <si>
    <t>Alimenta sistema</t>
  </si>
  <si>
    <t>Alimenta planilhas de controle</t>
  </si>
  <si>
    <t>Envia planilha atualizada para advogados</t>
  </si>
  <si>
    <t>Relembra cliente sobre data da perícia</t>
  </si>
  <si>
    <t>Instrui cliente sobre Perícia</t>
  </si>
  <si>
    <t>Tempo médio entre quesitos e laudo</t>
  </si>
  <si>
    <t>Abre prazo para advogado se manifestar sobre Perícia</t>
  </si>
  <si>
    <t>Prazo para se manifestar sobre laudo pericial</t>
  </si>
  <si>
    <t>Elabora Manifestação sobre Laudo Pericial</t>
  </si>
  <si>
    <t>Abre prazo para advogado juntar rol de testemunhas</t>
  </si>
  <si>
    <t>Informa Setor de Agendamentos sobre a audiência</t>
  </si>
  <si>
    <t>Prazo entre intimação e audiência</t>
  </si>
  <si>
    <t>Informa cliente sobre data da audiência</t>
  </si>
  <si>
    <t>Relembra cliente sobre data da reunião prévia</t>
  </si>
  <si>
    <t>Relembra cliente sobre data da audiência</t>
  </si>
  <si>
    <t>Faz reunião prévia com cliente</t>
  </si>
  <si>
    <t>Faz audiência</t>
  </si>
  <si>
    <t>Disponibiliza ata da audiência</t>
  </si>
  <si>
    <t>Extrai ata da audiência</t>
  </si>
  <si>
    <t>Entrega ata para Controladoria</t>
  </si>
  <si>
    <t>Tempo médio entre rol e memorial</t>
  </si>
  <si>
    <t>Abre prazo para advogado fazer Memorial</t>
  </si>
  <si>
    <t>Prazo para elaborar memorial</t>
  </si>
  <si>
    <t>Elabora memorial da audiência</t>
  </si>
  <si>
    <t>Sentença</t>
  </si>
  <si>
    <t>Tempo médio de um processo na 1ª instância</t>
  </si>
  <si>
    <t>Revisa sentença</t>
  </si>
  <si>
    <t>Embargos de Declaração</t>
  </si>
  <si>
    <t>Abre prazo para advogado fazer Embargos de Declaração</t>
  </si>
  <si>
    <t>Para para elaborar embargos de declaração</t>
  </si>
  <si>
    <t>Elabora Embargos de Declaração</t>
  </si>
  <si>
    <t>Tempo médio para decidir sobre embargos</t>
  </si>
  <si>
    <t>Apelação/Contrarrazões</t>
  </si>
  <si>
    <t>Abre prazo para advogado fazer Apelação</t>
  </si>
  <si>
    <t>Prazo para elaborar Apelação</t>
  </si>
  <si>
    <t>Elabora Apelação</t>
  </si>
  <si>
    <t>Tempo médio entre apelação e acórdão</t>
  </si>
  <si>
    <t>Sustentação Oral</t>
  </si>
  <si>
    <t>Abre prazo para advogado fazer sustentação oral</t>
  </si>
  <si>
    <t>Prazo para sustentação oral</t>
  </si>
  <si>
    <t>Prepara sustentação oral</t>
  </si>
  <si>
    <t>Faz sustentação oral</t>
  </si>
  <si>
    <t>Acórdão</t>
  </si>
  <si>
    <t>Revisa Acórdão</t>
  </si>
  <si>
    <t>Embargos de Declaração 2</t>
  </si>
  <si>
    <t>Prazo para elaborar embargos de declaração</t>
  </si>
  <si>
    <t>Tempo médio até decidir sobre embargos</t>
  </si>
  <si>
    <t>Recurso especial</t>
  </si>
  <si>
    <t>Abre prazo para advogado analisar necessidade de recurso especial</t>
  </si>
  <si>
    <t>Analisa necessidade de recurso</t>
  </si>
  <si>
    <t>Execução</t>
  </si>
  <si>
    <t>Preparação dos atrasados</t>
  </si>
  <si>
    <t>Revisa os detalhes do processo judicial</t>
  </si>
  <si>
    <t>Refaz cálculo do benefício</t>
  </si>
  <si>
    <t>Informa cliente sobre os números</t>
  </si>
  <si>
    <t>Impugnação INSS</t>
  </si>
  <si>
    <t>Elabora petição impugnando cálculo do INSS</t>
  </si>
  <si>
    <t>Resposta do INSS</t>
  </si>
  <si>
    <t>Elabora agravo de decisão</t>
  </si>
  <si>
    <t>Publica decisão</t>
  </si>
  <si>
    <t>Não impugnação INSS</t>
  </si>
  <si>
    <t>Elabora petição simples concordando com INSS</t>
  </si>
  <si>
    <t>Tempo para expedir RPV/Precatório</t>
  </si>
  <si>
    <t>Analisa se expedição de RPV/Precatório está correta</t>
  </si>
  <si>
    <t>Dá ciência no processo</t>
  </si>
  <si>
    <t>Alimenta planilha de previsão de pagamento</t>
  </si>
  <si>
    <t>Anexa planilha e docs do processo no Judice e abre prazo</t>
  </si>
  <si>
    <t>Analista financeiro 1</t>
  </si>
  <si>
    <t>Imprime planilha e docs e anexa na pasta do cliente</t>
  </si>
  <si>
    <t>Recebimento dos atrasados</t>
  </si>
  <si>
    <t>Intima sobre pagamento da RPV</t>
  </si>
  <si>
    <t>Intima sobre pagamento do Precatório</t>
  </si>
  <si>
    <t>Abre prazo sobre intimação de pagamento</t>
  </si>
  <si>
    <t>Tempo para Financeiro abrir prazo</t>
  </si>
  <si>
    <t>Alimenta Judice sobre recebimento</t>
  </si>
  <si>
    <t>Repasse a cliente</t>
  </si>
  <si>
    <t>Faz prévia do cálculo dos honorários</t>
  </si>
  <si>
    <t>Anexa docs na pasta física do cliente</t>
  </si>
  <si>
    <t>Entrega pasta para colega</t>
  </si>
  <si>
    <t>Tempo até a colega começar a revisar</t>
  </si>
  <si>
    <t>Analista financeiro 3</t>
  </si>
  <si>
    <t>Revisa cálculo dos honorários</t>
  </si>
  <si>
    <t>Tempo para devolver cálculo revisado</t>
  </si>
  <si>
    <t>Informa cliente sobre valores</t>
  </si>
  <si>
    <t>Envia ao cliente docs do processo e cálculo dos honorários</t>
  </si>
  <si>
    <t>Tempo para conferir o recebimento na conta</t>
  </si>
  <si>
    <t>Confere valor na cópia do extrato bancário</t>
  </si>
  <si>
    <t>Cria tabela de honorários no Cigam</t>
  </si>
  <si>
    <t>Imprime tabela, anexa na pasta e entrega à colega</t>
  </si>
  <si>
    <t>Transferência ao cliente</t>
  </si>
  <si>
    <t>Tempo para colega emitir NF</t>
  </si>
  <si>
    <t>Analista financeiro 2</t>
  </si>
  <si>
    <t>Emite nota fiscal e envia para prefeitura</t>
  </si>
  <si>
    <t>Salva NF na pasta do cliente no diretório</t>
  </si>
  <si>
    <t>Alimenta planilha de controle de NFs</t>
  </si>
  <si>
    <t>Envia nota fiscal ao cliente</t>
  </si>
  <si>
    <t>Obtém retorno do banco</t>
  </si>
  <si>
    <t>Liquida adiantamento no Cigam</t>
  </si>
  <si>
    <t>Pagamento advogado</t>
  </si>
  <si>
    <t>Separa tabela não paga</t>
  </si>
  <si>
    <t>Confronta valor no Cigam</t>
  </si>
  <si>
    <t>Gera relatório e faz lançamento</t>
  </si>
  <si>
    <t>Revisa valores</t>
  </si>
  <si>
    <t>Gerente financeiro</t>
  </si>
  <si>
    <t>Aprova valores</t>
  </si>
  <si>
    <t>Envia para banco fazer pagamento a advogado</t>
  </si>
  <si>
    <t>Tempo para obter retorno do banco</t>
  </si>
  <si>
    <t>Valor Minuto</t>
  </si>
  <si>
    <t>Custo</t>
  </si>
  <si>
    <t>Abre prazo de 30 dias para Controladoria Jurídica (backup)</t>
  </si>
  <si>
    <t>Protocola requerimento administrativo no INSS DER</t>
  </si>
  <si>
    <t>Elabora petição inicial Incapacidade</t>
  </si>
  <si>
    <t>Elabora petição inicial Tempo Especial</t>
  </si>
  <si>
    <t>Elabora requerimento administrativo Incapacidade</t>
  </si>
  <si>
    <t>Elabora requerimento administrativo Tempo Especial</t>
  </si>
  <si>
    <t>Elabora petição inicial</t>
  </si>
  <si>
    <t xml:space="preserve">Elabora requerimento administrativo </t>
  </si>
  <si>
    <t>Interna/Externa</t>
  </si>
  <si>
    <t>DBase</t>
  </si>
  <si>
    <t>DImpugna Cálculo INSS Não</t>
  </si>
  <si>
    <t>DImpugna Cálculo INSS</t>
  </si>
  <si>
    <t>DSustentação Oral</t>
  </si>
  <si>
    <t>DAudiência</t>
  </si>
  <si>
    <t>DPerícia</t>
  </si>
  <si>
    <t>DExigência</t>
  </si>
  <si>
    <t>DTipo Aposentadoria Especial</t>
  </si>
  <si>
    <t>DTipo Outro</t>
  </si>
  <si>
    <t>DTipo Incapacidade</t>
  </si>
  <si>
    <t>DInício Ajuizamento (-)</t>
  </si>
  <si>
    <t>DFim Decisão Administrativa (-)</t>
  </si>
  <si>
    <t>DFim Sentença (-)</t>
  </si>
  <si>
    <t>DFim Acórdão (-)</t>
  </si>
  <si>
    <t>DFim Recurso Especial (-)</t>
  </si>
  <si>
    <t>CFim Recurso Especial (-)</t>
  </si>
  <si>
    <t>CFim Acórdão (-)</t>
  </si>
  <si>
    <t>CFim Sentença (-)</t>
  </si>
  <si>
    <t>CFim Decisão Administrativa (-)</t>
  </si>
  <si>
    <t>CInício Ajuizamento (-)</t>
  </si>
  <si>
    <t>CTipo Incapacidade</t>
  </si>
  <si>
    <t>CTipo Outro</t>
  </si>
  <si>
    <t>CTipo Aposentadoria Especial</t>
  </si>
  <si>
    <t>CSustentação Oral</t>
  </si>
  <si>
    <t>CImpugna Cálculo INSS</t>
  </si>
  <si>
    <t>CImpugna Cálculo INSS Não</t>
  </si>
  <si>
    <t>CBase</t>
  </si>
  <si>
    <t>CAudiência</t>
  </si>
  <si>
    <t>CPerícia</t>
  </si>
  <si>
    <t>CExigência</t>
  </si>
  <si>
    <t>Mandado de Segurança</t>
  </si>
  <si>
    <t>Elabora Mandado de Segurança</t>
  </si>
  <si>
    <t>Revisa Mandado de Segurança</t>
  </si>
  <si>
    <t>Ajuiza Mandado de Segurança</t>
  </si>
  <si>
    <t>Horas mensais</t>
  </si>
  <si>
    <t>CAPACIDADE</t>
  </si>
  <si>
    <t>Valor-hora</t>
  </si>
  <si>
    <t>Valor-minuto</t>
  </si>
  <si>
    <t>PRODUTIVIDADE</t>
  </si>
  <si>
    <t>INTERNA</t>
  </si>
  <si>
    <t>EXTERNA</t>
  </si>
  <si>
    <t>semanas por mês</t>
  </si>
  <si>
    <t>8h48min</t>
  </si>
  <si>
    <t>Estagiário</t>
  </si>
  <si>
    <t>Advogada Gestora</t>
  </si>
  <si>
    <t>Auxiliar Jurídico</t>
  </si>
  <si>
    <t>Elabora petição inicial Tempo de Contribuição</t>
  </si>
  <si>
    <t>Elabora petição inicial Revisão de Benefício</t>
  </si>
  <si>
    <t>Elabora requerimento administrativo Revisão de Benefício</t>
  </si>
  <si>
    <t>Elabora requerimento administrativo Tempo de Contribuição</t>
  </si>
  <si>
    <t>CTipo Revisão de Benefício</t>
  </si>
  <si>
    <t>DTipo Tempo de Contribuição</t>
  </si>
  <si>
    <t>DTipo Revisão de Benefício</t>
  </si>
  <si>
    <t>CTipo Tempo de Contribuição</t>
  </si>
  <si>
    <t>Preparação para iniciar (2/2)</t>
  </si>
  <si>
    <t>Preparação para iniciar (1/2)</t>
  </si>
  <si>
    <t>Advogada Gestora equipe administrativa</t>
  </si>
  <si>
    <t>Abre tarefa para Controladoria Jurídica executar IMPLANTAÇÃO?</t>
  </si>
  <si>
    <t>Tempo para começar a fazer a petição inicial</t>
  </si>
  <si>
    <t>Preparação dos atrasados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</si>
</sst>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h]:mm:ss;@"/>
    <numFmt numFmtId="165" formatCode="[$-F400]h:mm:ss\ AM/PM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theme="9"/>
      <name val="Calibri"/>
      <family val="2"/>
      <scheme val="minor"/>
    </font>
    <font>
      <sz val="11"/>
      <color theme="9"/>
      <name val="Calibri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9">
    <xf numFmtId="0" fontId="0" fillId="0" borderId="0" xfId="0"/>
    <xf numFmtId="44" fontId="0" fillId="0" borderId="0" xfId="1" applyFont="1"/>
    <xf numFmtId="44" fontId="0" fillId="3" borderId="0" xfId="1" applyFont="1" applyFill="1"/>
    <xf numFmtId="0" fontId="0" fillId="4" borderId="0" xfId="0" applyFill="1"/>
    <xf numFmtId="44" fontId="0" fillId="4" borderId="0" xfId="1" applyFont="1" applyFill="1"/>
    <xf numFmtId="44" fontId="3" fillId="3" borderId="0" xfId="1" applyFont="1" applyFill="1"/>
    <xf numFmtId="44" fontId="3" fillId="0" borderId="0" xfId="1" applyFont="1"/>
    <xf numFmtId="0" fontId="3" fillId="0" borderId="0" xfId="0" applyFont="1"/>
    <xf numFmtId="0" fontId="0" fillId="5" borderId="1" xfId="2" applyNumberFormat="1" applyFont="1" applyFill="1" applyBorder="1" applyAlignment="1">
      <alignment vertical="center"/>
    </xf>
    <xf numFmtId="0" fontId="0" fillId="0" borderId="0" xfId="2" applyNumberFormat="1" applyFont="1" applyFill="1" applyAlignment="1"/>
    <xf numFmtId="0" fontId="4" fillId="0" borderId="0" xfId="0" applyFont="1"/>
    <xf numFmtId="44" fontId="4" fillId="0" borderId="0" xfId="1" applyFont="1"/>
    <xf numFmtId="0" fontId="0" fillId="0" borderId="1" xfId="0" applyFill="1" applyBorder="1" applyAlignment="1">
      <alignment horizontal="left" vertical="center"/>
    </xf>
    <xf numFmtId="0" fontId="0" fillId="0" borderId="0" xfId="2" applyNumberFormat="1" applyFont="1" applyFill="1" applyAlignment="1">
      <alignment horizontal="center"/>
    </xf>
    <xf numFmtId="0" fontId="5" fillId="0" borderId="1" xfId="2" applyNumberFormat="1" applyFont="1" applyFill="1" applyBorder="1" applyAlignment="1">
      <alignment horizontal="left" vertical="center"/>
    </xf>
    <xf numFmtId="0" fontId="0" fillId="0" borderId="1" xfId="2" applyNumberFormat="1" applyFont="1" applyFill="1" applyBorder="1" applyAlignment="1">
      <alignment horizontal="left" vertical="center"/>
    </xf>
    <xf numFmtId="0" fontId="0" fillId="0" borderId="2" xfId="2" applyNumberFormat="1" applyFont="1" applyFill="1" applyBorder="1" applyAlignment="1">
      <alignment horizontal="left" vertical="center"/>
    </xf>
    <xf numFmtId="0" fontId="0" fillId="0" borderId="3" xfId="2" applyNumberFormat="1" applyFont="1" applyFill="1" applyBorder="1" applyAlignment="1">
      <alignment horizontal="left" vertical="center"/>
    </xf>
    <xf numFmtId="0" fontId="0" fillId="0" borderId="4" xfId="2" applyNumberFormat="1" applyFont="1" applyFill="1" applyBorder="1" applyAlignment="1">
      <alignment horizontal="left" vertical="center"/>
    </xf>
    <xf numFmtId="0" fontId="0" fillId="0" borderId="5" xfId="2" applyNumberFormat="1" applyFont="1" applyFill="1" applyBorder="1" applyAlignment="1">
      <alignment horizontal="left" vertical="center"/>
    </xf>
    <xf numFmtId="0" fontId="6" fillId="0" borderId="1" xfId="2" applyNumberFormat="1" applyFont="1" applyFill="1" applyBorder="1" applyAlignment="1">
      <alignment horizontal="left" vertical="center"/>
    </xf>
    <xf numFmtId="0" fontId="0" fillId="0" borderId="6" xfId="2" applyNumberFormat="1" applyFont="1" applyFill="1" applyBorder="1" applyAlignment="1">
      <alignment horizontal="left" vertical="center"/>
    </xf>
    <xf numFmtId="0" fontId="0" fillId="0" borderId="0" xfId="2" applyNumberFormat="1" applyFont="1" applyFill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2" applyNumberFormat="1" applyFont="1" applyFill="1" applyBorder="1" applyAlignment="1">
      <alignment horizontal="center"/>
    </xf>
    <xf numFmtId="0" fontId="6" fillId="0" borderId="0" xfId="2" applyNumberFormat="1" applyFont="1" applyFill="1" applyBorder="1" applyAlignment="1">
      <alignment horizontal="center"/>
    </xf>
    <xf numFmtId="0" fontId="0" fillId="0" borderId="0" xfId="0" applyFill="1"/>
    <xf numFmtId="0" fontId="5" fillId="0" borderId="1" xfId="0" applyFont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2" applyNumberFormat="1" applyFont="1" applyFill="1" applyBorder="1" applyAlignment="1">
      <alignment horizontal="left" vertical="center"/>
    </xf>
    <xf numFmtId="0" fontId="9" fillId="0" borderId="0" xfId="2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44" fontId="9" fillId="0" borderId="0" xfId="1" applyFont="1"/>
    <xf numFmtId="0" fontId="9" fillId="0" borderId="0" xfId="0" applyFont="1"/>
    <xf numFmtId="0" fontId="4" fillId="0" borderId="0" xfId="0" applyFont="1" applyFill="1"/>
    <xf numFmtId="0" fontId="5" fillId="0" borderId="1" xfId="2" applyNumberFormat="1" applyFont="1" applyFill="1" applyBorder="1" applyAlignment="1">
      <alignment horizontal="center" vertical="center"/>
    </xf>
    <xf numFmtId="0" fontId="0" fillId="5" borderId="1" xfId="2" applyNumberFormat="1" applyFont="1" applyFill="1" applyBorder="1" applyAlignment="1">
      <alignment horizontal="center" vertical="center"/>
    </xf>
    <xf numFmtId="0" fontId="9" fillId="5" borderId="1" xfId="2" applyNumberFormat="1" applyFont="1" applyFill="1" applyBorder="1" applyAlignment="1">
      <alignment horizontal="center" vertical="center"/>
    </xf>
    <xf numFmtId="0" fontId="0" fillId="5" borderId="2" xfId="2" applyNumberFormat="1" applyFont="1" applyFill="1" applyBorder="1" applyAlignment="1">
      <alignment horizontal="center" vertical="center"/>
    </xf>
    <xf numFmtId="0" fontId="0" fillId="5" borderId="3" xfId="2" applyNumberFormat="1" applyFont="1" applyFill="1" applyBorder="1" applyAlignment="1">
      <alignment horizontal="center" vertical="center"/>
    </xf>
    <xf numFmtId="0" fontId="0" fillId="5" borderId="4" xfId="2" applyNumberFormat="1" applyFont="1" applyFill="1" applyBorder="1" applyAlignment="1">
      <alignment horizontal="center" vertical="center"/>
    </xf>
    <xf numFmtId="0" fontId="0" fillId="5" borderId="5" xfId="2" applyNumberFormat="1" applyFont="1" applyFill="1" applyBorder="1" applyAlignment="1">
      <alignment horizontal="center" vertical="center"/>
    </xf>
    <xf numFmtId="0" fontId="2" fillId="5" borderId="1" xfId="2" applyNumberFormat="1" applyFont="1" applyFill="1" applyBorder="1" applyAlignment="1">
      <alignment horizontal="center" vertical="center"/>
    </xf>
    <xf numFmtId="0" fontId="0" fillId="5" borderId="6" xfId="2" applyNumberFormat="1" applyFont="1" applyFill="1" applyBorder="1" applyAlignment="1">
      <alignment horizontal="center" vertical="center"/>
    </xf>
    <xf numFmtId="0" fontId="5" fillId="0" borderId="8" xfId="2" applyNumberFormat="1" applyFont="1" applyFill="1" applyBorder="1" applyAlignment="1">
      <alignment vertical="center"/>
    </xf>
    <xf numFmtId="0" fontId="0" fillId="14" borderId="8" xfId="2" applyNumberFormat="1" applyFont="1" applyFill="1" applyBorder="1" applyAlignment="1">
      <alignment vertical="center"/>
    </xf>
    <xf numFmtId="0" fontId="0" fillId="2" borderId="8" xfId="2" applyNumberFormat="1" applyFont="1" applyFill="1" applyBorder="1" applyAlignment="1">
      <alignment vertical="center"/>
    </xf>
    <xf numFmtId="0" fontId="0" fillId="15" borderId="8" xfId="2" applyNumberFormat="1" applyFont="1" applyFill="1" applyBorder="1" applyAlignment="1">
      <alignment vertical="center"/>
    </xf>
    <xf numFmtId="0" fontId="0" fillId="13" borderId="8" xfId="2" applyNumberFormat="1" applyFont="1" applyFill="1" applyBorder="1" applyAlignment="1">
      <alignment vertical="center"/>
    </xf>
    <xf numFmtId="0" fontId="0" fillId="13" borderId="9" xfId="2" applyNumberFormat="1" applyFont="1" applyFill="1" applyBorder="1" applyAlignment="1">
      <alignment vertical="center"/>
    </xf>
    <xf numFmtId="0" fontId="0" fillId="13" borderId="10" xfId="2" applyNumberFormat="1" applyFont="1" applyFill="1" applyBorder="1" applyAlignment="1">
      <alignment vertical="center"/>
    </xf>
    <xf numFmtId="0" fontId="0" fillId="13" borderId="11" xfId="2" applyNumberFormat="1" applyFont="1" applyFill="1" applyBorder="1" applyAlignment="1">
      <alignment vertical="center"/>
    </xf>
    <xf numFmtId="0" fontId="0" fillId="14" borderId="12" xfId="2" applyNumberFormat="1" applyFont="1" applyFill="1" applyBorder="1" applyAlignment="1">
      <alignment vertical="center"/>
    </xf>
    <xf numFmtId="0" fontId="2" fillId="14" borderId="8" xfId="2" applyNumberFormat="1" applyFont="1" applyFill="1" applyBorder="1" applyAlignment="1">
      <alignment vertical="center"/>
    </xf>
    <xf numFmtId="0" fontId="0" fillId="2" borderId="9" xfId="2" applyNumberFormat="1" applyFont="1" applyFill="1" applyBorder="1" applyAlignment="1">
      <alignment vertical="center"/>
    </xf>
    <xf numFmtId="0" fontId="0" fillId="2" borderId="10" xfId="2" applyNumberFormat="1" applyFont="1" applyFill="1" applyBorder="1" applyAlignment="1">
      <alignment vertical="center"/>
    </xf>
    <xf numFmtId="0" fontId="0" fillId="2" borderId="11" xfId="2" applyNumberFormat="1" applyFont="1" applyFill="1" applyBorder="1" applyAlignment="1">
      <alignment vertical="center"/>
    </xf>
    <xf numFmtId="0" fontId="0" fillId="2" borderId="12" xfId="2" applyNumberFormat="1" applyFont="1" applyFill="1" applyBorder="1" applyAlignment="1">
      <alignment vertical="center"/>
    </xf>
    <xf numFmtId="0" fontId="9" fillId="2" borderId="8" xfId="2" applyNumberFormat="1" applyFont="1" applyFill="1" applyBorder="1" applyAlignment="1">
      <alignment vertical="center"/>
    </xf>
    <xf numFmtId="0" fontId="0" fillId="10" borderId="10" xfId="2" applyNumberFormat="1" applyFont="1" applyFill="1" applyBorder="1" applyAlignment="1">
      <alignment vertical="center"/>
    </xf>
    <xf numFmtId="0" fontId="0" fillId="10" borderId="8" xfId="2" applyNumberFormat="1" applyFont="1" applyFill="1" applyBorder="1" applyAlignment="1">
      <alignment vertical="center"/>
    </xf>
    <xf numFmtId="0" fontId="0" fillId="10" borderId="11" xfId="2" applyNumberFormat="1" applyFont="1" applyFill="1" applyBorder="1" applyAlignment="1">
      <alignment vertical="center"/>
    </xf>
    <xf numFmtId="0" fontId="0" fillId="13" borderId="12" xfId="2" applyNumberFormat="1" applyFont="1" applyFill="1" applyBorder="1" applyAlignment="1">
      <alignment vertical="center"/>
    </xf>
    <xf numFmtId="0" fontId="0" fillId="7" borderId="8" xfId="0" applyFill="1" applyBorder="1" applyAlignment="1">
      <alignment horizontal="left" vertical="center"/>
    </xf>
    <xf numFmtId="0" fontId="0" fillId="16" borderId="8" xfId="2" applyNumberFormat="1" applyFont="1" applyFill="1" applyBorder="1" applyAlignment="1">
      <alignment vertical="center"/>
    </xf>
    <xf numFmtId="0" fontId="0" fillId="16" borderId="9" xfId="2" applyNumberFormat="1" applyFont="1" applyFill="1" applyBorder="1" applyAlignment="1">
      <alignment vertical="center"/>
    </xf>
    <xf numFmtId="0" fontId="0" fillId="16" borderId="10" xfId="2" applyNumberFormat="1" applyFont="1" applyFill="1" applyBorder="1" applyAlignment="1">
      <alignment vertical="center"/>
    </xf>
    <xf numFmtId="0" fontId="0" fillId="16" borderId="11" xfId="2" applyNumberFormat="1" applyFont="1" applyFill="1" applyBorder="1" applyAlignment="1">
      <alignment vertical="center"/>
    </xf>
    <xf numFmtId="0" fontId="0" fillId="16" borderId="12" xfId="2" applyNumberFormat="1" applyFont="1" applyFill="1" applyBorder="1" applyAlignment="1">
      <alignment vertical="center"/>
    </xf>
    <xf numFmtId="0" fontId="0" fillId="4" borderId="8" xfId="2" applyNumberFormat="1" applyFont="1" applyFill="1" applyBorder="1" applyAlignment="1">
      <alignment vertical="center"/>
    </xf>
    <xf numFmtId="0" fontId="2" fillId="4" borderId="8" xfId="2" applyNumberFormat="1" applyFont="1" applyFill="1" applyBorder="1" applyAlignment="1">
      <alignment vertical="center"/>
    </xf>
    <xf numFmtId="0" fontId="0" fillId="17" borderId="8" xfId="2" applyNumberFormat="1" applyFont="1" applyFill="1" applyBorder="1" applyAlignment="1">
      <alignment vertical="center"/>
    </xf>
    <xf numFmtId="0" fontId="0" fillId="18" borderId="8" xfId="2" applyNumberFormat="1" applyFont="1" applyFill="1" applyBorder="1" applyAlignment="1">
      <alignment vertical="center"/>
    </xf>
    <xf numFmtId="0" fontId="0" fillId="18" borderId="9" xfId="2" applyNumberFormat="1" applyFont="1" applyFill="1" applyBorder="1" applyAlignment="1">
      <alignment vertical="center"/>
    </xf>
    <xf numFmtId="0" fontId="0" fillId="6" borderId="10" xfId="2" applyNumberFormat="1" applyFont="1" applyFill="1" applyBorder="1" applyAlignment="1">
      <alignment vertical="center"/>
    </xf>
    <xf numFmtId="0" fontId="0" fillId="6" borderId="8" xfId="2" applyNumberFormat="1" applyFont="1" applyFill="1" applyBorder="1" applyAlignment="1">
      <alignment vertical="center"/>
    </xf>
    <xf numFmtId="0" fontId="0" fillId="6" borderId="11" xfId="2" applyNumberFormat="1" applyFont="1" applyFill="1" applyBorder="1" applyAlignment="1">
      <alignment vertical="center"/>
    </xf>
    <xf numFmtId="0" fontId="0" fillId="19" borderId="10" xfId="2" applyNumberFormat="1" applyFont="1" applyFill="1" applyBorder="1" applyAlignment="1">
      <alignment vertical="center"/>
    </xf>
    <xf numFmtId="0" fontId="0" fillId="19" borderId="8" xfId="2" applyNumberFormat="1" applyFont="1" applyFill="1" applyBorder="1" applyAlignment="1">
      <alignment vertical="center"/>
    </xf>
    <xf numFmtId="0" fontId="0" fillId="19" borderId="11" xfId="2" applyNumberFormat="1" applyFont="1" applyFill="1" applyBorder="1" applyAlignment="1">
      <alignment vertical="center"/>
    </xf>
    <xf numFmtId="0" fontId="0" fillId="20" borderId="12" xfId="2" applyNumberFormat="1" applyFont="1" applyFill="1" applyBorder="1" applyAlignment="1">
      <alignment vertical="center"/>
    </xf>
    <xf numFmtId="0" fontId="0" fillId="20" borderId="8" xfId="2" applyNumberFormat="1" applyFont="1" applyFill="1" applyBorder="1" applyAlignment="1">
      <alignment vertical="center"/>
    </xf>
    <xf numFmtId="0" fontId="0" fillId="11" borderId="12" xfId="2" applyNumberFormat="1" applyFont="1" applyFill="1" applyBorder="1" applyAlignment="1">
      <alignment vertical="center"/>
    </xf>
    <xf numFmtId="0" fontId="0" fillId="21" borderId="8" xfId="2" applyNumberFormat="1" applyFont="1" applyFill="1" applyBorder="1" applyAlignment="1">
      <alignment vertical="center"/>
    </xf>
    <xf numFmtId="0" fontId="0" fillId="21" borderId="9" xfId="2" applyNumberFormat="1" applyFont="1" applyFill="1" applyBorder="1" applyAlignment="1">
      <alignment vertical="center"/>
    </xf>
    <xf numFmtId="0" fontId="0" fillId="22" borderId="12" xfId="2" applyNumberFormat="1" applyFont="1" applyFill="1" applyBorder="1" applyAlignment="1">
      <alignment vertical="center"/>
    </xf>
    <xf numFmtId="0" fontId="0" fillId="8" borderId="8" xfId="2" applyNumberFormat="1" applyFont="1" applyFill="1" applyBorder="1" applyAlignment="1">
      <alignment vertical="center"/>
    </xf>
    <xf numFmtId="0" fontId="0" fillId="23" borderId="13" xfId="2" applyNumberFormat="1" applyFont="1" applyFill="1" applyBorder="1" applyAlignment="1">
      <alignment vertical="center"/>
    </xf>
    <xf numFmtId="0" fontId="0" fillId="23" borderId="12" xfId="2" applyNumberFormat="1" applyFont="1" applyFill="1" applyBorder="1" applyAlignment="1">
      <alignment vertical="center"/>
    </xf>
    <xf numFmtId="0" fontId="0" fillId="23" borderId="8" xfId="2" applyNumberFormat="1" applyFont="1" applyFill="1" applyBorder="1" applyAlignment="1">
      <alignment vertical="center"/>
    </xf>
    <xf numFmtId="0" fontId="0" fillId="24" borderId="8" xfId="2" applyNumberFormat="1" applyFont="1" applyFill="1" applyBorder="1" applyAlignment="1">
      <alignment vertical="center"/>
    </xf>
    <xf numFmtId="0" fontId="0" fillId="12" borderId="8" xfId="2" applyNumberFormat="1" applyFont="1" applyFill="1" applyBorder="1" applyAlignment="1">
      <alignment vertical="center"/>
    </xf>
    <xf numFmtId="0" fontId="0" fillId="22" borderId="8" xfId="2" applyNumberFormat="1" applyFont="1" applyFill="1" applyBorder="1" applyAlignment="1">
      <alignment vertical="center"/>
    </xf>
    <xf numFmtId="0" fontId="0" fillId="17" borderId="0" xfId="2" applyNumberFormat="1" applyFont="1" applyFill="1" applyBorder="1" applyAlignment="1">
      <alignment horizontal="center"/>
    </xf>
    <xf numFmtId="0" fontId="0" fillId="17" borderId="0" xfId="0" applyFill="1" applyAlignment="1">
      <alignment horizontal="center"/>
    </xf>
    <xf numFmtId="0" fontId="9" fillId="17" borderId="0" xfId="2" applyNumberFormat="1" applyFont="1" applyFill="1" applyBorder="1" applyAlignment="1">
      <alignment horizontal="center"/>
    </xf>
    <xf numFmtId="0" fontId="9" fillId="17" borderId="0" xfId="0" applyFont="1" applyFill="1" applyAlignment="1">
      <alignment horizontal="center"/>
    </xf>
    <xf numFmtId="0" fontId="6" fillId="17" borderId="0" xfId="2" applyNumberFormat="1" applyFont="1" applyFill="1" applyBorder="1" applyAlignment="1">
      <alignment horizontal="center"/>
    </xf>
    <xf numFmtId="0" fontId="3" fillId="17" borderId="0" xfId="0" applyFont="1" applyFill="1" applyAlignment="1">
      <alignment horizontal="center"/>
    </xf>
    <xf numFmtId="0" fontId="0" fillId="12" borderId="0" xfId="2" applyNumberFormat="1" applyFont="1" applyFill="1" applyBorder="1" applyAlignment="1">
      <alignment horizontal="center"/>
    </xf>
    <xf numFmtId="44" fontId="0" fillId="0" borderId="0" xfId="1" applyFont="1" applyBorder="1"/>
    <xf numFmtId="0" fontId="9" fillId="0" borderId="0" xfId="0" applyFont="1" applyFill="1"/>
    <xf numFmtId="0" fontId="3" fillId="0" borderId="0" xfId="0" applyFont="1" applyFill="1"/>
    <xf numFmtId="0" fontId="0" fillId="17" borderId="0" xfId="0" applyFill="1" applyAlignment="1">
      <alignment horizontal="center"/>
    </xf>
    <xf numFmtId="165" fontId="8" fillId="9" borderId="7" xfId="0" applyNumberFormat="1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44" fontId="3" fillId="0" borderId="0" xfId="1" applyFont="1" applyBorder="1"/>
    <xf numFmtId="0" fontId="12" fillId="16" borderId="0" xfId="2" applyNumberFormat="1" applyFont="1" applyFill="1" applyBorder="1" applyAlignment="1">
      <alignment horizontal="center"/>
    </xf>
    <xf numFmtId="0" fontId="12" fillId="0" borderId="0" xfId="2" applyNumberFormat="1" applyFont="1" applyFill="1" applyBorder="1" applyAlignment="1">
      <alignment horizontal="center"/>
    </xf>
    <xf numFmtId="0" fontId="13" fillId="0" borderId="0" xfId="2" applyNumberFormat="1" applyFont="1" applyFill="1" applyBorder="1" applyAlignment="1">
      <alignment horizontal="center"/>
    </xf>
    <xf numFmtId="0" fontId="0" fillId="0" borderId="0" xfId="2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7" fillId="0" borderId="7" xfId="0" applyNumberFormat="1" applyFont="1" applyBorder="1" applyAlignment="1">
      <alignment horizontal="center" vertical="center"/>
    </xf>
    <xf numFmtId="0" fontId="8" fillId="9" borderId="7" xfId="0" applyNumberFormat="1" applyFont="1" applyFill="1" applyBorder="1" applyAlignment="1">
      <alignment horizontal="center" vertical="center"/>
    </xf>
    <xf numFmtId="0" fontId="10" fillId="9" borderId="7" xfId="0" applyNumberFormat="1" applyFont="1" applyFill="1" applyBorder="1" applyAlignment="1">
      <alignment horizontal="center" vertical="center"/>
    </xf>
    <xf numFmtId="0" fontId="8" fillId="0" borderId="0" xfId="0" applyNumberFormat="1" applyFont="1"/>
    <xf numFmtId="0" fontId="5" fillId="0" borderId="1" xfId="2" applyNumberFormat="1" applyFont="1" applyFill="1" applyBorder="1" applyAlignment="1">
      <alignment vertical="center"/>
    </xf>
    <xf numFmtId="0" fontId="0" fillId="0" borderId="1" xfId="2" applyNumberFormat="1" applyFont="1" applyFill="1" applyBorder="1" applyAlignment="1">
      <alignment vertical="center"/>
    </xf>
    <xf numFmtId="0" fontId="5" fillId="13" borderId="0" xfId="2" applyNumberFormat="1" applyFont="1" applyFill="1" applyBorder="1" applyAlignment="1">
      <alignment horizontal="left" vertical="center"/>
    </xf>
    <xf numFmtId="0" fontId="5" fillId="13" borderId="0" xfId="2" applyNumberFormat="1" applyFont="1" applyFill="1" applyBorder="1" applyAlignment="1">
      <alignment horizontal="left"/>
    </xf>
    <xf numFmtId="0" fontId="4" fillId="13" borderId="0" xfId="0" applyFont="1" applyFill="1" applyAlignment="1">
      <alignment horizontal="left"/>
    </xf>
    <xf numFmtId="0" fontId="0" fillId="0" borderId="0" xfId="2" applyNumberFormat="1" applyFont="1" applyFill="1" applyBorder="1" applyAlignment="1">
      <alignment horizontal="left" vertical="center"/>
    </xf>
    <xf numFmtId="0" fontId="9" fillId="0" borderId="0" xfId="2" applyNumberFormat="1" applyFont="1" applyFill="1" applyBorder="1" applyAlignment="1">
      <alignment horizontal="left" vertical="center"/>
    </xf>
    <xf numFmtId="0" fontId="6" fillId="0" borderId="0" xfId="2" applyNumberFormat="1" applyFont="1" applyFill="1" applyBorder="1" applyAlignment="1">
      <alignment horizontal="left" vertical="center"/>
    </xf>
    <xf numFmtId="0" fontId="5" fillId="17" borderId="0" xfId="2" applyNumberFormat="1" applyFont="1" applyFill="1" applyBorder="1" applyAlignment="1">
      <alignment horizontal="left" vertical="center"/>
    </xf>
    <xf numFmtId="0" fontId="5" fillId="17" borderId="0" xfId="2" applyNumberFormat="1" applyFont="1" applyFill="1" applyBorder="1" applyAlignment="1">
      <alignment horizontal="left"/>
    </xf>
    <xf numFmtId="0" fontId="4" fillId="17" borderId="0" xfId="0" applyFont="1" applyFill="1" applyAlignment="1">
      <alignment horizontal="left"/>
    </xf>
    <xf numFmtId="44" fontId="0" fillId="0" borderId="0" xfId="2" applyNumberFormat="1" applyFont="1" applyFill="1" applyBorder="1" applyAlignment="1">
      <alignment horizontal="center" vertical="center"/>
    </xf>
    <xf numFmtId="44" fontId="0" fillId="12" borderId="0" xfId="2" applyNumberFormat="1" applyFont="1" applyFill="1" applyBorder="1" applyAlignment="1">
      <alignment horizontal="center"/>
    </xf>
    <xf numFmtId="44" fontId="12" fillId="16" borderId="0" xfId="2" applyNumberFormat="1" applyFont="1" applyFill="1" applyBorder="1" applyAlignment="1">
      <alignment horizontal="center"/>
    </xf>
    <xf numFmtId="44" fontId="0" fillId="0" borderId="0" xfId="0" applyNumberFormat="1" applyFill="1" applyAlignment="1">
      <alignment horizontal="center"/>
    </xf>
    <xf numFmtId="44" fontId="0" fillId="0" borderId="0" xfId="2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8" fillId="9" borderId="15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22" borderId="9" xfId="0" applyNumberFormat="1" applyFont="1" applyFill="1" applyBorder="1" applyAlignment="1">
      <alignment vertical="center"/>
    </xf>
    <xf numFmtId="0" fontId="0" fillId="0" borderId="14" xfId="0" applyNumberFormat="1" applyFont="1" applyFill="1" applyBorder="1" applyAlignment="1">
      <alignment horizontal="left" vertical="center"/>
    </xf>
    <xf numFmtId="44" fontId="0" fillId="0" borderId="0" xfId="0" applyNumberFormat="1" applyFont="1" applyBorder="1"/>
    <xf numFmtId="0" fontId="0" fillId="0" borderId="2" xfId="0" applyNumberFormat="1" applyFont="1" applyFill="1" applyBorder="1" applyAlignment="1">
      <alignment vertical="center"/>
    </xf>
    <xf numFmtId="4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left" vertical="center"/>
    </xf>
    <xf numFmtId="0" fontId="14" fillId="0" borderId="1" xfId="2" applyNumberFormat="1" applyFont="1" applyFill="1" applyBorder="1" applyAlignment="1">
      <alignment horizontal="left" vertical="center"/>
    </xf>
    <xf numFmtId="0" fontId="14" fillId="0" borderId="2" xfId="2" applyNumberFormat="1" applyFont="1" applyFill="1" applyBorder="1" applyAlignment="1">
      <alignment horizontal="left" vertical="center"/>
    </xf>
    <xf numFmtId="0" fontId="14" fillId="0" borderId="3" xfId="2" applyNumberFormat="1" applyFont="1" applyFill="1" applyBorder="1" applyAlignment="1">
      <alignment horizontal="left" vertical="center"/>
    </xf>
    <xf numFmtId="0" fontId="14" fillId="0" borderId="4" xfId="2" applyNumberFormat="1" applyFont="1" applyFill="1" applyBorder="1" applyAlignment="1">
      <alignment horizontal="left" vertical="center"/>
    </xf>
    <xf numFmtId="44" fontId="9" fillId="0" borderId="0" xfId="2" applyNumberFormat="1" applyFont="1" applyFill="1" applyBorder="1" applyAlignment="1">
      <alignment horizontal="center" vertical="center"/>
    </xf>
    <xf numFmtId="44" fontId="9" fillId="12" borderId="0" xfId="2" applyNumberFormat="1" applyFont="1" applyFill="1" applyBorder="1" applyAlignment="1">
      <alignment horizontal="center"/>
    </xf>
    <xf numFmtId="0" fontId="9" fillId="0" borderId="1" xfId="2" applyNumberFormat="1" applyFont="1" applyFill="1" applyBorder="1" applyAlignment="1">
      <alignment vertical="center"/>
    </xf>
    <xf numFmtId="0" fontId="0" fillId="0" borderId="16" xfId="2" applyNumberFormat="1" applyFont="1" applyFill="1" applyBorder="1" applyAlignment="1">
      <alignment horizontal="left" vertical="center"/>
    </xf>
    <xf numFmtId="0" fontId="8" fillId="9" borderId="7" xfId="2" applyNumberFormat="1" applyFont="1" applyFill="1" applyBorder="1" applyAlignment="1">
      <alignment horizontal="center" vertical="center"/>
    </xf>
    <xf numFmtId="43" fontId="0" fillId="0" borderId="0" xfId="2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0" fillId="0" borderId="0" xfId="2" applyNumberFormat="1" applyFont="1" applyAlignment="1"/>
    <xf numFmtId="43" fontId="0" fillId="0" borderId="0" xfId="2" applyFont="1"/>
    <xf numFmtId="9" fontId="0" fillId="0" borderId="0" xfId="0" applyNumberFormat="1"/>
    <xf numFmtId="43" fontId="0" fillId="0" borderId="0" xfId="2" applyFont="1" applyFill="1"/>
  </cellXfs>
  <cellStyles count="3">
    <cellStyle name="Moeda" xfId="1" builtinId="4"/>
    <cellStyle name="Normal" xfId="0" builtinId="0"/>
    <cellStyle name="Vírgula" xfId="2" builtinId="3"/>
  </cellStyles>
  <dxfs count="94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[h]:mm:ss;@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numFmt numFmtId="164" formatCode="[h]:mm:ss;@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rgb="FF000000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 style="thin">
          <color rgb="FFBFBFB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rgb="FF000000"/>
          <bgColor rgb="FFD9D9D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 outline="0">
        <left style="thin">
          <color theme="0" tint="-0.24994659260841701"/>
        </left>
      </border>
    </dxf>
    <dxf>
      <font>
        <color rgb="FFFF0000"/>
      </font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l85/iCloudDrive/01.L&amp;P/ValorProcesso_V1%20No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Valuation"/>
      <sheetName val="Atrasados"/>
      <sheetName val="FLUXO Processo"/>
      <sheetName val="FLUXO Implantacao"/>
      <sheetName val="DespDiretas"/>
      <sheetName val="Rateio"/>
      <sheetName val="DespesasGerais"/>
      <sheetName val="ProcessosAtivos"/>
      <sheetName val="Valores-hora"/>
      <sheetName val="Teto_e_MinINSS"/>
      <sheetName val="OLD"/>
      <sheetName val="RECOR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Quem</v>
          </cell>
          <cell r="B1" t="str">
            <v>Custo</v>
          </cell>
          <cell r="C1" t="str">
            <v>Horas mensais</v>
          </cell>
          <cell r="D1" t="str">
            <v>CAPACIDADE</v>
          </cell>
          <cell r="E1" t="str">
            <v>Valor-hora</v>
          </cell>
          <cell r="F1" t="str">
            <v>Valor-minuto</v>
          </cell>
          <cell r="G1" t="str">
            <v>Interna/Externa</v>
          </cell>
        </row>
        <row r="2">
          <cell r="A2" t="str">
            <v>CARGA</v>
          </cell>
          <cell r="B2">
            <v>0</v>
          </cell>
          <cell r="C2">
            <v>160</v>
          </cell>
          <cell r="D2">
            <v>0.9</v>
          </cell>
          <cell r="E2">
            <v>0</v>
          </cell>
          <cell r="F2">
            <v>0</v>
          </cell>
          <cell r="G2" t="str">
            <v>INTERNA</v>
          </cell>
        </row>
        <row r="3">
          <cell r="A3" t="str">
            <v>JUIZ</v>
          </cell>
          <cell r="B3">
            <v>0</v>
          </cell>
          <cell r="C3">
            <v>160</v>
          </cell>
          <cell r="D3">
            <v>0.9</v>
          </cell>
          <cell r="E3">
            <v>0</v>
          </cell>
          <cell r="F3">
            <v>0</v>
          </cell>
          <cell r="G3" t="str">
            <v>EXTERNA</v>
          </cell>
        </row>
        <row r="4">
          <cell r="A4" t="str">
            <v>EMPRESA</v>
          </cell>
          <cell r="B4">
            <v>0</v>
          </cell>
          <cell r="C4">
            <v>160</v>
          </cell>
          <cell r="D4">
            <v>0.9</v>
          </cell>
          <cell r="E4">
            <v>0</v>
          </cell>
          <cell r="F4">
            <v>0</v>
          </cell>
          <cell r="G4" t="str">
            <v>EXTERNA</v>
          </cell>
        </row>
        <row r="5">
          <cell r="A5" t="str">
            <v>INSS</v>
          </cell>
          <cell r="B5">
            <v>0</v>
          </cell>
          <cell r="C5">
            <v>160</v>
          </cell>
          <cell r="D5">
            <v>0.9</v>
          </cell>
          <cell r="E5">
            <v>0</v>
          </cell>
          <cell r="F5">
            <v>0</v>
          </cell>
          <cell r="G5" t="str">
            <v>EXTERNA</v>
          </cell>
        </row>
        <row r="6">
          <cell r="A6" t="str">
            <v>CLIENTE</v>
          </cell>
          <cell r="B6">
            <v>0</v>
          </cell>
          <cell r="C6">
            <v>160</v>
          </cell>
          <cell r="D6">
            <v>0.9</v>
          </cell>
          <cell r="E6">
            <v>0</v>
          </cell>
          <cell r="F6">
            <v>0</v>
          </cell>
          <cell r="G6" t="str">
            <v>EXTERNA</v>
          </cell>
        </row>
        <row r="7">
          <cell r="A7" t="str">
            <v>Recepcionista</v>
          </cell>
          <cell r="B7">
            <v>3735</v>
          </cell>
          <cell r="C7">
            <v>171.20000000000002</v>
          </cell>
          <cell r="D7">
            <v>0.9</v>
          </cell>
          <cell r="E7">
            <v>24.240654205607473</v>
          </cell>
          <cell r="F7">
            <v>0.40401090342679125</v>
          </cell>
          <cell r="G7" t="str">
            <v>INTERNA</v>
          </cell>
        </row>
        <row r="8">
          <cell r="A8" t="str">
            <v>Auxiliar administrativo</v>
          </cell>
          <cell r="B8">
            <v>3280</v>
          </cell>
          <cell r="C8">
            <v>171.20000000000002</v>
          </cell>
          <cell r="D8">
            <v>0.9</v>
          </cell>
          <cell r="E8">
            <v>21.287642782969883</v>
          </cell>
          <cell r="F8">
            <v>0.35479404638283135</v>
          </cell>
          <cell r="G8" t="str">
            <v>INTERNA</v>
          </cell>
        </row>
        <row r="9">
          <cell r="A9" t="str">
            <v>Auxiliar jurídico</v>
          </cell>
          <cell r="B9">
            <v>7000</v>
          </cell>
          <cell r="C9">
            <v>171.20000000000002</v>
          </cell>
          <cell r="D9">
            <v>1</v>
          </cell>
          <cell r="E9">
            <v>40.887850467289717</v>
          </cell>
          <cell r="F9">
            <v>0.68146417445482865</v>
          </cell>
          <cell r="G9" t="str">
            <v>INTERNA</v>
          </cell>
        </row>
        <row r="10">
          <cell r="A10" t="str">
            <v>Gestora equipe administrativa</v>
          </cell>
          <cell r="B10">
            <v>10000</v>
          </cell>
          <cell r="C10">
            <v>160</v>
          </cell>
          <cell r="D10">
            <v>0.9</v>
          </cell>
          <cell r="E10">
            <v>69.444444444444443</v>
          </cell>
          <cell r="F10">
            <v>1.1574074074074074</v>
          </cell>
          <cell r="G10" t="str">
            <v>INTERNA</v>
          </cell>
        </row>
        <row r="11">
          <cell r="A11" t="str">
            <v>Advogado(a) equipe administrativa</v>
          </cell>
          <cell r="B11">
            <v>3600</v>
          </cell>
          <cell r="C11">
            <v>160</v>
          </cell>
          <cell r="D11">
            <v>0.9</v>
          </cell>
          <cell r="E11">
            <v>25</v>
          </cell>
          <cell r="F11">
            <v>0.41666666666666669</v>
          </cell>
          <cell r="G11" t="str">
            <v>INTERNA</v>
          </cell>
        </row>
        <row r="12">
          <cell r="A12" t="str">
            <v>Coordenador técnico</v>
          </cell>
          <cell r="B12">
            <v>30000</v>
          </cell>
          <cell r="C12">
            <v>160</v>
          </cell>
          <cell r="D12">
            <v>0.9</v>
          </cell>
          <cell r="E12">
            <v>208.33333333333334</v>
          </cell>
          <cell r="F12">
            <v>3.4722222222222223</v>
          </cell>
          <cell r="G12" t="str">
            <v>INTERNA</v>
          </cell>
        </row>
        <row r="13">
          <cell r="A13" t="str">
            <v>Estagiário(a) equipe administrativa</v>
          </cell>
          <cell r="B13">
            <v>1560</v>
          </cell>
          <cell r="C13">
            <v>128.4</v>
          </cell>
          <cell r="D13">
            <v>0.9</v>
          </cell>
          <cell r="E13">
            <v>13.499480789200415</v>
          </cell>
          <cell r="F13">
            <v>0.2249913464866736</v>
          </cell>
          <cell r="G13" t="str">
            <v>INTERNA</v>
          </cell>
        </row>
        <row r="14">
          <cell r="A14" t="str">
            <v>Controlador jurídico</v>
          </cell>
          <cell r="B14">
            <v>5000</v>
          </cell>
          <cell r="C14">
            <v>160</v>
          </cell>
          <cell r="D14">
            <v>0.9</v>
          </cell>
          <cell r="E14">
            <v>34.722222222222221</v>
          </cell>
          <cell r="F14">
            <v>0.57870370370370372</v>
          </cell>
          <cell r="G14" t="str">
            <v>INTERNA</v>
          </cell>
        </row>
        <row r="15">
          <cell r="A15" t="str">
            <v>Advogado(a) equipe judicial</v>
          </cell>
          <cell r="B15">
            <v>7000</v>
          </cell>
          <cell r="C15">
            <v>160</v>
          </cell>
          <cell r="D15">
            <v>0.9</v>
          </cell>
          <cell r="E15">
            <v>48.611111111111114</v>
          </cell>
          <cell r="F15">
            <v>0.81018518518518523</v>
          </cell>
          <cell r="G15" t="str">
            <v>INTERNA</v>
          </cell>
        </row>
        <row r="16">
          <cell r="A16" t="str">
            <v>Auxiliar de agendamento</v>
          </cell>
          <cell r="B16">
            <v>5150</v>
          </cell>
          <cell r="C16">
            <v>171.20000000000002</v>
          </cell>
          <cell r="D16">
            <v>0.9</v>
          </cell>
          <cell r="E16">
            <v>33.424195223260639</v>
          </cell>
          <cell r="F16">
            <v>0.55706992038767733</v>
          </cell>
          <cell r="G16" t="str">
            <v>INTERNA</v>
          </cell>
        </row>
        <row r="17">
          <cell r="A17" t="str">
            <v>Analista financeiro 1</v>
          </cell>
          <cell r="B17">
            <v>5000</v>
          </cell>
          <cell r="C17">
            <v>171.20000000000002</v>
          </cell>
          <cell r="D17">
            <v>0.9</v>
          </cell>
          <cell r="E17">
            <v>32.450674974039458</v>
          </cell>
          <cell r="F17">
            <v>0.54084458290065762</v>
          </cell>
          <cell r="G17" t="str">
            <v>INTERNA</v>
          </cell>
        </row>
        <row r="18">
          <cell r="A18" t="str">
            <v>Analista financeiro 2</v>
          </cell>
          <cell r="B18">
            <v>5000</v>
          </cell>
          <cell r="C18">
            <v>171.20000000000002</v>
          </cell>
          <cell r="D18">
            <v>0.9</v>
          </cell>
          <cell r="E18">
            <v>32.450674974039458</v>
          </cell>
          <cell r="F18">
            <v>0.54084458290065762</v>
          </cell>
          <cell r="G18" t="str">
            <v>INTERNA</v>
          </cell>
        </row>
        <row r="19">
          <cell r="A19" t="str">
            <v>Analista financeiro 3</v>
          </cell>
          <cell r="B19">
            <v>13000</v>
          </cell>
          <cell r="C19">
            <v>171.20000000000002</v>
          </cell>
          <cell r="D19">
            <v>0.9</v>
          </cell>
          <cell r="E19">
            <v>84.371754932502583</v>
          </cell>
          <cell r="F19">
            <v>1.4061959155417096</v>
          </cell>
          <cell r="G19" t="str">
            <v>INTERNA</v>
          </cell>
        </row>
        <row r="20">
          <cell r="A20" t="str">
            <v>Gerente financeiro</v>
          </cell>
          <cell r="B20">
            <v>15700</v>
          </cell>
          <cell r="C20">
            <v>171.20000000000002</v>
          </cell>
          <cell r="D20">
            <v>0.9</v>
          </cell>
          <cell r="E20">
            <v>101.8951194184839</v>
          </cell>
          <cell r="F20">
            <v>1.6982519903080651</v>
          </cell>
          <cell r="G20" t="str">
            <v>INTERNA</v>
          </cell>
        </row>
      </sheetData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A10A-9F87-419C-870E-AC465F713720}" name="TabelaFluxoProcesso" displayName="TabelaFluxoProcesso" ref="A1:AQ209" totalsRowCount="1" tableBorderDxfId="91">
  <autoFilter ref="A1:AQ208" xr:uid="{03EE1C4D-CDA0-4F64-810B-77845CF087D5}"/>
  <tableColumns count="43">
    <tableColumn id="23" xr3:uid="{14027EBC-433E-4F25-AE06-2CE3CAA87C3E}" name="Grande etapa" dataDxfId="90" totalsRowDxfId="89" dataCellStyle="Vírgula"/>
    <tableColumn id="1" xr3:uid="{A4F831F8-D721-4FD3-A9B2-DEDDC4F3473E}" name="Pequena etapa" dataDxfId="88" totalsRowDxfId="87" dataCellStyle="Vírgula"/>
    <tableColumn id="2" xr3:uid="{728C632C-D3A3-46F3-8CBA-9226F8F0ABFE}" name="Quem" dataDxfId="86" totalsRowDxfId="85"/>
    <tableColumn id="3" xr3:uid="{37603B40-CFD2-4269-AF92-8A04FF9F2054}" name="Tarefa" dataDxfId="84" totalsRowDxfId="83" dataCellStyle="Vírgula"/>
    <tableColumn id="25" xr3:uid="{E713AC39-955A-465D-B742-E639E659BF48}" name="DBase" totalsRowFunction="custom" dataDxfId="82" totalsRowDxfId="81" dataCellStyle="Vírgula">
      <totalsRowFormula>SUM(TabelaFluxoProcesso[DBase])</totalsRowFormula>
    </tableColumn>
    <tableColumn id="26" xr3:uid="{121E06FA-3C7E-4795-8D80-C7AAF2C5689C}" name="DImpugna Cálculo INSS Não" totalsRowFunction="custom" dataDxfId="80" totalsRowDxfId="79" dataCellStyle="Vírgula">
      <totalsRowFormula>SUM(TabelaFluxoProcesso[DImpugna Cálculo INSS Não])</totalsRowFormula>
    </tableColumn>
    <tableColumn id="27" xr3:uid="{13B41BDE-E0A0-4C72-B82B-0AE08384A754}" name="DImpugna Cálculo INSS" totalsRowFunction="custom" dataDxfId="78" totalsRowDxfId="77" dataCellStyle="Vírgula">
      <totalsRowFormula>SUM(TabelaFluxoProcesso[DImpugna Cálculo INSS])</totalsRowFormula>
    </tableColumn>
    <tableColumn id="28" xr3:uid="{E6571374-F782-4AE1-85CF-FCD7B03A863F}" name="DSustentação Oral" totalsRowFunction="custom" dataDxfId="76" totalsRowDxfId="75" dataCellStyle="Vírgula">
      <totalsRowFormula>SUM(TabelaFluxoProcesso[DSustentação Oral])</totalsRowFormula>
    </tableColumn>
    <tableColumn id="29" xr3:uid="{C3F85B59-DDC2-4AD9-AA11-8E109DA9C8CF}" name="DAudiência" totalsRowFunction="custom" dataDxfId="74" totalsRowDxfId="73" dataCellStyle="Vírgula">
      <totalsRowFormula>SUM(TabelaFluxoProcesso[DAudiência])</totalsRowFormula>
    </tableColumn>
    <tableColumn id="30" xr3:uid="{4DB003E3-278A-44E1-9CAC-BDE54A0F614D}" name="DPerícia" totalsRowFunction="custom" dataDxfId="72" totalsRowDxfId="71" dataCellStyle="Vírgula">
      <totalsRowFormula>SUM(TabelaFluxoProcesso[DPerícia])</totalsRowFormula>
    </tableColumn>
    <tableColumn id="31" xr3:uid="{56960F5B-15E5-4E27-AD6F-EC0F3FED0C30}" name="DExigência" totalsRowFunction="custom" dataDxfId="70" totalsRowDxfId="69" dataCellStyle="Vírgula">
      <totalsRowFormula>SUM(TabelaFluxoProcesso[DExigência])</totalsRowFormula>
    </tableColumn>
    <tableColumn id="42" xr3:uid="{A9FB14A9-FFE1-4041-B51C-BF4CDE9E667D}" name="DTipo Revisão de Benefício" totalsRowFunction="custom" dataDxfId="68" totalsRowDxfId="67" dataCellStyle="Vírgula">
      <totalsRowFormula>SUM(TabelaFluxoProcesso[DTipo Revisão de Benefício])</totalsRowFormula>
    </tableColumn>
    <tableColumn id="43" xr3:uid="{33CF5D75-AC9D-436D-B6B5-3C114F57EF59}" name="DTipo Tempo de Contribuição" totalsRowFunction="custom" dataDxfId="66" totalsRowDxfId="65" dataCellStyle="Vírgula">
      <totalsRowFormula>SUM(TabelaFluxoProcesso[DTipo Tempo de Contribuição])</totalsRowFormula>
    </tableColumn>
    <tableColumn id="32" xr3:uid="{E647BE1D-9AEA-4928-B365-F1E30C040222}" name="DTipo Aposentadoria Especial" totalsRowFunction="custom" dataDxfId="64" totalsRowDxfId="63" dataCellStyle="Vírgula">
      <totalsRowFormula>SUM(TabelaFluxoProcesso[DTipo Aposentadoria Especial])</totalsRowFormula>
    </tableColumn>
    <tableColumn id="33" xr3:uid="{74AC7DB1-D146-40AF-BC91-B3A4736185F2}" name="DTipo Outro" totalsRowFunction="custom" dataDxfId="62" totalsRowDxfId="61" dataCellStyle="Vírgula">
      <totalsRowFormula>SUM(TabelaFluxoProcesso[DTipo Outro])</totalsRowFormula>
    </tableColumn>
    <tableColumn id="34" xr3:uid="{EFCFEA88-A1C2-47FC-9D93-6DA424D42A20}" name="DTipo Incapacidade" totalsRowFunction="custom" dataDxfId="60" totalsRowDxfId="59" dataCellStyle="Vírgula">
      <totalsRowFormula>SUM(TabelaFluxoProcesso[DTipo Incapacidade])</totalsRowFormula>
    </tableColumn>
    <tableColumn id="35" xr3:uid="{3AC156B6-7516-44F3-8E8B-430C38C45C33}" name="DInício Ajuizamento (-)" totalsRowFunction="custom" dataDxfId="58" totalsRowDxfId="57" dataCellStyle="Vírgula">
      <totalsRowFormula>-(SUM(TabelaFluxoProcesso[DInício Ajuizamento (-)]))</totalsRowFormula>
    </tableColumn>
    <tableColumn id="36" xr3:uid="{87711F5D-03DB-4C56-A627-0C3035B01DD3}" name="DFim Decisão Administrativa (-)" totalsRowFunction="custom" dataDxfId="56" totalsRowDxfId="55" dataCellStyle="Vírgula">
      <totalsRowFormula>-SUM(TabelaFluxoProcesso[DFim Decisão Administrativa (-)])</totalsRowFormula>
    </tableColumn>
    <tableColumn id="37" xr3:uid="{F10331B3-134A-41C3-97D0-BCC0D9321DDB}" name="DFim Sentença (-)" totalsRowFunction="custom" dataDxfId="54" totalsRowDxfId="53" dataCellStyle="Vírgula">
      <totalsRowFormula>-SUM(TabelaFluxoProcesso[DFim Sentença (-)])</totalsRowFormula>
    </tableColumn>
    <tableColumn id="38" xr3:uid="{C2CFAB28-0874-4DA0-955C-D0D049F2698A}" name="DFim Acórdão (-)" totalsRowFunction="custom" dataDxfId="52" totalsRowDxfId="51" dataCellStyle="Vírgula">
      <totalsRowFormula>-SUM(TabelaFluxoProcesso[DFim Acórdão (-)])</totalsRowFormula>
    </tableColumn>
    <tableColumn id="39" xr3:uid="{4868F13A-43F1-4CEF-9B8B-E4FD571C8B8C}" name="DFim Recurso Especial (-)" totalsRowFunction="custom" dataDxfId="50" totalsRowDxfId="49" dataCellStyle="Vírgula">
      <totalsRowFormula>-SUM(TabelaFluxoProcesso[DFim Recurso Especial (-)])</totalsRowFormula>
    </tableColumn>
    <tableColumn id="18" xr3:uid="{0A233E0E-B352-4B13-9117-86C0631A1F49}" name="Tempo real da tarefa" dataDxfId="48" totalsRowDxfId="47" dataCellStyle="Vírgula"/>
    <tableColumn id="24" xr3:uid="{2D041DF4-DC06-49F4-AAC3-8CC675CE8C25}" name="CBase" totalsRowFunction="custom" dataDxfId="46" totalsRowDxfId="45" dataCellStyle="Vírgula">
      <totalsRowFormula>SUM(TabelaFluxoProcesso[CBase])</totalsRowFormula>
    </tableColumn>
    <tableColumn id="4" xr3:uid="{1A853ABF-6418-469D-A602-04D083B1EA61}" name="CImpugna Cálculo INSS Não" totalsRowFunction="custom" dataDxfId="44" totalsRowDxfId="43" dataCellStyle="Vírgula">
      <totalsRowFormula>SUM(TabelaFluxoProcesso[CImpugna Cálculo INSS Não])</totalsRowFormula>
    </tableColumn>
    <tableColumn id="5" xr3:uid="{116BB656-E7BF-458B-90C9-650EF65370AB}" name="CImpugna Cálculo INSS" totalsRowFunction="custom" dataDxfId="42" totalsRowDxfId="41" dataCellStyle="Vírgula">
      <totalsRowFormula>SUM(TabelaFluxoProcesso[CImpugna Cálculo INSS])</totalsRowFormula>
    </tableColumn>
    <tableColumn id="6" xr3:uid="{A17048AB-CAF6-4324-98AA-A5D52D059F7E}" name="CSustentação Oral" totalsRowFunction="custom" dataDxfId="40" totalsRowDxfId="39" dataCellStyle="Vírgula">
      <totalsRowFormula>SUM(TabelaFluxoProcesso[CSustentação Oral])</totalsRowFormula>
    </tableColumn>
    <tableColumn id="7" xr3:uid="{20298520-E7CA-4DAE-8FBC-1E005AD2059E}" name="CAudiência" totalsRowFunction="custom" dataDxfId="38" totalsRowDxfId="37" dataCellStyle="Vírgula">
      <totalsRowFormula>SUM(TabelaFluxoProcesso[CAudiência])</totalsRowFormula>
    </tableColumn>
    <tableColumn id="8" xr3:uid="{2B4FC81D-9FD6-42F2-99A6-9488C0B274C0}" name="CPerícia" totalsRowFunction="custom" dataDxfId="36" totalsRowDxfId="35" dataCellStyle="Vírgula">
      <totalsRowFormula>SUM(TabelaFluxoProcesso[CPerícia])</totalsRowFormula>
    </tableColumn>
    <tableColumn id="9" xr3:uid="{F668F0EF-B078-4007-9848-50C76E5CF86D}" name="CExigência" totalsRowFunction="custom" dataDxfId="34" totalsRowDxfId="33" dataCellStyle="Vírgula">
      <totalsRowFormula>SUM(TabelaFluxoProcesso[CExigência])</totalsRowFormula>
    </tableColumn>
    <tableColumn id="40" xr3:uid="{7855C6EB-8929-4A1F-A886-9B4568A44735}" name="CTipo Revisão de Benefício" totalsRowFunction="custom" dataDxfId="32" totalsRowDxfId="31" dataCellStyle="Vírgula">
      <totalsRowFormula>SUM(TabelaFluxoProcesso[CTipo Revisão de Benefício])</totalsRowFormula>
    </tableColumn>
    <tableColumn id="41" xr3:uid="{6E7F08A8-EBCA-42B8-96B9-77947616030B}" name="CTipo Tempo de Contribuição" totalsRowFunction="custom" dataDxfId="30" totalsRowDxfId="29" dataCellStyle="Vírgula">
      <totalsRowFormula>SUM(TabelaFluxoProcesso[CTipo Tempo de Contribuição])</totalsRowFormula>
    </tableColumn>
    <tableColumn id="10" xr3:uid="{9E3380B1-997B-4AEE-A321-A187A2DB18DD}" name="CTipo Aposentadoria Especial" totalsRowFunction="custom" dataDxfId="28" totalsRowDxfId="27" dataCellStyle="Vírgula">
      <totalsRowFormula>SUM(TabelaFluxoProcesso[CTipo Aposentadoria Especial])</totalsRowFormula>
    </tableColumn>
    <tableColumn id="21" xr3:uid="{E60DE139-85DD-4466-9559-C9D8768FF74B}" name="CTipo Outro" totalsRowFunction="custom" dataDxfId="26" totalsRowDxfId="25" dataCellStyle="Vírgula">
      <totalsRowFormula>SUM(TabelaFluxoProcesso[CTipo Outro])</totalsRowFormula>
    </tableColumn>
    <tableColumn id="11" xr3:uid="{099D2337-3ADC-49AE-B96E-78C83EBBCCC3}" name="CTipo Incapacidade" totalsRowFunction="custom" dataDxfId="24" totalsRowDxfId="23">
      <totalsRowFormula>SUM(TabelaFluxoProcesso[CTipo Incapacidade])</totalsRowFormula>
    </tableColumn>
    <tableColumn id="12" xr3:uid="{CCC53DD8-4C21-49EF-BFBA-766AB1AD9F78}" name="CInício Ajuizamento (-)" totalsRowFunction="custom" dataDxfId="22" totalsRowDxfId="21" dataCellStyle="Vírgula">
      <totalsRowFormula>-SUM(TabelaFluxoProcesso[CInício Ajuizamento (-)])</totalsRowFormula>
    </tableColumn>
    <tableColumn id="13" xr3:uid="{7E8C2855-F17D-4CAF-A632-058B699327B0}" name="CFim Decisão Administrativa (-)" totalsRowFunction="custom" dataDxfId="20" totalsRowDxfId="19" dataCellStyle="Vírgula">
      <totalsRowFormula>-SUM(TabelaFluxoProcesso[CFim Decisão Administrativa (-)])</totalsRowFormula>
    </tableColumn>
    <tableColumn id="14" xr3:uid="{4BFF5D4F-6253-4F30-8414-4D75FDB1158C}" name="CFim Sentença (-)" totalsRowFunction="custom" dataDxfId="18" totalsRowDxfId="17" dataCellStyle="Vírgula">
      <totalsRowFormula>-SUM(TabelaFluxoProcesso[CFim Sentença (-)])</totalsRowFormula>
    </tableColumn>
    <tableColumn id="15" xr3:uid="{B6D06F3F-756C-4155-90BA-4A49AEC30BC5}" name="CFim Acórdão (-)" totalsRowFunction="custom" dataDxfId="16" totalsRowDxfId="15" dataCellStyle="Vírgula">
      <totalsRowFormula>-SUM(TabelaFluxoProcesso[CFim Acórdão (-)])</totalsRowFormula>
    </tableColumn>
    <tableColumn id="16" xr3:uid="{D901475C-1999-45AE-A76D-771EDF91434F}" name="CFim Recurso Especial (-)" totalsRowFunction="custom" dataDxfId="14" totalsRowDxfId="13" dataCellStyle="Vírgula">
      <totalsRowFormula>-SUM(TabelaFluxoProcesso[CFim Recurso Especial (-)])</totalsRowFormula>
    </tableColumn>
    <tableColumn id="17" xr3:uid="{60D1A5AD-5B96-4B79-8114-C3F2BE8F14F5}" name="Tempo restrito da tarefa" dataDxfId="12" totalsRowDxfId="11"/>
    <tableColumn id="19" xr3:uid="{4EDD3DB7-96C4-4B96-99A9-C3BE2665719E}" name="Valor Minuto" dataDxfId="10" totalsRowDxfId="9" dataCellStyle="Moeda"/>
    <tableColumn id="20" xr3:uid="{BA3A00E5-DF7D-4191-A93D-98ED0FB92F36}" name="Custo" dataDxfId="8" totalsRowDxfId="7" dataCellStyle="Moeda">
      <calculatedColumnFormula>V2*AO2*1440</calculatedColumnFormula>
    </tableColumn>
    <tableColumn id="22" xr3:uid="{50227A48-8452-4EBF-9C88-682448B3000D}" name="Interna/Externa" dataDxfId="6" totalsRowDxfId="5" dataCellStyle="Vírgula">
      <calculatedColumnFormula>VLOOKUP(C2,'[1]Valores-hora'!A:G,7,0)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34C3C2-D0F9-43B3-BE49-D1CC0E61990F}" name="ValorHora" displayName="ValorHora" ref="A1:H20" totalsRowShown="0">
  <autoFilter ref="A1:H20" xr:uid="{DFA88356-6FBF-463A-B68C-AC01772A241E}"/>
  <tableColumns count="8">
    <tableColumn id="1" xr3:uid="{BCAF99D3-E61E-4964-B0F1-5BA57B6140D3}" name="Quem"/>
    <tableColumn id="2" xr3:uid="{41BAC856-963C-44DD-BC22-560C68A5C276}" name="Custo" dataDxfId="4" dataCellStyle="Vírgula"/>
    <tableColumn id="3" xr3:uid="{8924ACF1-F4C7-4A78-B27D-6AD97B822E68}" name="Horas mensais">
      <calculatedColumnFormula>8*5*4.28</calculatedColumnFormula>
    </tableColumn>
    <tableColumn id="4" xr3:uid="{58A3283B-CD77-4401-BE4F-CC21668F82EB}" name="CAPACIDADE" dataDxfId="3"/>
    <tableColumn id="5" xr3:uid="{CB5CE675-D462-443E-AC0C-027B82789C62}" name="Valor-hora" dataDxfId="2" dataCellStyle="Vírgula">
      <calculatedColumnFormula>B2/(D2*C2)</calculatedColumnFormula>
    </tableColumn>
    <tableColumn id="6" xr3:uid="{B3CB7295-AFEC-4D02-8666-1B44A651299F}" name="Valor-minuto" dataDxfId="1" dataCellStyle="Vírgula">
      <calculatedColumnFormula>E2/60</calculatedColumnFormula>
    </tableColumn>
    <tableColumn id="7" xr3:uid="{4EF40A04-4BF3-4277-8A43-6B67F7714FD7}" name="Interna/Externa"/>
    <tableColumn id="8" xr3:uid="{4A979ECA-7624-4FE6-900D-2321FF63E98E}" name="PRODUTIVIDAD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46"/>
  <sheetViews>
    <sheetView tabSelected="1" zoomScale="80" zoomScaleNormal="80" workbookViewId="0">
      <pane ySplit="1" topLeftCell="A158" activePane="bottomLeft" state="frozen"/>
      <selection pane="bottomLeft" activeCell="D164" sqref="D164"/>
    </sheetView>
  </sheetViews>
  <sheetFormatPr defaultRowHeight="15" x14ac:dyDescent="0.25"/>
  <cols>
    <col min="1" max="1" width="21.42578125" style="13" bestFit="1" customWidth="1"/>
    <col min="2" max="2" width="43.42578125" style="9" customWidth="1"/>
    <col min="3" max="3" width="28.42578125" style="30" customWidth="1"/>
    <col min="4" max="4" width="62.5703125" style="22" bestFit="1" customWidth="1"/>
    <col min="5" max="12" width="12" style="22" customWidth="1"/>
    <col min="13" max="13" width="33.5703125" style="22" bestFit="1" customWidth="1"/>
    <col min="14" max="14" width="33.140625" style="22" bestFit="1" customWidth="1"/>
    <col min="15" max="15" width="12" style="22" customWidth="1"/>
    <col min="16" max="16" width="24" style="22" customWidth="1"/>
    <col min="17" max="17" width="44.42578125" style="22" customWidth="1"/>
    <col min="18" max="21" width="12" style="22" customWidth="1"/>
    <col min="22" max="22" width="23.85546875" style="127" customWidth="1"/>
    <col min="23" max="23" width="12.7109375" style="13" customWidth="1"/>
    <col min="24" max="24" width="33.5703125" style="13" customWidth="1"/>
    <col min="25" max="25" width="31.7109375" style="13" customWidth="1"/>
    <col min="26" max="26" width="20.7109375" style="13" customWidth="1"/>
    <col min="27" max="27" width="26.140625" style="13" customWidth="1"/>
    <col min="28" max="28" width="21.7109375" style="13" customWidth="1"/>
    <col min="29" max="29" width="19.28515625" style="13" customWidth="1"/>
    <col min="30" max="30" width="33.28515625" style="13" customWidth="1"/>
    <col min="31" max="31" width="23.140625" style="13" customWidth="1"/>
    <col min="32" max="32" width="38" style="13" customWidth="1"/>
    <col min="33" max="33" width="28.7109375" style="13" customWidth="1"/>
    <col min="34" max="34" width="21.5703125" style="31" customWidth="1"/>
    <col min="35" max="35" width="26.42578125" style="13" customWidth="1"/>
    <col min="36" max="39" width="11.28515625" style="13" customWidth="1"/>
    <col min="40" max="40" width="9.5703125" style="38" customWidth="1"/>
    <col min="42" max="42" width="21.7109375" style="1" bestFit="1" customWidth="1"/>
    <col min="43" max="43" width="14" style="1" bestFit="1" customWidth="1"/>
    <col min="44" max="44" width="17" style="9" bestFit="1" customWidth="1"/>
    <col min="45" max="46" width="9.140625" style="34"/>
  </cols>
  <sheetData>
    <row r="1" spans="1:46" s="10" customFormat="1" ht="15.75" x14ac:dyDescent="0.25">
      <c r="A1" s="47" t="s">
        <v>0</v>
      </c>
      <c r="B1" s="56" t="s">
        <v>1</v>
      </c>
      <c r="C1" s="23" t="s">
        <v>2</v>
      </c>
      <c r="D1" s="14" t="s">
        <v>3</v>
      </c>
      <c r="E1" s="136" t="s">
        <v>226</v>
      </c>
      <c r="F1" s="137" t="s">
        <v>227</v>
      </c>
      <c r="G1" s="137" t="s">
        <v>228</v>
      </c>
      <c r="H1" s="137" t="s">
        <v>229</v>
      </c>
      <c r="I1" s="137" t="s">
        <v>230</v>
      </c>
      <c r="J1" s="137" t="s">
        <v>231</v>
      </c>
      <c r="K1" s="137" t="s">
        <v>232</v>
      </c>
      <c r="L1" s="137" t="s">
        <v>278</v>
      </c>
      <c r="M1" s="137" t="s">
        <v>277</v>
      </c>
      <c r="N1" s="137" t="s">
        <v>233</v>
      </c>
      <c r="O1" s="137" t="s">
        <v>234</v>
      </c>
      <c r="P1" s="138" t="s">
        <v>235</v>
      </c>
      <c r="Q1" s="137" t="s">
        <v>236</v>
      </c>
      <c r="R1" s="137" t="s">
        <v>237</v>
      </c>
      <c r="S1" s="137" t="s">
        <v>238</v>
      </c>
      <c r="T1" s="137" t="s">
        <v>239</v>
      </c>
      <c r="U1" s="137" t="s">
        <v>240</v>
      </c>
      <c r="V1" s="124" t="s">
        <v>7</v>
      </c>
      <c r="W1" s="130" t="s">
        <v>252</v>
      </c>
      <c r="X1" s="131" t="s">
        <v>251</v>
      </c>
      <c r="Y1" s="131" t="s">
        <v>250</v>
      </c>
      <c r="Z1" s="131" t="s">
        <v>249</v>
      </c>
      <c r="AA1" s="131" t="s">
        <v>253</v>
      </c>
      <c r="AB1" s="131" t="s">
        <v>254</v>
      </c>
      <c r="AC1" s="131" t="s">
        <v>255</v>
      </c>
      <c r="AD1" s="131" t="s">
        <v>276</v>
      </c>
      <c r="AE1" s="131" t="s">
        <v>279</v>
      </c>
      <c r="AF1" s="131" t="s">
        <v>248</v>
      </c>
      <c r="AG1" s="131" t="s">
        <v>247</v>
      </c>
      <c r="AH1" s="132" t="s">
        <v>246</v>
      </c>
      <c r="AI1" s="131" t="s">
        <v>245</v>
      </c>
      <c r="AJ1" s="131" t="s">
        <v>244</v>
      </c>
      <c r="AK1" s="131" t="s">
        <v>243</v>
      </c>
      <c r="AL1" s="131" t="s">
        <v>242</v>
      </c>
      <c r="AM1" s="131" t="s">
        <v>241</v>
      </c>
      <c r="AN1" s="35" t="s">
        <v>4</v>
      </c>
      <c r="AO1" s="11" t="s">
        <v>215</v>
      </c>
      <c r="AP1" s="11" t="s">
        <v>216</v>
      </c>
      <c r="AQ1" s="128" t="s">
        <v>225</v>
      </c>
      <c r="AR1" s="46"/>
      <c r="AS1" s="46"/>
    </row>
    <row r="2" spans="1:46" x14ac:dyDescent="0.25">
      <c r="A2" s="48" t="s">
        <v>8</v>
      </c>
      <c r="B2" s="57" t="s">
        <v>9</v>
      </c>
      <c r="C2" s="12" t="s">
        <v>10</v>
      </c>
      <c r="D2" s="15" t="s">
        <v>11</v>
      </c>
      <c r="E2" s="133">
        <f>TabelaFluxoProcesso[[#This Row],[Tempo real da tarefa]]</f>
        <v>5.208333333333333E-3</v>
      </c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25">
        <v>5.208333333333333E-3</v>
      </c>
      <c r="W2" s="139">
        <f>TabelaFluxoProcesso[[#This Row],[Custo]]</f>
        <v>24.240654205607473</v>
      </c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6"/>
      <c r="AI2" s="105"/>
      <c r="AJ2" s="105"/>
      <c r="AK2" s="105"/>
      <c r="AL2" s="105"/>
      <c r="AM2" s="105"/>
      <c r="AN2" s="36">
        <v>3.472222222222222E-3</v>
      </c>
      <c r="AO2" s="1">
        <v>3.23208722741433</v>
      </c>
      <c r="AP2" s="1">
        <f t="shared" ref="AP2:AP36" si="0">V2*AO2*1440</f>
        <v>24.240654205607473</v>
      </c>
      <c r="AQ2" s="129" t="str">
        <f>VLOOKUP(C2,'[1]Valores-hora'!A:G,7,0)</f>
        <v>INTERNA</v>
      </c>
      <c r="AR2" s="34"/>
      <c r="AT2"/>
    </row>
    <row r="3" spans="1:46" x14ac:dyDescent="0.25">
      <c r="A3" s="48" t="s">
        <v>8</v>
      </c>
      <c r="B3" s="57" t="s">
        <v>9</v>
      </c>
      <c r="C3" s="12" t="s">
        <v>12</v>
      </c>
      <c r="D3" s="15" t="s">
        <v>13</v>
      </c>
      <c r="E3" s="133">
        <f>TabelaFluxoProcesso[[#This Row],[Tempo real da tarefa]]</f>
        <v>3</v>
      </c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25">
        <v>3</v>
      </c>
      <c r="W3" s="139">
        <f>TabelaFluxoProcesso[[#This Row],[Custo]]</f>
        <v>0</v>
      </c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6"/>
      <c r="AI3" s="105"/>
      <c r="AJ3" s="105"/>
      <c r="AK3" s="105"/>
      <c r="AL3" s="105"/>
      <c r="AM3" s="105"/>
      <c r="AN3" s="36">
        <v>3</v>
      </c>
      <c r="AO3" s="4">
        <v>0</v>
      </c>
      <c r="AP3" s="1">
        <f t="shared" si="0"/>
        <v>0</v>
      </c>
      <c r="AQ3" s="129" t="str">
        <f>VLOOKUP(C3,'[1]Valores-hora'!A:G,7,0)</f>
        <v>INTERNA</v>
      </c>
      <c r="AR3" s="34"/>
      <c r="AT3"/>
    </row>
    <row r="4" spans="1:46" x14ac:dyDescent="0.25">
      <c r="A4" s="48" t="s">
        <v>8</v>
      </c>
      <c r="B4" s="58" t="s">
        <v>14</v>
      </c>
      <c r="C4" s="12" t="s">
        <v>15</v>
      </c>
      <c r="D4" s="15" t="s">
        <v>16</v>
      </c>
      <c r="E4" s="133">
        <f>TabelaFluxoProcesso[[#This Row],[Tempo real da tarefa]]</f>
        <v>9.375E-2</v>
      </c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25">
        <v>9.375E-2</v>
      </c>
      <c r="W4" s="139">
        <f>TabelaFluxoProcesso[[#This Row],[Custo]]</f>
        <v>450</v>
      </c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6"/>
      <c r="AI4" s="105"/>
      <c r="AJ4" s="105"/>
      <c r="AK4" s="105"/>
      <c r="AL4" s="105"/>
      <c r="AM4" s="105"/>
      <c r="AN4" s="36">
        <v>6.25E-2</v>
      </c>
      <c r="AO4" s="1">
        <v>3.3333333333333335</v>
      </c>
      <c r="AP4" s="1">
        <f t="shared" si="0"/>
        <v>450</v>
      </c>
      <c r="AQ4" s="129" t="str">
        <f>VLOOKUP(C4,'[1]Valores-hora'!A:G,7,0)</f>
        <v>INTERNA</v>
      </c>
      <c r="AR4" s="34"/>
      <c r="AT4"/>
    </row>
    <row r="5" spans="1:46" x14ac:dyDescent="0.25">
      <c r="A5" s="48" t="s">
        <v>8</v>
      </c>
      <c r="B5" s="58" t="s">
        <v>14</v>
      </c>
      <c r="C5" s="12" t="s">
        <v>12</v>
      </c>
      <c r="D5" s="15" t="s">
        <v>17</v>
      </c>
      <c r="E5" s="133">
        <f>TabelaFluxoProcesso[[#This Row],[Tempo real da tarefa]]</f>
        <v>5</v>
      </c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25">
        <v>5</v>
      </c>
      <c r="W5" s="139">
        <f>TabelaFluxoProcesso[[#This Row],[Custo]]</f>
        <v>0</v>
      </c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6"/>
      <c r="AI5" s="105"/>
      <c r="AJ5" s="105"/>
      <c r="AK5" s="105"/>
      <c r="AL5" s="105"/>
      <c r="AM5" s="105"/>
      <c r="AN5" s="36">
        <v>5</v>
      </c>
      <c r="AO5" s="4">
        <v>0</v>
      </c>
      <c r="AP5" s="1">
        <f t="shared" si="0"/>
        <v>0</v>
      </c>
      <c r="AQ5" s="129" t="str">
        <f>VLOOKUP(C5,'[1]Valores-hora'!A:G,7,0)</f>
        <v>INTERNA</v>
      </c>
      <c r="AR5" s="34"/>
      <c r="AT5"/>
    </row>
    <row r="6" spans="1:46" x14ac:dyDescent="0.25">
      <c r="A6" s="48" t="s">
        <v>8</v>
      </c>
      <c r="B6" s="58" t="s">
        <v>14</v>
      </c>
      <c r="C6" s="12" t="s">
        <v>15</v>
      </c>
      <c r="D6" s="15" t="s">
        <v>18</v>
      </c>
      <c r="E6" s="133">
        <f>TabelaFluxoProcesso[[#This Row],[Tempo real da tarefa]]</f>
        <v>4.6875E-2</v>
      </c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25">
        <v>4.6875E-2</v>
      </c>
      <c r="W6" s="139">
        <f>TabelaFluxoProcesso[[#This Row],[Custo]]</f>
        <v>225</v>
      </c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6"/>
      <c r="AI6" s="105"/>
      <c r="AJ6" s="105"/>
      <c r="AK6" s="105"/>
      <c r="AL6" s="105"/>
      <c r="AM6" s="105"/>
      <c r="AN6" s="36">
        <v>3.125E-2</v>
      </c>
      <c r="AO6" s="1">
        <v>3.3333333333333335</v>
      </c>
      <c r="AP6" s="1">
        <f t="shared" si="0"/>
        <v>225</v>
      </c>
      <c r="AQ6" s="129" t="str">
        <f>VLOOKUP(C6,'[1]Valores-hora'!A:G,7,0)</f>
        <v>INTERNA</v>
      </c>
      <c r="AR6" s="34"/>
      <c r="AT6"/>
    </row>
    <row r="7" spans="1:46" x14ac:dyDescent="0.25">
      <c r="A7" s="48" t="s">
        <v>8</v>
      </c>
      <c r="B7" s="59" t="s">
        <v>19</v>
      </c>
      <c r="C7" s="12" t="s">
        <v>10</v>
      </c>
      <c r="D7" s="15" t="s">
        <v>20</v>
      </c>
      <c r="E7" s="133">
        <f>TabelaFluxoProcesso[[#This Row],[Tempo real da tarefa]]</f>
        <v>5.208333333333333E-3</v>
      </c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25">
        <v>5.208333333333333E-3</v>
      </c>
      <c r="W7" s="139">
        <f>TabelaFluxoProcesso[[#This Row],[Custo]]</f>
        <v>24.240654205607473</v>
      </c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6"/>
      <c r="AI7" s="105"/>
      <c r="AJ7" s="105"/>
      <c r="AK7" s="105"/>
      <c r="AL7" s="105"/>
      <c r="AM7" s="105"/>
      <c r="AN7" s="36">
        <v>3.472222222222222E-3</v>
      </c>
      <c r="AO7" s="1">
        <v>3.23208722741433</v>
      </c>
      <c r="AP7" s="1">
        <f t="shared" si="0"/>
        <v>24.240654205607473</v>
      </c>
      <c r="AQ7" s="129" t="str">
        <f>VLOOKUP(C7,'[1]Valores-hora'!A:G,7,0)</f>
        <v>INTERNA</v>
      </c>
      <c r="AR7" s="34"/>
      <c r="AT7"/>
    </row>
    <row r="8" spans="1:46" x14ac:dyDescent="0.25">
      <c r="A8" s="48" t="s">
        <v>8</v>
      </c>
      <c r="B8" s="59" t="s">
        <v>19</v>
      </c>
      <c r="C8" s="12" t="s">
        <v>12</v>
      </c>
      <c r="D8" s="15" t="s">
        <v>21</v>
      </c>
      <c r="E8" s="133">
        <f>TabelaFluxoProcesso[[#This Row],[Tempo real da tarefa]]</f>
        <v>5</v>
      </c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25">
        <v>5</v>
      </c>
      <c r="W8" s="139">
        <f>TabelaFluxoProcesso[[#This Row],[Custo]]</f>
        <v>0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6"/>
      <c r="AI8" s="105"/>
      <c r="AJ8" s="105"/>
      <c r="AK8" s="105"/>
      <c r="AL8" s="105"/>
      <c r="AM8" s="105"/>
      <c r="AN8" s="36">
        <v>5</v>
      </c>
      <c r="AO8" s="4">
        <v>0</v>
      </c>
      <c r="AP8" s="1">
        <f t="shared" si="0"/>
        <v>0</v>
      </c>
      <c r="AQ8" s="129" t="str">
        <f>VLOOKUP(C8,'[1]Valores-hora'!A:G,7,0)</f>
        <v>INTERNA</v>
      </c>
      <c r="AR8" s="34"/>
      <c r="AT8"/>
    </row>
    <row r="9" spans="1:46" x14ac:dyDescent="0.25">
      <c r="A9" s="48" t="s">
        <v>8</v>
      </c>
      <c r="B9" s="59" t="s">
        <v>19</v>
      </c>
      <c r="C9" s="12" t="s">
        <v>15</v>
      </c>
      <c r="D9" s="15" t="s">
        <v>22</v>
      </c>
      <c r="E9" s="133">
        <f>TabelaFluxoProcesso[[#This Row],[Tempo real da tarefa]]</f>
        <v>4.6875E-2</v>
      </c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25">
        <v>4.6875E-2</v>
      </c>
      <c r="W9" s="139">
        <f>TabelaFluxoProcesso[[#This Row],[Custo]]</f>
        <v>225</v>
      </c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6"/>
      <c r="AI9" s="105"/>
      <c r="AJ9" s="105"/>
      <c r="AK9" s="105"/>
      <c r="AL9" s="105"/>
      <c r="AM9" s="105"/>
      <c r="AN9" s="36">
        <v>3.125E-2</v>
      </c>
      <c r="AO9" s="1">
        <v>3.3333333333333335</v>
      </c>
      <c r="AP9" s="1">
        <f t="shared" si="0"/>
        <v>225</v>
      </c>
      <c r="AQ9" s="129" t="str">
        <f>VLOOKUP(C9,'[1]Valores-hora'!A:G,7,0)</f>
        <v>INTERNA</v>
      </c>
      <c r="AR9" s="34"/>
      <c r="AT9"/>
    </row>
    <row r="10" spans="1:46" x14ac:dyDescent="0.25">
      <c r="A10" s="48" t="s">
        <v>8</v>
      </c>
      <c r="B10" s="59" t="s">
        <v>19</v>
      </c>
      <c r="C10" s="12" t="s">
        <v>12</v>
      </c>
      <c r="D10" s="15" t="s">
        <v>23</v>
      </c>
      <c r="E10" s="133">
        <f>TabelaFluxoProcesso[[#This Row],[Tempo real da tarefa]]</f>
        <v>1</v>
      </c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25">
        <v>1</v>
      </c>
      <c r="W10" s="139">
        <f>TabelaFluxoProcesso[[#This Row],[Custo]]</f>
        <v>0</v>
      </c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  <c r="AI10" s="105"/>
      <c r="AJ10" s="105"/>
      <c r="AK10" s="105"/>
      <c r="AL10" s="105"/>
      <c r="AM10" s="105"/>
      <c r="AN10" s="36">
        <v>1</v>
      </c>
      <c r="AO10" s="4">
        <v>0</v>
      </c>
      <c r="AP10" s="1">
        <f t="shared" si="0"/>
        <v>0</v>
      </c>
      <c r="AQ10" s="129" t="str">
        <f>VLOOKUP(C10,'[1]Valores-hora'!A:G,7,0)</f>
        <v>INTERNA</v>
      </c>
      <c r="AR10" s="34"/>
      <c r="AT10"/>
    </row>
    <row r="11" spans="1:46" s="45" customFormat="1" x14ac:dyDescent="0.25">
      <c r="A11" s="49" t="s">
        <v>24</v>
      </c>
      <c r="B11" s="60" t="s">
        <v>281</v>
      </c>
      <c r="C11" s="40" t="s">
        <v>10</v>
      </c>
      <c r="D11" s="41" t="s">
        <v>25</v>
      </c>
      <c r="E11" s="133">
        <f>TabelaFluxoProcesso[[#This Row],[Tempo real da tarefa]]</f>
        <v>5.208333333333333E-3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26">
        <v>5.208333333333333E-3</v>
      </c>
      <c r="W11" s="139">
        <f>TabelaFluxoProcesso[[#This Row],[Custo]]</f>
        <v>3.0300817757009342</v>
      </c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8"/>
      <c r="AI11" s="107"/>
      <c r="AJ11" s="107"/>
      <c r="AK11" s="107"/>
      <c r="AL11" s="107"/>
      <c r="AM11" s="107"/>
      <c r="AN11" s="43">
        <v>3.472222222222222E-3</v>
      </c>
      <c r="AO11" s="44">
        <v>0.40401090342679125</v>
      </c>
      <c r="AP11" s="44">
        <f t="shared" si="0"/>
        <v>3.0300817757009342</v>
      </c>
      <c r="AQ11" s="129" t="str">
        <f>VLOOKUP(C11,'[1]Valores-hora'!A:G,7,0)</f>
        <v>INTERNA</v>
      </c>
      <c r="AR11" s="113"/>
      <c r="AS11" s="113"/>
    </row>
    <row r="12" spans="1:46" x14ac:dyDescent="0.25">
      <c r="A12" s="48" t="s">
        <v>24</v>
      </c>
      <c r="B12" s="60" t="s">
        <v>281</v>
      </c>
      <c r="C12" s="12" t="s">
        <v>26</v>
      </c>
      <c r="D12" s="15" t="s">
        <v>27</v>
      </c>
      <c r="E12" s="133">
        <f>TabelaFluxoProcesso[[#This Row],[Tempo real da tarefa]]</f>
        <v>1.4583333333333334E-2</v>
      </c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25">
        <v>1.4583333333333334E-2</v>
      </c>
      <c r="W12" s="139">
        <f>TabelaFluxoProcesso[[#This Row],[Custo]]</f>
        <v>7.4506749740394591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6"/>
      <c r="AI12" s="105"/>
      <c r="AJ12" s="105"/>
      <c r="AK12" s="105"/>
      <c r="AL12" s="105"/>
      <c r="AM12" s="105"/>
      <c r="AN12" s="36">
        <v>9.7222222222222224E-3</v>
      </c>
      <c r="AO12" s="1">
        <v>0.35479404638283135</v>
      </c>
      <c r="AP12" s="1">
        <f t="shared" si="0"/>
        <v>7.4506749740394591</v>
      </c>
      <c r="AQ12" s="129" t="str">
        <f>VLOOKUP(C12,'[1]Valores-hora'!A:G,7,0)</f>
        <v>INTERNA</v>
      </c>
      <c r="AR12" s="34"/>
      <c r="AT12"/>
    </row>
    <row r="13" spans="1:46" x14ac:dyDescent="0.25">
      <c r="A13" s="48" t="s">
        <v>24</v>
      </c>
      <c r="B13" s="60" t="s">
        <v>281</v>
      </c>
      <c r="C13" s="12" t="s">
        <v>26</v>
      </c>
      <c r="D13" s="15" t="s">
        <v>28</v>
      </c>
      <c r="E13" s="133">
        <f>TabelaFluxoProcesso[[#This Row],[Tempo real da tarefa]]</f>
        <v>1.0416666666666667E-3</v>
      </c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25">
        <v>1.0416666666666667E-3</v>
      </c>
      <c r="W13" s="139">
        <f>TabelaFluxoProcesso[[#This Row],[Custo]]</f>
        <v>0.532191069574247</v>
      </c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6"/>
      <c r="AI13" s="105"/>
      <c r="AJ13" s="105"/>
      <c r="AK13" s="105"/>
      <c r="AL13" s="105"/>
      <c r="AM13" s="105"/>
      <c r="AN13" s="36">
        <v>6.9444444444444447E-4</v>
      </c>
      <c r="AO13" s="1">
        <v>0.35479404638283135</v>
      </c>
      <c r="AP13" s="1">
        <f t="shared" si="0"/>
        <v>0.532191069574247</v>
      </c>
      <c r="AQ13" s="129" t="str">
        <f>VLOOKUP(C13,'[1]Valores-hora'!A:G,7,0)</f>
        <v>INTERNA</v>
      </c>
      <c r="AR13" s="34"/>
      <c r="AT13"/>
    </row>
    <row r="14" spans="1:46" x14ac:dyDescent="0.25">
      <c r="A14" s="48" t="s">
        <v>24</v>
      </c>
      <c r="B14" s="60" t="s">
        <v>281</v>
      </c>
      <c r="C14" s="12" t="s">
        <v>12</v>
      </c>
      <c r="D14" s="15" t="s">
        <v>29</v>
      </c>
      <c r="E14" s="133">
        <f>TabelaFluxoProcesso[[#This Row],[Tempo real da tarefa]]</f>
        <v>1</v>
      </c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25">
        <v>1</v>
      </c>
      <c r="W14" s="139">
        <f>TabelaFluxoProcesso[[#This Row],[Custo]]</f>
        <v>0</v>
      </c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6"/>
      <c r="AI14" s="105"/>
      <c r="AJ14" s="105"/>
      <c r="AK14" s="105"/>
      <c r="AL14" s="105"/>
      <c r="AM14" s="105"/>
      <c r="AN14" s="36">
        <v>1</v>
      </c>
      <c r="AO14" s="4">
        <v>0</v>
      </c>
      <c r="AP14" s="1">
        <f t="shared" si="0"/>
        <v>0</v>
      </c>
      <c r="AQ14" s="129" t="str">
        <f>VLOOKUP(C14,'[1]Valores-hora'!A:G,7,0)</f>
        <v>INTERNA</v>
      </c>
      <c r="AR14" s="34"/>
      <c r="AT14"/>
    </row>
    <row r="15" spans="1:46" x14ac:dyDescent="0.25">
      <c r="A15" s="48" t="s">
        <v>24</v>
      </c>
      <c r="B15" s="60" t="s">
        <v>280</v>
      </c>
      <c r="C15" s="12" t="s">
        <v>30</v>
      </c>
      <c r="D15" s="15" t="s">
        <v>31</v>
      </c>
      <c r="E15" s="133">
        <f>TabelaFluxoProcesso[[#This Row],[Tempo real da tarefa]]</f>
        <v>5.208333333333333E-3</v>
      </c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25">
        <v>5.208333333333333E-3</v>
      </c>
      <c r="W15" s="139">
        <f>TabelaFluxoProcesso[[#This Row],[Custo]]</f>
        <v>5.1109813084112146</v>
      </c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6"/>
      <c r="AI15" s="105"/>
      <c r="AJ15" s="105"/>
      <c r="AK15" s="105"/>
      <c r="AL15" s="105"/>
      <c r="AM15" s="105"/>
      <c r="AN15" s="36">
        <v>3.472222222222222E-3</v>
      </c>
      <c r="AO15" s="1">
        <v>0.68146417445482865</v>
      </c>
      <c r="AP15" s="1">
        <f t="shared" si="0"/>
        <v>5.1109813084112146</v>
      </c>
      <c r="AQ15" s="129" t="str">
        <f>VLOOKUP(C15,'[1]Valores-hora'!A:G,7,0)</f>
        <v>INTERNA</v>
      </c>
      <c r="AR15" s="34"/>
      <c r="AT15"/>
    </row>
    <row r="16" spans="1:46" x14ac:dyDescent="0.25">
      <c r="A16" s="50" t="s">
        <v>24</v>
      </c>
      <c r="B16" s="60" t="s">
        <v>280</v>
      </c>
      <c r="C16" s="24" t="s">
        <v>30</v>
      </c>
      <c r="D16" s="16" t="s">
        <v>32</v>
      </c>
      <c r="E16" s="133">
        <f>TabelaFluxoProcesso[[#This Row],[Tempo real da tarefa]]</f>
        <v>1.0416666666666666E-2</v>
      </c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25">
        <v>1.0416666666666666E-2</v>
      </c>
      <c r="W16" s="139">
        <f>TabelaFluxoProcesso[[#This Row],[Custo]]</f>
        <v>10.221962616822434</v>
      </c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6"/>
      <c r="AI16" s="105"/>
      <c r="AJ16" s="105"/>
      <c r="AK16" s="105"/>
      <c r="AL16" s="105"/>
      <c r="AM16" s="105"/>
      <c r="AN16" s="36">
        <v>6.9444444444444441E-3</v>
      </c>
      <c r="AO16" s="1">
        <v>0.68146417445482899</v>
      </c>
      <c r="AP16" s="1">
        <f t="shared" si="0"/>
        <v>10.221962616822434</v>
      </c>
      <c r="AQ16" s="129" t="str">
        <f>VLOOKUP(C16,'[1]Valores-hora'!A:G,7,0)</f>
        <v>INTERNA</v>
      </c>
      <c r="AR16" s="34"/>
      <c r="AT16"/>
    </row>
    <row r="17" spans="1:46" x14ac:dyDescent="0.25">
      <c r="A17" s="51" t="s">
        <v>24</v>
      </c>
      <c r="B17" s="60" t="s">
        <v>280</v>
      </c>
      <c r="C17" s="25" t="s">
        <v>33</v>
      </c>
      <c r="D17" s="17" t="s">
        <v>34</v>
      </c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25">
        <v>2</v>
      </c>
      <c r="W17" s="139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6"/>
      <c r="AI17" s="105"/>
      <c r="AJ17" s="105"/>
      <c r="AK17" s="105"/>
      <c r="AL17" s="105"/>
      <c r="AM17" s="105"/>
      <c r="AN17" s="39">
        <v>2</v>
      </c>
      <c r="AO17" s="2">
        <v>0</v>
      </c>
      <c r="AP17" s="1">
        <f t="shared" si="0"/>
        <v>0</v>
      </c>
      <c r="AQ17" s="129" t="str">
        <f>VLOOKUP(C17,'[1]Valores-hora'!A:G,7,0)</f>
        <v>EXTERNA</v>
      </c>
      <c r="AR17" s="34"/>
      <c r="AT17"/>
    </row>
    <row r="18" spans="1:46" x14ac:dyDescent="0.25">
      <c r="A18" s="52" t="s">
        <v>24</v>
      </c>
      <c r="B18" s="60" t="s">
        <v>280</v>
      </c>
      <c r="C18" s="26" t="s">
        <v>33</v>
      </c>
      <c r="D18" s="18" t="s">
        <v>35</v>
      </c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25">
        <v>10</v>
      </c>
      <c r="W18" s="139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6"/>
      <c r="AI18" s="105"/>
      <c r="AJ18" s="105"/>
      <c r="AK18" s="105"/>
      <c r="AL18" s="105"/>
      <c r="AM18" s="105"/>
      <c r="AN18" s="36">
        <v>10</v>
      </c>
      <c r="AO18" s="2">
        <v>0</v>
      </c>
      <c r="AP18" s="1">
        <f t="shared" si="0"/>
        <v>0</v>
      </c>
      <c r="AQ18" s="129" t="str">
        <f>VLOOKUP(C18,'[1]Valores-hora'!A:G,7,0)</f>
        <v>EXTERNA</v>
      </c>
      <c r="AR18" s="34"/>
      <c r="AT18"/>
    </row>
    <row r="19" spans="1:46" x14ac:dyDescent="0.25">
      <c r="A19" s="53" t="s">
        <v>24</v>
      </c>
      <c r="B19" s="64" t="s">
        <v>36</v>
      </c>
      <c r="C19" s="27" t="s">
        <v>282</v>
      </c>
      <c r="D19" s="19" t="s">
        <v>38</v>
      </c>
      <c r="E19" s="133">
        <f>TabelaFluxoProcesso[[#This Row],[Tempo real da tarefa]]</f>
        <v>1.0416666666666666E-2</v>
      </c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25">
        <v>1.0416666666666666E-2</v>
      </c>
      <c r="W19" s="139">
        <f>TabelaFluxoProcesso[[#This Row],[Custo]]</f>
        <v>17.361111111111111</v>
      </c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6"/>
      <c r="AI19" s="115"/>
      <c r="AJ19" s="32"/>
      <c r="AK19" s="32"/>
      <c r="AL19" s="32"/>
      <c r="AM19" s="32"/>
      <c r="AN19" s="36">
        <v>6.9444444444444441E-3</v>
      </c>
      <c r="AO19" s="1">
        <v>1.1574074074074074</v>
      </c>
      <c r="AP19" s="1">
        <f t="shared" si="0"/>
        <v>17.361111111111111</v>
      </c>
      <c r="AQ19" s="129" t="e">
        <f>VLOOKUP(C19,'[1]Valores-hora'!A:G,7,0)</f>
        <v>#N/A</v>
      </c>
      <c r="AR19" s="34"/>
      <c r="AT19"/>
    </row>
    <row r="20" spans="1:46" x14ac:dyDescent="0.25">
      <c r="A20" s="48" t="s">
        <v>24</v>
      </c>
      <c r="B20" s="57" t="s">
        <v>36</v>
      </c>
      <c r="C20" s="12" t="s">
        <v>37</v>
      </c>
      <c r="D20" s="15" t="s">
        <v>217</v>
      </c>
      <c r="E20" s="133">
        <f>TabelaFluxoProcesso[[#This Row],[Tempo real da tarefa]]</f>
        <v>2.0833333333333333E-3</v>
      </c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25">
        <v>2.0833333333333333E-3</v>
      </c>
      <c r="W20" s="139">
        <f>TabelaFluxoProcesso[[#This Row],[Custo]]</f>
        <v>3.4722222222222219</v>
      </c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6"/>
      <c r="AI20" s="115"/>
      <c r="AJ20" s="32"/>
      <c r="AK20" s="32"/>
      <c r="AL20" s="32"/>
      <c r="AM20" s="32"/>
      <c r="AN20" s="36">
        <v>1.3888888888888889E-3</v>
      </c>
      <c r="AO20" s="1">
        <v>1.1574074074074074</v>
      </c>
      <c r="AP20" s="1">
        <f t="shared" si="0"/>
        <v>3.4722222222222219</v>
      </c>
      <c r="AQ20" s="129" t="str">
        <f>VLOOKUP(C20,'[1]Valores-hora'!A:G,7,0)</f>
        <v>INTERNA</v>
      </c>
      <c r="AR20" s="34"/>
      <c r="AT20"/>
    </row>
    <row r="21" spans="1:46" s="3" customFormat="1" x14ac:dyDescent="0.25">
      <c r="A21" s="48" t="s">
        <v>24</v>
      </c>
      <c r="B21" s="57" t="s">
        <v>36</v>
      </c>
      <c r="C21" s="12" t="s">
        <v>12</v>
      </c>
      <c r="D21" s="15" t="s">
        <v>39</v>
      </c>
      <c r="E21" s="133">
        <f>TabelaFluxoProcesso[[#This Row],[Tempo real da tarefa]]</f>
        <v>4</v>
      </c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25">
        <v>4</v>
      </c>
      <c r="W21" s="139">
        <f>TabelaFluxoProcesso[[#This Row],[Custo]]</f>
        <v>0</v>
      </c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6"/>
      <c r="AI21" s="115"/>
      <c r="AJ21" s="32"/>
      <c r="AK21" s="32"/>
      <c r="AL21" s="32"/>
      <c r="AM21" s="32"/>
      <c r="AN21" s="36">
        <v>4</v>
      </c>
      <c r="AO21" s="4">
        <v>0</v>
      </c>
      <c r="AP21" s="1">
        <f t="shared" si="0"/>
        <v>0</v>
      </c>
      <c r="AQ21" s="129" t="str">
        <f>VLOOKUP(C21,'[1]Valores-hora'!A:G,7,0)</f>
        <v>INTERNA</v>
      </c>
      <c r="AR21" s="34"/>
      <c r="AS21" s="34"/>
    </row>
    <row r="22" spans="1:46" x14ac:dyDescent="0.25">
      <c r="A22" s="48" t="s">
        <v>24</v>
      </c>
      <c r="B22" s="57" t="s">
        <v>36</v>
      </c>
      <c r="C22" s="12" t="s">
        <v>15</v>
      </c>
      <c r="D22" s="15" t="s">
        <v>40</v>
      </c>
      <c r="E22" s="133">
        <f>TabelaFluxoProcesso[[#This Row],[Tempo real da tarefa]]</f>
        <v>3.125E-2</v>
      </c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>
        <f>TabelaFluxoProcesso[[#This Row],[Tempo real da tarefa]]</f>
        <v>3.125E-2</v>
      </c>
      <c r="R22" s="133"/>
      <c r="S22" s="133"/>
      <c r="T22" s="133"/>
      <c r="U22" s="133"/>
      <c r="V22" s="125">
        <v>3.125E-2</v>
      </c>
      <c r="W22" s="139">
        <f>TabelaFluxoProcesso[[#This Row],[Custo]]</f>
        <v>18.75</v>
      </c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6"/>
      <c r="AI22" s="140">
        <f>TabelaFluxoProcesso[[#This Row],[Custo]]</f>
        <v>18.75</v>
      </c>
      <c r="AJ22" s="32"/>
      <c r="AK22" s="32"/>
      <c r="AL22" s="32"/>
      <c r="AM22" s="32"/>
      <c r="AN22" s="36">
        <v>2.0833333333333332E-2</v>
      </c>
      <c r="AO22" s="1">
        <v>0.41666666666666669</v>
      </c>
      <c r="AP22" s="1">
        <f t="shared" si="0"/>
        <v>18.75</v>
      </c>
      <c r="AQ22" s="129" t="str">
        <f>VLOOKUP(C22,'[1]Valores-hora'!A:G,7,0)</f>
        <v>INTERNA</v>
      </c>
      <c r="AR22" s="34"/>
      <c r="AT22"/>
    </row>
    <row r="23" spans="1:46" x14ac:dyDescent="0.25">
      <c r="A23" s="48" t="s">
        <v>24</v>
      </c>
      <c r="B23" s="57" t="s">
        <v>36</v>
      </c>
      <c r="C23" s="12" t="s">
        <v>15</v>
      </c>
      <c r="D23" s="15" t="s">
        <v>41</v>
      </c>
      <c r="E23" s="133">
        <f>TabelaFluxoProcesso[[#This Row],[Tempo real da tarefa]]</f>
        <v>4.6875E-2</v>
      </c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>
        <f>TabelaFluxoProcesso[[#This Row],[Tempo real da tarefa]]</f>
        <v>4.6875E-2</v>
      </c>
      <c r="R23" s="133"/>
      <c r="S23" s="133"/>
      <c r="T23" s="133"/>
      <c r="U23" s="133"/>
      <c r="V23" s="125">
        <v>4.6875E-2</v>
      </c>
      <c r="W23" s="139">
        <f>TabelaFluxoProcesso[[#This Row],[Custo]]</f>
        <v>28.125</v>
      </c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6"/>
      <c r="AI23" s="140">
        <f>TabelaFluxoProcesso[[#This Row],[Custo]]</f>
        <v>28.125</v>
      </c>
      <c r="AJ23" s="32"/>
      <c r="AK23" s="32"/>
      <c r="AL23" s="32"/>
      <c r="AM23" s="32"/>
      <c r="AN23" s="36">
        <v>3.125E-2</v>
      </c>
      <c r="AO23" s="1">
        <v>0.41666666666666669</v>
      </c>
      <c r="AP23" s="1">
        <f t="shared" si="0"/>
        <v>28.125</v>
      </c>
      <c r="AQ23" s="129" t="str">
        <f>VLOOKUP(C23,'[1]Valores-hora'!A:G,7,0)</f>
        <v>INTERNA</v>
      </c>
      <c r="AR23" s="34"/>
      <c r="AT23"/>
    </row>
    <row r="24" spans="1:46" s="3" customFormat="1" x14ac:dyDescent="0.25">
      <c r="A24" s="48" t="s">
        <v>24</v>
      </c>
      <c r="B24" s="57" t="s">
        <v>36</v>
      </c>
      <c r="C24" s="12" t="s">
        <v>12</v>
      </c>
      <c r="D24" s="15" t="s">
        <v>29</v>
      </c>
      <c r="E24" s="133">
        <f>TabelaFluxoProcesso[[#This Row],[Tempo real da tarefa]]</f>
        <v>1</v>
      </c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>
        <f>TabelaFluxoProcesso[[#This Row],[Tempo real da tarefa]]</f>
        <v>1</v>
      </c>
      <c r="R24" s="133"/>
      <c r="S24" s="133"/>
      <c r="T24" s="133"/>
      <c r="U24" s="133"/>
      <c r="V24" s="125">
        <v>1</v>
      </c>
      <c r="W24" s="139">
        <f>TabelaFluxoProcesso[[#This Row],[Custo]]</f>
        <v>0</v>
      </c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6"/>
      <c r="AI24" s="140">
        <f>TabelaFluxoProcesso[[#This Row],[Custo]]</f>
        <v>0</v>
      </c>
      <c r="AJ24" s="32"/>
      <c r="AK24" s="32"/>
      <c r="AL24" s="32"/>
      <c r="AM24" s="32"/>
      <c r="AN24" s="36">
        <v>1</v>
      </c>
      <c r="AO24" s="4">
        <v>0</v>
      </c>
      <c r="AP24" s="1">
        <f t="shared" si="0"/>
        <v>0</v>
      </c>
      <c r="AQ24" s="129" t="str">
        <f>VLOOKUP(C24,'[1]Valores-hora'!A:G,7,0)</f>
        <v>INTERNA</v>
      </c>
      <c r="AR24" s="34"/>
      <c r="AS24" s="34"/>
    </row>
    <row r="25" spans="1:46" x14ac:dyDescent="0.25">
      <c r="A25" s="48" t="s">
        <v>24</v>
      </c>
      <c r="B25" s="57" t="s">
        <v>36</v>
      </c>
      <c r="C25" s="12" t="s">
        <v>30</v>
      </c>
      <c r="D25" s="15" t="s">
        <v>42</v>
      </c>
      <c r="E25" s="133">
        <f>TabelaFluxoProcesso[[#This Row],[Tempo real da tarefa]]</f>
        <v>3.125E-2</v>
      </c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>
        <f>TabelaFluxoProcesso[[#This Row],[Tempo real da tarefa]]</f>
        <v>3.125E-2</v>
      </c>
      <c r="R25" s="133"/>
      <c r="S25" s="133"/>
      <c r="T25" s="133"/>
      <c r="U25" s="133"/>
      <c r="V25" s="125">
        <v>3.125E-2</v>
      </c>
      <c r="W25" s="139">
        <f>TabelaFluxoProcesso[[#This Row],[Custo]]</f>
        <v>30.665887850467289</v>
      </c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6"/>
      <c r="AI25" s="140">
        <f>TabelaFluxoProcesso[[#This Row],[Custo]]</f>
        <v>30.665887850467289</v>
      </c>
      <c r="AJ25" s="32"/>
      <c r="AK25" s="32"/>
      <c r="AL25" s="32"/>
      <c r="AM25" s="32"/>
      <c r="AN25" s="36">
        <v>2.0833333333333332E-2</v>
      </c>
      <c r="AO25" s="1">
        <v>0.68146417445482865</v>
      </c>
      <c r="AP25" s="1">
        <f t="shared" si="0"/>
        <v>30.665887850467289</v>
      </c>
      <c r="AQ25" s="129" t="str">
        <f>VLOOKUP(C25,'[1]Valores-hora'!A:G,7,0)</f>
        <v>INTERNA</v>
      </c>
      <c r="AR25" s="34"/>
      <c r="AT25"/>
    </row>
    <row r="26" spans="1:46" x14ac:dyDescent="0.25">
      <c r="A26" s="54" t="s">
        <v>24</v>
      </c>
      <c r="B26" s="65" t="s">
        <v>36</v>
      </c>
      <c r="C26" s="28" t="s">
        <v>30</v>
      </c>
      <c r="D26" s="20" t="s">
        <v>43</v>
      </c>
      <c r="E26" s="133">
        <f>TabelaFluxoProcesso[[#This Row],[Tempo real da tarefa]]</f>
        <v>0</v>
      </c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3">
        <f>TabelaFluxoProcesso[[#This Row],[Tempo real da tarefa]]</f>
        <v>0</v>
      </c>
      <c r="R26" s="135"/>
      <c r="S26" s="135"/>
      <c r="T26" s="135"/>
      <c r="U26" s="135"/>
      <c r="V26" s="125">
        <v>0</v>
      </c>
      <c r="W26" s="139">
        <f>TabelaFluxoProcesso[[#This Row],[Custo]]</f>
        <v>0</v>
      </c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6"/>
      <c r="AI26" s="140">
        <f>TabelaFluxoProcesso[[#This Row],[Custo]]</f>
        <v>0</v>
      </c>
      <c r="AJ26" s="33"/>
      <c r="AK26" s="33"/>
      <c r="AL26" s="33"/>
      <c r="AM26" s="33"/>
      <c r="AN26" s="36">
        <v>1.0416666666666666E-2</v>
      </c>
      <c r="AO26" s="1">
        <v>0.68146417445482865</v>
      </c>
      <c r="AP26" s="1">
        <f t="shared" si="0"/>
        <v>0</v>
      </c>
      <c r="AQ26" s="129" t="str">
        <f>VLOOKUP(C26,'[1]Valores-hora'!A:G,7,0)</f>
        <v>INTERNA</v>
      </c>
      <c r="AR26" s="34"/>
      <c r="AT26"/>
    </row>
    <row r="27" spans="1:46" x14ac:dyDescent="0.25">
      <c r="A27" s="48" t="s">
        <v>24</v>
      </c>
      <c r="B27" s="57" t="s">
        <v>36</v>
      </c>
      <c r="C27" s="12" t="s">
        <v>30</v>
      </c>
      <c r="D27" s="15" t="s">
        <v>44</v>
      </c>
      <c r="E27" s="133">
        <f>TabelaFluxoProcesso[[#This Row],[Tempo real da tarefa]]</f>
        <v>5.208333333333333E-3</v>
      </c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>
        <f>TabelaFluxoProcesso[[#This Row],[Tempo real da tarefa]]</f>
        <v>5.208333333333333E-3</v>
      </c>
      <c r="R27" s="133"/>
      <c r="S27" s="133"/>
      <c r="T27" s="133"/>
      <c r="U27" s="133"/>
      <c r="V27" s="125">
        <v>5.208333333333333E-3</v>
      </c>
      <c r="W27" s="139">
        <f>TabelaFluxoProcesso[[#This Row],[Custo]]</f>
        <v>5.1109813084112146</v>
      </c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6"/>
      <c r="AI27" s="140">
        <f>TabelaFluxoProcesso[[#This Row],[Custo]]</f>
        <v>5.1109813084112146</v>
      </c>
      <c r="AJ27" s="32"/>
      <c r="AK27" s="32"/>
      <c r="AL27" s="32"/>
      <c r="AM27" s="32"/>
      <c r="AN27" s="36">
        <v>3.472222222222222E-3</v>
      </c>
      <c r="AO27" s="1">
        <v>0.68146417445482865</v>
      </c>
      <c r="AP27" s="1">
        <f t="shared" si="0"/>
        <v>5.1109813084112146</v>
      </c>
      <c r="AQ27" s="129" t="str">
        <f>VLOOKUP(C27,'[1]Valores-hora'!A:G,7,0)</f>
        <v>INTERNA</v>
      </c>
      <c r="AR27" s="34"/>
      <c r="AT27"/>
    </row>
    <row r="28" spans="1:46" s="7" customFormat="1" x14ac:dyDescent="0.25">
      <c r="A28" s="48" t="s">
        <v>24</v>
      </c>
      <c r="B28" s="57" t="s">
        <v>36</v>
      </c>
      <c r="C28" s="12" t="s">
        <v>45</v>
      </c>
      <c r="D28" s="15" t="s">
        <v>46</v>
      </c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25">
        <v>30</v>
      </c>
      <c r="W28" s="139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10"/>
      <c r="AI28" s="140"/>
      <c r="AJ28" s="32"/>
      <c r="AK28" s="32"/>
      <c r="AL28" s="32"/>
      <c r="AM28" s="32"/>
      <c r="AN28" s="36">
        <v>30</v>
      </c>
      <c r="AO28" s="5">
        <v>0</v>
      </c>
      <c r="AP28" s="6">
        <f t="shared" si="0"/>
        <v>0</v>
      </c>
      <c r="AQ28" s="129" t="str">
        <f>VLOOKUP(C28,'[1]Valores-hora'!A:G,7,0)</f>
        <v>EXTERNA</v>
      </c>
      <c r="AR28" s="114"/>
      <c r="AS28" s="114"/>
    </row>
    <row r="29" spans="1:46" s="7" customFormat="1" x14ac:dyDescent="0.25">
      <c r="A29" s="48" t="s">
        <v>24</v>
      </c>
      <c r="B29" s="57" t="s">
        <v>36</v>
      </c>
      <c r="C29" s="12" t="s">
        <v>30</v>
      </c>
      <c r="D29" s="15" t="s">
        <v>44</v>
      </c>
      <c r="E29" s="133">
        <f>TabelaFluxoProcesso[[#This Row],[Tempo real da tarefa]]</f>
        <v>5.208333333333333E-3</v>
      </c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>
        <f>TabelaFluxoProcesso[[#This Row],[Tempo real da tarefa]]</f>
        <v>5.208333333333333E-3</v>
      </c>
      <c r="R29" s="133"/>
      <c r="S29" s="133"/>
      <c r="T29" s="133"/>
      <c r="U29" s="133"/>
      <c r="V29" s="125">
        <v>5.208333333333333E-3</v>
      </c>
      <c r="W29" s="139">
        <f>TabelaFluxoProcesso[[#This Row],[Custo]]</f>
        <v>5.1109813084112146</v>
      </c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10"/>
      <c r="AI29" s="140">
        <f>TabelaFluxoProcesso[[#This Row],[Custo]]</f>
        <v>5.1109813084112146</v>
      </c>
      <c r="AJ29" s="32"/>
      <c r="AK29" s="32"/>
      <c r="AL29" s="32"/>
      <c r="AM29" s="32"/>
      <c r="AN29" s="36">
        <v>3.472222222222222E-3</v>
      </c>
      <c r="AO29" s="6">
        <v>0.68146417445482865</v>
      </c>
      <c r="AP29" s="6">
        <f t="shared" si="0"/>
        <v>5.1109813084112146</v>
      </c>
      <c r="AQ29" s="129" t="str">
        <f>VLOOKUP(C29,'[1]Valores-hora'!A:G,7,0)</f>
        <v>INTERNA</v>
      </c>
      <c r="AR29" s="114"/>
      <c r="AS29" s="114"/>
    </row>
    <row r="30" spans="1:46" s="7" customFormat="1" x14ac:dyDescent="0.25">
      <c r="A30" s="48" t="s">
        <v>24</v>
      </c>
      <c r="B30" s="57" t="s">
        <v>36</v>
      </c>
      <c r="C30" s="12" t="s">
        <v>45</v>
      </c>
      <c r="D30" s="15" t="s">
        <v>46</v>
      </c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25">
        <v>30</v>
      </c>
      <c r="W30" s="139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10"/>
      <c r="AI30" s="140"/>
      <c r="AJ30" s="32"/>
      <c r="AK30" s="32"/>
      <c r="AL30" s="32"/>
      <c r="AM30" s="32"/>
      <c r="AN30" s="36">
        <v>30</v>
      </c>
      <c r="AO30" s="5">
        <v>0</v>
      </c>
      <c r="AP30" s="6">
        <f t="shared" si="0"/>
        <v>0</v>
      </c>
      <c r="AQ30" s="129" t="str">
        <f>VLOOKUP(C30,'[1]Valores-hora'!A:G,7,0)</f>
        <v>EXTERNA</v>
      </c>
      <c r="AR30" s="114"/>
      <c r="AS30" s="114"/>
    </row>
    <row r="31" spans="1:46" s="7" customFormat="1" x14ac:dyDescent="0.25">
      <c r="A31" s="48" t="s">
        <v>24</v>
      </c>
      <c r="B31" s="57" t="s">
        <v>36</v>
      </c>
      <c r="C31" s="12" t="s">
        <v>30</v>
      </c>
      <c r="D31" s="15" t="s">
        <v>44</v>
      </c>
      <c r="E31" s="133">
        <f>TabelaFluxoProcesso[[#This Row],[Tempo real da tarefa]]</f>
        <v>5.208333333333333E-3</v>
      </c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>
        <f>TabelaFluxoProcesso[[#This Row],[Tempo real da tarefa]]</f>
        <v>5.208333333333333E-3</v>
      </c>
      <c r="R31" s="133"/>
      <c r="S31" s="133"/>
      <c r="T31" s="133"/>
      <c r="U31" s="133"/>
      <c r="V31" s="125">
        <v>5.208333333333333E-3</v>
      </c>
      <c r="W31" s="139">
        <f>TabelaFluxoProcesso[[#This Row],[Custo]]</f>
        <v>5.1109813084112146</v>
      </c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10"/>
      <c r="AI31" s="140">
        <f>TabelaFluxoProcesso[[#This Row],[Custo]]</f>
        <v>5.1109813084112146</v>
      </c>
      <c r="AJ31" s="32"/>
      <c r="AK31" s="32"/>
      <c r="AL31" s="32"/>
      <c r="AM31" s="32"/>
      <c r="AN31" s="36">
        <v>3.472222222222222E-3</v>
      </c>
      <c r="AO31" s="6">
        <v>0.68146417445482865</v>
      </c>
      <c r="AP31" s="6">
        <f t="shared" si="0"/>
        <v>5.1109813084112146</v>
      </c>
      <c r="AQ31" s="129" t="str">
        <f>VLOOKUP(C31,'[1]Valores-hora'!A:G,7,0)</f>
        <v>INTERNA</v>
      </c>
      <c r="AR31" s="114"/>
      <c r="AS31" s="114"/>
    </row>
    <row r="32" spans="1:46" s="7" customFormat="1" x14ac:dyDescent="0.25">
      <c r="A32" s="48" t="s">
        <v>24</v>
      </c>
      <c r="B32" s="57" t="s">
        <v>36</v>
      </c>
      <c r="C32" s="12" t="s">
        <v>45</v>
      </c>
      <c r="D32" s="15" t="s">
        <v>46</v>
      </c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25">
        <v>30</v>
      </c>
      <c r="W32" s="139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10"/>
      <c r="AI32" s="140"/>
      <c r="AJ32" s="32"/>
      <c r="AK32" s="32"/>
      <c r="AL32" s="32"/>
      <c r="AM32" s="32"/>
      <c r="AN32" s="36">
        <v>30</v>
      </c>
      <c r="AO32" s="5">
        <v>0</v>
      </c>
      <c r="AP32" s="6">
        <f t="shared" si="0"/>
        <v>0</v>
      </c>
      <c r="AQ32" s="129" t="str">
        <f>VLOOKUP(C32,'[1]Valores-hora'!A:G,7,0)</f>
        <v>EXTERNA</v>
      </c>
      <c r="AR32" s="114"/>
      <c r="AS32" s="114"/>
    </row>
    <row r="33" spans="1:46" s="7" customFormat="1" x14ac:dyDescent="0.25">
      <c r="A33" s="48" t="s">
        <v>24</v>
      </c>
      <c r="B33" s="57" t="s">
        <v>36</v>
      </c>
      <c r="C33" s="12" t="s">
        <v>30</v>
      </c>
      <c r="D33" s="15" t="s">
        <v>44</v>
      </c>
      <c r="E33" s="133">
        <f>TabelaFluxoProcesso[[#This Row],[Tempo real da tarefa]]</f>
        <v>5.208333333333333E-3</v>
      </c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>
        <f>TabelaFluxoProcesso[[#This Row],[Tempo real da tarefa]]</f>
        <v>5.208333333333333E-3</v>
      </c>
      <c r="R33" s="133"/>
      <c r="S33" s="133"/>
      <c r="T33" s="133"/>
      <c r="U33" s="133"/>
      <c r="V33" s="125">
        <v>5.208333333333333E-3</v>
      </c>
      <c r="W33" s="139">
        <f>TabelaFluxoProcesso[[#This Row],[Custo]]</f>
        <v>5.1109813084112146</v>
      </c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10"/>
      <c r="AI33" s="140">
        <f>TabelaFluxoProcesso[[#This Row],[Custo]]</f>
        <v>5.1109813084112146</v>
      </c>
      <c r="AJ33" s="32"/>
      <c r="AK33" s="32"/>
      <c r="AL33" s="32"/>
      <c r="AM33" s="32"/>
      <c r="AN33" s="36">
        <v>3.472222222222222E-3</v>
      </c>
      <c r="AO33" s="6">
        <v>0.68146417445482865</v>
      </c>
      <c r="AP33" s="6">
        <f t="shared" si="0"/>
        <v>5.1109813084112146</v>
      </c>
      <c r="AQ33" s="129" t="str">
        <f>VLOOKUP(C33,'[1]Valores-hora'!A:G,7,0)</f>
        <v>INTERNA</v>
      </c>
      <c r="AR33" s="114"/>
      <c r="AS33" s="114"/>
    </row>
    <row r="34" spans="1:46" s="3" customFormat="1" x14ac:dyDescent="0.25">
      <c r="A34" s="50" t="s">
        <v>24</v>
      </c>
      <c r="B34" s="66" t="s">
        <v>47</v>
      </c>
      <c r="C34" s="24" t="s">
        <v>12</v>
      </c>
      <c r="D34" s="16" t="s">
        <v>48</v>
      </c>
      <c r="E34" s="133">
        <f>TabelaFluxoProcesso[[#This Row],[Tempo real da tarefa]]</f>
        <v>2</v>
      </c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>
        <f>TabelaFluxoProcesso[[#This Row],[Tempo real da tarefa]]</f>
        <v>2</v>
      </c>
      <c r="R34" s="133"/>
      <c r="S34" s="133"/>
      <c r="T34" s="133"/>
      <c r="U34" s="133"/>
      <c r="V34" s="125">
        <v>2</v>
      </c>
      <c r="W34" s="139">
        <f>TabelaFluxoProcesso[[#This Row],[Custo]]</f>
        <v>0</v>
      </c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6"/>
      <c r="AI34" s="140">
        <f>TabelaFluxoProcesso[[#This Row],[Custo]]</f>
        <v>0</v>
      </c>
      <c r="AJ34" s="32"/>
      <c r="AK34" s="32"/>
      <c r="AL34" s="32"/>
      <c r="AM34" s="32"/>
      <c r="AN34" s="36">
        <v>2</v>
      </c>
      <c r="AO34" s="4">
        <v>0</v>
      </c>
      <c r="AP34" s="1">
        <f t="shared" si="0"/>
        <v>0</v>
      </c>
      <c r="AQ34" s="129" t="str">
        <f>VLOOKUP(C34,'[1]Valores-hora'!A:G,7,0)</f>
        <v>INTERNA</v>
      </c>
      <c r="AR34" s="34"/>
      <c r="AS34" s="34"/>
    </row>
    <row r="35" spans="1:46" x14ac:dyDescent="0.25">
      <c r="A35" s="51" t="s">
        <v>24</v>
      </c>
      <c r="B35" s="67" t="s">
        <v>47</v>
      </c>
      <c r="C35" s="25" t="s">
        <v>15</v>
      </c>
      <c r="D35" s="17" t="s">
        <v>221</v>
      </c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>
        <f>TabelaFluxoProcesso[[#This Row],[Tempo real da tarefa]]</f>
        <v>4.6875E-2</v>
      </c>
      <c r="Q35" s="133"/>
      <c r="R35" s="133"/>
      <c r="S35" s="133"/>
      <c r="T35" s="133"/>
      <c r="U35" s="133"/>
      <c r="V35" s="125">
        <v>4.6875E-2</v>
      </c>
      <c r="W35" s="12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142">
        <f>TabelaFluxoProcesso[[#This Row],[Custo]]</f>
        <v>28.125</v>
      </c>
      <c r="AI35" s="111"/>
      <c r="AJ35" s="32"/>
      <c r="AK35" s="32"/>
      <c r="AL35" s="32"/>
      <c r="AM35" s="32"/>
      <c r="AN35" s="36">
        <v>3.125E-2</v>
      </c>
      <c r="AO35" s="1">
        <v>0.41666666666666669</v>
      </c>
      <c r="AP35" s="1">
        <f t="shared" si="0"/>
        <v>28.125</v>
      </c>
      <c r="AQ35" s="129" t="str">
        <f>VLOOKUP(C35,'[1]Valores-hora'!A:G,7,0)</f>
        <v>INTERNA</v>
      </c>
      <c r="AR35" s="34"/>
      <c r="AT35"/>
    </row>
    <row r="36" spans="1:46" x14ac:dyDescent="0.25">
      <c r="A36" s="48" t="s">
        <v>24</v>
      </c>
      <c r="B36" s="58" t="s">
        <v>47</v>
      </c>
      <c r="C36" s="12" t="s">
        <v>15</v>
      </c>
      <c r="D36" s="15" t="s">
        <v>222</v>
      </c>
      <c r="E36" s="133"/>
      <c r="F36" s="133"/>
      <c r="G36" s="133"/>
      <c r="H36" s="133"/>
      <c r="I36" s="133"/>
      <c r="J36" s="133"/>
      <c r="K36" s="133"/>
      <c r="L36" s="133"/>
      <c r="M36" s="133"/>
      <c r="N36" s="133">
        <f>TabelaFluxoProcesso[[#This Row],[Tempo real da tarefa]]</f>
        <v>9.375E-2</v>
      </c>
      <c r="O36" s="133"/>
      <c r="P36" s="133"/>
      <c r="Q36" s="133"/>
      <c r="R36" s="133"/>
      <c r="S36" s="133"/>
      <c r="T36" s="133"/>
      <c r="U36" s="133"/>
      <c r="V36" s="125">
        <v>9.375E-2</v>
      </c>
      <c r="W36" s="122"/>
      <c r="X36" s="32"/>
      <c r="Y36" s="32"/>
      <c r="Z36" s="32"/>
      <c r="AA36" s="32"/>
      <c r="AB36" s="32"/>
      <c r="AC36" s="32"/>
      <c r="AD36" s="32"/>
      <c r="AE36" s="32"/>
      <c r="AF36" s="143">
        <f>TabelaFluxoProcesso[[#This Row],[Custo]]</f>
        <v>56.25</v>
      </c>
      <c r="AG36" s="32"/>
      <c r="AI36" s="111"/>
      <c r="AJ36" s="32"/>
      <c r="AK36" s="32"/>
      <c r="AL36" s="32"/>
      <c r="AM36" s="32"/>
      <c r="AN36" s="36">
        <v>6.25E-2</v>
      </c>
      <c r="AO36" s="1">
        <v>0.41666666666666669</v>
      </c>
      <c r="AP36" s="1">
        <f t="shared" si="0"/>
        <v>56.25</v>
      </c>
      <c r="AQ36" s="129" t="str">
        <f>VLOOKUP(C36,'[1]Valores-hora'!A:G,7,0)</f>
        <v>INTERNA</v>
      </c>
      <c r="AR36" s="34"/>
      <c r="AT36"/>
    </row>
    <row r="37" spans="1:46" x14ac:dyDescent="0.25">
      <c r="A37" s="48" t="s">
        <v>24</v>
      </c>
      <c r="B37" s="58" t="s">
        <v>47</v>
      </c>
      <c r="C37" s="12" t="s">
        <v>15</v>
      </c>
      <c r="D37" s="15" t="s">
        <v>274</v>
      </c>
      <c r="E37" s="133"/>
      <c r="F37" s="133"/>
      <c r="G37" s="133"/>
      <c r="H37" s="133"/>
      <c r="I37" s="133"/>
      <c r="J37" s="133"/>
      <c r="K37" s="133"/>
      <c r="L37" s="133">
        <f>TabelaFluxoProcesso[[#This Row],[Tempo real da tarefa]]</f>
        <v>9.375E-2</v>
      </c>
      <c r="M37" s="133"/>
      <c r="N37" s="133"/>
      <c r="O37" s="133"/>
      <c r="P37" s="133"/>
      <c r="Q37" s="133"/>
      <c r="R37" s="133"/>
      <c r="S37" s="133"/>
      <c r="T37" s="133"/>
      <c r="U37" s="133"/>
      <c r="V37" s="125">
        <v>9.375E-2</v>
      </c>
      <c r="W37" s="122"/>
      <c r="X37" s="32"/>
      <c r="Y37" s="32"/>
      <c r="Z37" s="32"/>
      <c r="AA37" s="32"/>
      <c r="AB37" s="32"/>
      <c r="AC37" s="32"/>
      <c r="AD37" s="143">
        <f>TabelaFluxoProcesso[[#This Row],[Custo]]</f>
        <v>56.25</v>
      </c>
      <c r="AE37" s="105"/>
      <c r="AF37" s="32"/>
      <c r="AG37" s="105"/>
      <c r="AI37" s="32"/>
      <c r="AJ37" s="32"/>
      <c r="AK37" s="32"/>
      <c r="AL37" s="32"/>
      <c r="AM37" s="32"/>
      <c r="AN37" s="36">
        <v>6.25E-2</v>
      </c>
      <c r="AO37" s="1">
        <v>0.41666666666666669</v>
      </c>
      <c r="AP37" s="1">
        <f t="shared" ref="AP37:AP38" si="1">V37*AO37*1440</f>
        <v>56.25</v>
      </c>
      <c r="AQ37" s="129" t="str">
        <f>VLOOKUP(C37,'[1]Valores-hora'!A:G,7,0)</f>
        <v>INTERNA</v>
      </c>
      <c r="AR37" s="34"/>
      <c r="AT37"/>
    </row>
    <row r="38" spans="1:46" x14ac:dyDescent="0.25">
      <c r="A38" s="48" t="s">
        <v>24</v>
      </c>
      <c r="B38" s="58" t="s">
        <v>47</v>
      </c>
      <c r="C38" s="12" t="s">
        <v>15</v>
      </c>
      <c r="D38" s="15" t="s">
        <v>275</v>
      </c>
      <c r="E38" s="133"/>
      <c r="F38" s="133"/>
      <c r="G38" s="133"/>
      <c r="H38" s="133"/>
      <c r="I38" s="133"/>
      <c r="J38" s="133"/>
      <c r="K38" s="133"/>
      <c r="L38" s="133"/>
      <c r="M38" s="133">
        <f>TabelaFluxoProcesso[[#This Row],[Tempo real da tarefa]]</f>
        <v>9.375E-2</v>
      </c>
      <c r="N38" s="133"/>
      <c r="O38" s="133"/>
      <c r="P38" s="133"/>
      <c r="Q38" s="133"/>
      <c r="R38" s="133"/>
      <c r="S38" s="133"/>
      <c r="T38" s="133"/>
      <c r="U38" s="133"/>
      <c r="V38" s="125">
        <v>9.375E-2</v>
      </c>
      <c r="W38" s="122"/>
      <c r="X38" s="32"/>
      <c r="Y38" s="32"/>
      <c r="Z38" s="32"/>
      <c r="AA38" s="32"/>
      <c r="AB38" s="32"/>
      <c r="AC38" s="32"/>
      <c r="AD38" s="105"/>
      <c r="AE38" s="143">
        <f>TabelaFluxoProcesso[[#This Row],[Custo]]</f>
        <v>56.25</v>
      </c>
      <c r="AF38" s="32"/>
      <c r="AG38" s="105"/>
      <c r="AI38" s="32"/>
      <c r="AJ38" s="32"/>
      <c r="AK38" s="32"/>
      <c r="AL38" s="32"/>
      <c r="AM38" s="32"/>
      <c r="AN38" s="36">
        <v>6.25E-2</v>
      </c>
      <c r="AO38" s="1">
        <v>0.41666666666666669</v>
      </c>
      <c r="AP38" s="1">
        <f t="shared" si="1"/>
        <v>56.25</v>
      </c>
      <c r="AQ38" s="129" t="str">
        <f>VLOOKUP(C38,'[1]Valores-hora'!A:G,7,0)</f>
        <v>INTERNA</v>
      </c>
      <c r="AR38" s="34"/>
      <c r="AT38"/>
    </row>
    <row r="39" spans="1:46" x14ac:dyDescent="0.25">
      <c r="A39" s="48" t="s">
        <v>24</v>
      </c>
      <c r="B39" s="68" t="s">
        <v>47</v>
      </c>
      <c r="C39" s="26" t="s">
        <v>15</v>
      </c>
      <c r="D39" s="18" t="s">
        <v>224</v>
      </c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>
        <f>TabelaFluxoProcesso[[#This Row],[Tempo real da tarefa]]</f>
        <v>0.125</v>
      </c>
      <c r="P39" s="133"/>
      <c r="Q39" s="133"/>
      <c r="R39" s="133"/>
      <c r="S39" s="133"/>
      <c r="T39" s="133"/>
      <c r="U39" s="133"/>
      <c r="V39" s="125">
        <v>0.125</v>
      </c>
      <c r="W39" s="122"/>
      <c r="X39" s="32"/>
      <c r="Y39" s="32"/>
      <c r="Z39" s="32"/>
      <c r="AA39" s="32"/>
      <c r="AB39" s="32"/>
      <c r="AC39" s="32"/>
      <c r="AD39" s="32"/>
      <c r="AE39" s="32"/>
      <c r="AF39" s="32"/>
      <c r="AG39" s="143">
        <f>TabelaFluxoProcesso[[#This Row],[Custo]]</f>
        <v>75</v>
      </c>
      <c r="AH39" s="123"/>
      <c r="AI39" s="111"/>
      <c r="AJ39" s="32"/>
      <c r="AK39" s="32"/>
      <c r="AL39" s="32"/>
      <c r="AM39" s="32"/>
      <c r="AN39" s="36">
        <v>8.3333333333333329E-2</v>
      </c>
      <c r="AO39" s="1">
        <v>0.41666666666666669</v>
      </c>
      <c r="AP39" s="112">
        <v>75</v>
      </c>
      <c r="AQ39" s="129" t="str">
        <f>VLOOKUP(C39,'[1]Valores-hora'!A:G,7,0)</f>
        <v>INTERNA</v>
      </c>
      <c r="AR39" s="34"/>
      <c r="AT39"/>
    </row>
    <row r="40" spans="1:46" s="3" customFormat="1" x14ac:dyDescent="0.25">
      <c r="A40" s="53" t="s">
        <v>24</v>
      </c>
      <c r="B40" s="69" t="s">
        <v>47</v>
      </c>
      <c r="C40" s="27" t="s">
        <v>12</v>
      </c>
      <c r="D40" s="19" t="s">
        <v>49</v>
      </c>
      <c r="E40" s="133">
        <f>TabelaFluxoProcesso[[#This Row],[Tempo real da tarefa]]</f>
        <v>7</v>
      </c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>
        <f>TabelaFluxoProcesso[[#This Row],[Tempo real da tarefa]]</f>
        <v>7</v>
      </c>
      <c r="R40" s="133"/>
      <c r="S40" s="133"/>
      <c r="T40" s="133"/>
      <c r="U40" s="133"/>
      <c r="V40" s="125">
        <v>7</v>
      </c>
      <c r="W40" s="139">
        <f>AP39</f>
        <v>75</v>
      </c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6"/>
      <c r="AI40" s="140">
        <f>TabelaFluxoProcesso[[#This Row],[Custo]]</f>
        <v>0</v>
      </c>
      <c r="AJ40" s="32"/>
      <c r="AK40" s="32"/>
      <c r="AL40" s="32"/>
      <c r="AM40" s="32"/>
      <c r="AN40" s="36">
        <v>7</v>
      </c>
      <c r="AO40" s="4">
        <v>0</v>
      </c>
      <c r="AP40" s="1">
        <f t="shared" ref="AP40:AP52" si="2">V40*AO40*1440</f>
        <v>0</v>
      </c>
      <c r="AQ40" s="129" t="str">
        <f>VLOOKUP(C40,'[1]Valores-hora'!A:G,7,0)</f>
        <v>INTERNA</v>
      </c>
      <c r="AR40" s="34"/>
      <c r="AS40" s="34"/>
    </row>
    <row r="41" spans="1:46" x14ac:dyDescent="0.25">
      <c r="A41" s="48" t="s">
        <v>24</v>
      </c>
      <c r="B41" s="58" t="s">
        <v>47</v>
      </c>
      <c r="C41" s="12" t="s">
        <v>50</v>
      </c>
      <c r="D41" s="15" t="s">
        <v>51</v>
      </c>
      <c r="E41" s="133">
        <f>TabelaFluxoProcesso[[#This Row],[Tempo real da tarefa]]</f>
        <v>1.5625E-2</v>
      </c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>
        <f>TabelaFluxoProcesso[[#This Row],[Tempo real da tarefa]]</f>
        <v>1.5625E-2</v>
      </c>
      <c r="R41" s="133"/>
      <c r="S41" s="133"/>
      <c r="T41" s="133"/>
      <c r="U41" s="133"/>
      <c r="V41" s="125">
        <v>1.5625E-2</v>
      </c>
      <c r="W41" s="139">
        <f t="shared" ref="W41:W52" si="3">AP40</f>
        <v>0</v>
      </c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6"/>
      <c r="AI41" s="140">
        <f>TabelaFluxoProcesso[[#This Row],[Custo]]</f>
        <v>78.125</v>
      </c>
      <c r="AJ41" s="32"/>
      <c r="AK41" s="32"/>
      <c r="AL41" s="32"/>
      <c r="AM41" s="32"/>
      <c r="AN41" s="36">
        <v>1.0416666666666666E-2</v>
      </c>
      <c r="AO41" s="1">
        <v>3.4722222222222223</v>
      </c>
      <c r="AP41" s="1">
        <f t="shared" si="2"/>
        <v>78.125</v>
      </c>
      <c r="AQ41" s="129" t="str">
        <f>VLOOKUP(C41,'[1]Valores-hora'!A:G,7,0)</f>
        <v>INTERNA</v>
      </c>
      <c r="AR41" s="34"/>
      <c r="AT41"/>
    </row>
    <row r="42" spans="1:46" s="45" customFormat="1" x14ac:dyDescent="0.25">
      <c r="A42" s="49" t="s">
        <v>24</v>
      </c>
      <c r="B42" s="70" t="s">
        <v>47</v>
      </c>
      <c r="C42" s="40" t="s">
        <v>15</v>
      </c>
      <c r="D42" s="41" t="s">
        <v>218</v>
      </c>
      <c r="E42" s="134">
        <f>TabelaFluxoProcesso[[#This Row],[Tempo real da tarefa]]</f>
        <v>3.125E-2</v>
      </c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>
        <f>TabelaFluxoProcesso[[#This Row],[Tempo real da tarefa]]</f>
        <v>3.125E-2</v>
      </c>
      <c r="R42" s="134"/>
      <c r="S42" s="134"/>
      <c r="T42" s="134"/>
      <c r="U42" s="134"/>
      <c r="V42" s="126">
        <v>3.125E-2</v>
      </c>
      <c r="W42" s="157">
        <f t="shared" si="3"/>
        <v>78.125</v>
      </c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8"/>
      <c r="AI42" s="158">
        <f>TabelaFluxoProcesso[[#This Row],[Custo]]</f>
        <v>18.75</v>
      </c>
      <c r="AJ42" s="42"/>
      <c r="AK42" s="42"/>
      <c r="AL42" s="42"/>
      <c r="AM42" s="42"/>
      <c r="AN42" s="43">
        <v>2.0833333333333332E-2</v>
      </c>
      <c r="AO42" s="44">
        <v>0.41666666666666669</v>
      </c>
      <c r="AP42" s="44">
        <f t="shared" si="2"/>
        <v>18.75</v>
      </c>
      <c r="AQ42" s="159" t="str">
        <f>VLOOKUP(C42,'[1]Valores-hora'!A:G,7,0)</f>
        <v>INTERNA</v>
      </c>
      <c r="AR42" s="113"/>
      <c r="AS42" s="113"/>
    </row>
    <row r="43" spans="1:46" x14ac:dyDescent="0.25">
      <c r="A43" s="48" t="s">
        <v>24</v>
      </c>
      <c r="B43" s="58" t="s">
        <v>47</v>
      </c>
      <c r="C43" s="12" t="s">
        <v>30</v>
      </c>
      <c r="D43" s="153" t="s">
        <v>52</v>
      </c>
      <c r="E43" s="133">
        <f>TabelaFluxoProcesso[[#This Row],[Tempo real da tarefa]]</f>
        <v>1.0416666666666666E-2</v>
      </c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>
        <f>TabelaFluxoProcesso[[#This Row],[Tempo real da tarefa]]</f>
        <v>1.0416666666666666E-2</v>
      </c>
      <c r="R43" s="133"/>
      <c r="S43" s="133"/>
      <c r="T43" s="133"/>
      <c r="U43" s="133"/>
      <c r="V43" s="125">
        <v>1.0416666666666666E-2</v>
      </c>
      <c r="W43" s="139">
        <f t="shared" si="3"/>
        <v>18.75</v>
      </c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6"/>
      <c r="AI43" s="140">
        <f>TabelaFluxoProcesso[[#This Row],[Custo]]</f>
        <v>10.221962616822429</v>
      </c>
      <c r="AJ43" s="32"/>
      <c r="AK43" s="32"/>
      <c r="AL43" s="32"/>
      <c r="AM43" s="32"/>
      <c r="AN43" s="36">
        <v>6.9444444444444441E-3</v>
      </c>
      <c r="AO43" s="1">
        <v>0.68146417445482865</v>
      </c>
      <c r="AP43" s="1">
        <f t="shared" si="2"/>
        <v>10.221962616822429</v>
      </c>
      <c r="AQ43" s="129" t="str">
        <f>VLOOKUP(C43,'[1]Valores-hora'!A:G,7,0)</f>
        <v>INTERNA</v>
      </c>
      <c r="AR43" s="34"/>
      <c r="AT43"/>
    </row>
    <row r="44" spans="1:46" x14ac:dyDescent="0.25">
      <c r="A44" s="48" t="s">
        <v>24</v>
      </c>
      <c r="B44" s="58" t="s">
        <v>47</v>
      </c>
      <c r="C44" s="12" t="s">
        <v>30</v>
      </c>
      <c r="D44" s="153" t="s">
        <v>53</v>
      </c>
      <c r="E44" s="133">
        <f>TabelaFluxoProcesso[[#This Row],[Tempo real da tarefa]]</f>
        <v>5.208333333333333E-3</v>
      </c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>
        <f>TabelaFluxoProcesso[[#This Row],[Tempo real da tarefa]]</f>
        <v>5.208333333333333E-3</v>
      </c>
      <c r="R44" s="133"/>
      <c r="S44" s="133"/>
      <c r="T44" s="133"/>
      <c r="U44" s="133"/>
      <c r="V44" s="125">
        <v>5.208333333333333E-3</v>
      </c>
      <c r="W44" s="139">
        <f t="shared" si="3"/>
        <v>10.221962616822429</v>
      </c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6"/>
      <c r="AI44" s="140">
        <f>TabelaFluxoProcesso[[#This Row],[Custo]]</f>
        <v>5.1109813084112146</v>
      </c>
      <c r="AJ44" s="32"/>
      <c r="AK44" s="32"/>
      <c r="AL44" s="32"/>
      <c r="AM44" s="32"/>
      <c r="AN44" s="36">
        <v>3.472222222222222E-3</v>
      </c>
      <c r="AO44" s="1">
        <v>0.68146417445482865</v>
      </c>
      <c r="AP44" s="1">
        <f t="shared" si="2"/>
        <v>5.1109813084112146</v>
      </c>
      <c r="AQ44" s="129" t="str">
        <f>VLOOKUP(C44,'[1]Valores-hora'!A:G,7,0)</f>
        <v>INTERNA</v>
      </c>
      <c r="AR44" s="34"/>
      <c r="AT44"/>
    </row>
    <row r="45" spans="1:46" x14ac:dyDescent="0.25">
      <c r="A45" s="48" t="s">
        <v>24</v>
      </c>
      <c r="B45" s="58" t="s">
        <v>47</v>
      </c>
      <c r="C45" s="12" t="s">
        <v>54</v>
      </c>
      <c r="D45" s="153" t="s">
        <v>55</v>
      </c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25">
        <v>30</v>
      </c>
      <c r="W45" s="139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6"/>
      <c r="AI45" s="140"/>
      <c r="AJ45" s="32"/>
      <c r="AK45" s="32"/>
      <c r="AL45" s="32"/>
      <c r="AM45" s="32"/>
      <c r="AN45" s="36">
        <v>30</v>
      </c>
      <c r="AO45" s="2">
        <v>0</v>
      </c>
      <c r="AP45" s="1">
        <f t="shared" si="2"/>
        <v>0</v>
      </c>
      <c r="AQ45" s="129" t="str">
        <f>VLOOKUP(C45,'[1]Valores-hora'!A:G,7,0)</f>
        <v>EXTERNA</v>
      </c>
      <c r="AR45" s="34"/>
      <c r="AT45"/>
    </row>
    <row r="46" spans="1:46" x14ac:dyDescent="0.25">
      <c r="A46" s="48" t="s">
        <v>24</v>
      </c>
      <c r="B46" s="58" t="s">
        <v>47</v>
      </c>
      <c r="C46" s="12" t="s">
        <v>30</v>
      </c>
      <c r="D46" s="153" t="s">
        <v>53</v>
      </c>
      <c r="E46" s="133">
        <f>TabelaFluxoProcesso[[#This Row],[Tempo real da tarefa]]</f>
        <v>5.208333333333333E-3</v>
      </c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>
        <f>TabelaFluxoProcesso[[#This Row],[Tempo real da tarefa]]</f>
        <v>5.208333333333333E-3</v>
      </c>
      <c r="R46" s="133"/>
      <c r="S46" s="133"/>
      <c r="T46" s="133"/>
      <c r="U46" s="133"/>
      <c r="V46" s="125">
        <v>5.208333333333333E-3</v>
      </c>
      <c r="W46" s="139">
        <f t="shared" si="3"/>
        <v>0</v>
      </c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6"/>
      <c r="AI46" s="140">
        <f>TabelaFluxoProcesso[[#This Row],[Custo]]</f>
        <v>5.1109813084112146</v>
      </c>
      <c r="AJ46" s="32"/>
      <c r="AK46" s="32"/>
      <c r="AL46" s="32"/>
      <c r="AM46" s="32"/>
      <c r="AN46" s="36">
        <v>3.472222222222222E-3</v>
      </c>
      <c r="AO46" s="1">
        <v>0.68146417445482865</v>
      </c>
      <c r="AP46" s="1">
        <f t="shared" si="2"/>
        <v>5.1109813084112146</v>
      </c>
      <c r="AQ46" s="129" t="str">
        <f>VLOOKUP(C46,'[1]Valores-hora'!A:G,7,0)</f>
        <v>INTERNA</v>
      </c>
      <c r="AR46" s="34"/>
      <c r="AT46"/>
    </row>
    <row r="47" spans="1:46" x14ac:dyDescent="0.25">
      <c r="A47" s="48" t="s">
        <v>24</v>
      </c>
      <c r="B47" s="58" t="s">
        <v>47</v>
      </c>
      <c r="C47" s="12" t="s">
        <v>54</v>
      </c>
      <c r="D47" s="153" t="s">
        <v>55</v>
      </c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25">
        <v>30</v>
      </c>
      <c r="W47" s="139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6"/>
      <c r="AI47" s="140"/>
      <c r="AJ47" s="32"/>
      <c r="AK47" s="32"/>
      <c r="AL47" s="32"/>
      <c r="AM47" s="32"/>
      <c r="AN47" s="36">
        <v>30</v>
      </c>
      <c r="AO47" s="2">
        <v>0</v>
      </c>
      <c r="AP47" s="1">
        <f t="shared" si="2"/>
        <v>0</v>
      </c>
      <c r="AQ47" s="129" t="str">
        <f>VLOOKUP(C47,'[1]Valores-hora'!A:G,7,0)</f>
        <v>EXTERNA</v>
      </c>
      <c r="AR47" s="34"/>
      <c r="AT47"/>
    </row>
    <row r="48" spans="1:46" x14ac:dyDescent="0.25">
      <c r="A48" s="48" t="s">
        <v>24</v>
      </c>
      <c r="B48" s="58" t="s">
        <v>47</v>
      </c>
      <c r="C48" s="12" t="s">
        <v>30</v>
      </c>
      <c r="D48" s="153" t="s">
        <v>53</v>
      </c>
      <c r="E48" s="133">
        <f>TabelaFluxoProcesso[[#This Row],[Tempo real da tarefa]]</f>
        <v>5.208333333333333E-3</v>
      </c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>
        <f>TabelaFluxoProcesso[[#This Row],[Tempo real da tarefa]]</f>
        <v>5.208333333333333E-3</v>
      </c>
      <c r="R48" s="133"/>
      <c r="S48" s="133"/>
      <c r="T48" s="133"/>
      <c r="U48" s="133"/>
      <c r="V48" s="125">
        <v>5.208333333333333E-3</v>
      </c>
      <c r="W48" s="139">
        <f t="shared" si="3"/>
        <v>0</v>
      </c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6"/>
      <c r="AI48" s="140">
        <f>TabelaFluxoProcesso[[#This Row],[Custo]]</f>
        <v>5.1109813084112146</v>
      </c>
      <c r="AJ48" s="32"/>
      <c r="AK48" s="32"/>
      <c r="AL48" s="32"/>
      <c r="AM48" s="32"/>
      <c r="AN48" s="36">
        <v>3.472222222222222E-3</v>
      </c>
      <c r="AO48" s="1">
        <v>0.68146417445482865</v>
      </c>
      <c r="AP48" s="1">
        <f t="shared" si="2"/>
        <v>5.1109813084112146</v>
      </c>
      <c r="AQ48" s="129" t="str">
        <f>VLOOKUP(C48,'[1]Valores-hora'!A:G,7,0)</f>
        <v>INTERNA</v>
      </c>
      <c r="AR48" s="34"/>
      <c r="AT48"/>
    </row>
    <row r="49" spans="1:46" x14ac:dyDescent="0.25">
      <c r="A49" s="48" t="s">
        <v>24</v>
      </c>
      <c r="B49" s="58" t="s">
        <v>47</v>
      </c>
      <c r="C49" s="12" t="s">
        <v>54</v>
      </c>
      <c r="D49" s="153" t="s">
        <v>55</v>
      </c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25">
        <v>30</v>
      </c>
      <c r="W49" s="139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6"/>
      <c r="AI49" s="140"/>
      <c r="AJ49" s="32"/>
      <c r="AK49" s="32"/>
      <c r="AL49" s="32"/>
      <c r="AM49" s="32"/>
      <c r="AN49" s="36">
        <v>30</v>
      </c>
      <c r="AO49" s="2">
        <v>0</v>
      </c>
      <c r="AP49" s="1">
        <f t="shared" si="2"/>
        <v>0</v>
      </c>
      <c r="AQ49" s="129" t="str">
        <f>VLOOKUP(C49,'[1]Valores-hora'!A:G,7,0)</f>
        <v>EXTERNA</v>
      </c>
      <c r="AR49" s="34"/>
      <c r="AT49"/>
    </row>
    <row r="50" spans="1:46" x14ac:dyDescent="0.25">
      <c r="A50" s="48" t="s">
        <v>24</v>
      </c>
      <c r="B50" s="58" t="s">
        <v>47</v>
      </c>
      <c r="C50" s="12" t="s">
        <v>30</v>
      </c>
      <c r="D50" s="153" t="s">
        <v>53</v>
      </c>
      <c r="E50" s="133">
        <f>TabelaFluxoProcesso[[#This Row],[Tempo real da tarefa]]</f>
        <v>5.208333333333333E-3</v>
      </c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>
        <f>TabelaFluxoProcesso[[#This Row],[Tempo real da tarefa]]</f>
        <v>5.208333333333333E-3</v>
      </c>
      <c r="R50" s="133"/>
      <c r="S50" s="133"/>
      <c r="T50" s="133"/>
      <c r="U50" s="133"/>
      <c r="V50" s="125">
        <v>5.208333333333333E-3</v>
      </c>
      <c r="W50" s="139">
        <f t="shared" si="3"/>
        <v>0</v>
      </c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6"/>
      <c r="AI50" s="140">
        <f>TabelaFluxoProcesso[[#This Row],[Custo]]</f>
        <v>5.1109813084112146</v>
      </c>
      <c r="AJ50" s="32"/>
      <c r="AK50" s="32"/>
      <c r="AL50" s="32"/>
      <c r="AM50" s="32"/>
      <c r="AN50" s="36">
        <v>3.472222222222222E-3</v>
      </c>
      <c r="AO50" s="1">
        <v>0.68146417445482865</v>
      </c>
      <c r="AP50" s="1">
        <f t="shared" si="2"/>
        <v>5.1109813084112146</v>
      </c>
      <c r="AQ50" s="129" t="str">
        <f>VLOOKUP(C50,'[1]Valores-hora'!A:G,7,0)</f>
        <v>INTERNA</v>
      </c>
      <c r="AR50" s="34"/>
      <c r="AT50"/>
    </row>
    <row r="51" spans="1:46" x14ac:dyDescent="0.25">
      <c r="A51" s="48" t="s">
        <v>24</v>
      </c>
      <c r="B51" s="58" t="s">
        <v>47</v>
      </c>
      <c r="C51" s="12" t="s">
        <v>54</v>
      </c>
      <c r="D51" s="153" t="s">
        <v>55</v>
      </c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25">
        <v>30</v>
      </c>
      <c r="W51" s="139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6"/>
      <c r="AI51" s="140"/>
      <c r="AJ51" s="32"/>
      <c r="AK51" s="32"/>
      <c r="AL51" s="32"/>
      <c r="AM51" s="32"/>
      <c r="AN51" s="36">
        <v>30</v>
      </c>
      <c r="AO51" s="2">
        <v>0</v>
      </c>
      <c r="AP51" s="1">
        <f t="shared" si="2"/>
        <v>0</v>
      </c>
      <c r="AQ51" s="129" t="str">
        <f>VLOOKUP(C51,'[1]Valores-hora'!A:G,7,0)</f>
        <v>EXTERNA</v>
      </c>
      <c r="AR51" s="34"/>
      <c r="AT51"/>
    </row>
    <row r="52" spans="1:46" x14ac:dyDescent="0.25">
      <c r="A52" s="50" t="s">
        <v>24</v>
      </c>
      <c r="B52" s="66" t="s">
        <v>47</v>
      </c>
      <c r="C52" s="24" t="s">
        <v>30</v>
      </c>
      <c r="D52" s="154" t="s">
        <v>53</v>
      </c>
      <c r="E52" s="133">
        <f>TabelaFluxoProcesso[[#This Row],[Tempo real da tarefa]]</f>
        <v>5.208333333333333E-3</v>
      </c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>
        <f>TabelaFluxoProcesso[[#This Row],[Tempo real da tarefa]]</f>
        <v>5.208333333333333E-3</v>
      </c>
      <c r="R52" s="133"/>
      <c r="S52" s="133"/>
      <c r="T52" s="133"/>
      <c r="U52" s="133"/>
      <c r="V52" s="125">
        <v>5.208333333333333E-3</v>
      </c>
      <c r="W52" s="139">
        <f t="shared" si="3"/>
        <v>0</v>
      </c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6"/>
      <c r="AI52" s="140">
        <f>TabelaFluxoProcesso[[#This Row],[Custo]]</f>
        <v>5.1109813084112146</v>
      </c>
      <c r="AJ52" s="32"/>
      <c r="AK52" s="32"/>
      <c r="AL52" s="32"/>
      <c r="AM52" s="32"/>
      <c r="AN52" s="36">
        <v>3.472222222222222E-3</v>
      </c>
      <c r="AO52" s="1">
        <v>0.68146417445482865</v>
      </c>
      <c r="AP52" s="1">
        <f t="shared" si="2"/>
        <v>5.1109813084112146</v>
      </c>
      <c r="AQ52" s="129" t="str">
        <f>VLOOKUP(C52,'[1]Valores-hora'!A:G,7,0)</f>
        <v>INTERNA</v>
      </c>
      <c r="AR52" s="34"/>
      <c r="AT52"/>
    </row>
    <row r="53" spans="1:46" x14ac:dyDescent="0.25">
      <c r="A53" s="50" t="s">
        <v>24</v>
      </c>
      <c r="B53" s="104" t="s">
        <v>256</v>
      </c>
      <c r="C53" s="12"/>
      <c r="D53" s="160" t="s">
        <v>257</v>
      </c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61"/>
      <c r="W53" s="12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I53" s="32"/>
      <c r="AJ53" s="32"/>
      <c r="AK53" s="32"/>
      <c r="AL53" s="32"/>
      <c r="AM53" s="32"/>
      <c r="AN53" s="36"/>
      <c r="AO53" s="1"/>
      <c r="AP53" s="1">
        <f t="shared" ref="AP53:AP57" si="4">V53*AO53*1440</f>
        <v>0</v>
      </c>
      <c r="AQ53" s="129"/>
      <c r="AR53" s="34"/>
      <c r="AT53"/>
    </row>
    <row r="54" spans="1:46" x14ac:dyDescent="0.25">
      <c r="A54" s="50" t="s">
        <v>24</v>
      </c>
      <c r="B54" s="104" t="s">
        <v>256</v>
      </c>
      <c r="C54" s="12"/>
      <c r="D54" s="160" t="s">
        <v>258</v>
      </c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61"/>
      <c r="W54" s="12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I54" s="32"/>
      <c r="AJ54" s="32"/>
      <c r="AK54" s="32"/>
      <c r="AL54" s="32"/>
      <c r="AM54" s="32"/>
      <c r="AN54" s="36"/>
      <c r="AO54" s="1"/>
      <c r="AP54" s="1">
        <f t="shared" si="4"/>
        <v>0</v>
      </c>
      <c r="AQ54" s="129"/>
      <c r="AR54" s="34"/>
      <c r="AT54"/>
    </row>
    <row r="55" spans="1:46" x14ac:dyDescent="0.25">
      <c r="A55" s="50" t="s">
        <v>24</v>
      </c>
      <c r="B55" s="104" t="s">
        <v>256</v>
      </c>
      <c r="C55" s="12"/>
      <c r="D55" s="160" t="s">
        <v>259</v>
      </c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61"/>
      <c r="W55" s="12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I55" s="32"/>
      <c r="AJ55" s="32"/>
      <c r="AK55" s="32"/>
      <c r="AL55" s="32"/>
      <c r="AM55" s="32"/>
      <c r="AN55" s="36"/>
      <c r="AO55" s="1"/>
      <c r="AP55" s="1">
        <f t="shared" si="4"/>
        <v>0</v>
      </c>
      <c r="AQ55" s="129"/>
      <c r="AR55" s="34"/>
      <c r="AT55"/>
    </row>
    <row r="56" spans="1:46" x14ac:dyDescent="0.25">
      <c r="A56" s="50" t="s">
        <v>24</v>
      </c>
      <c r="B56" s="104" t="s">
        <v>256</v>
      </c>
      <c r="C56" s="12"/>
      <c r="D56" s="160" t="s">
        <v>44</v>
      </c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61"/>
      <c r="W56" s="12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I56" s="32"/>
      <c r="AJ56" s="32"/>
      <c r="AK56" s="32"/>
      <c r="AL56" s="32"/>
      <c r="AM56" s="32"/>
      <c r="AN56" s="36"/>
      <c r="AO56" s="1"/>
      <c r="AP56" s="1">
        <f t="shared" si="4"/>
        <v>0</v>
      </c>
      <c r="AQ56" s="129"/>
      <c r="AR56" s="34"/>
      <c r="AT56"/>
    </row>
    <row r="57" spans="1:46" x14ac:dyDescent="0.25">
      <c r="A57" s="50" t="s">
        <v>24</v>
      </c>
      <c r="B57" s="104" t="s">
        <v>256</v>
      </c>
      <c r="C57" s="12"/>
      <c r="D57" s="160" t="s">
        <v>38</v>
      </c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61"/>
      <c r="W57" s="12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I57" s="32"/>
      <c r="AJ57" s="32"/>
      <c r="AK57" s="32"/>
      <c r="AL57" s="32"/>
      <c r="AM57" s="32"/>
      <c r="AN57" s="36"/>
      <c r="AO57" s="1"/>
      <c r="AP57" s="1">
        <f t="shared" si="4"/>
        <v>0</v>
      </c>
      <c r="AQ57" s="129"/>
      <c r="AR57" s="34"/>
      <c r="AT57"/>
    </row>
    <row r="58" spans="1:46" x14ac:dyDescent="0.25">
      <c r="A58" s="51" t="s">
        <v>24</v>
      </c>
      <c r="B58" s="71" t="s">
        <v>56</v>
      </c>
      <c r="C58" s="25" t="s">
        <v>30</v>
      </c>
      <c r="D58" s="155" t="s">
        <v>57</v>
      </c>
      <c r="E58" s="133"/>
      <c r="F58" s="133"/>
      <c r="G58" s="133"/>
      <c r="H58" s="133"/>
      <c r="I58" s="133"/>
      <c r="J58" s="133"/>
      <c r="K58" s="133">
        <f>TabelaFluxoProcesso[[#This Row],[Tempo real da tarefa]]</f>
        <v>2.0833333333333333E-3</v>
      </c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25">
        <v>2.0833333333333333E-3</v>
      </c>
      <c r="W58" s="122"/>
      <c r="X58" s="32"/>
      <c r="Y58" s="32"/>
      <c r="Z58" s="32"/>
      <c r="AA58" s="32"/>
      <c r="AB58" s="32"/>
      <c r="AC58" s="143">
        <f>TabelaFluxoProcesso[[#This Row],[Custo]]</f>
        <v>2.0443925233644857</v>
      </c>
      <c r="AD58" s="143"/>
      <c r="AE58" s="143"/>
      <c r="AF58" s="32"/>
      <c r="AG58" s="32"/>
      <c r="AI58" s="111"/>
      <c r="AJ58" s="32"/>
      <c r="AK58" s="32"/>
      <c r="AL58" s="32"/>
      <c r="AM58" s="32"/>
      <c r="AN58" s="36">
        <v>1.3888888888888889E-3</v>
      </c>
      <c r="AO58" s="1">
        <v>0.68146417445482865</v>
      </c>
      <c r="AP58" s="1">
        <f t="shared" ref="AP58:AP80" si="5">V58*AO58*1440</f>
        <v>2.0443925233644857</v>
      </c>
      <c r="AQ58" s="129" t="str">
        <f>VLOOKUP(C58,'[1]Valores-hora'!A:G,7,0)</f>
        <v>INTERNA</v>
      </c>
      <c r="AR58" s="34"/>
      <c r="AT58"/>
    </row>
    <row r="59" spans="1:46" x14ac:dyDescent="0.25">
      <c r="A59" s="48" t="s">
        <v>24</v>
      </c>
      <c r="B59" s="72" t="s">
        <v>56</v>
      </c>
      <c r="C59" s="12" t="s">
        <v>37</v>
      </c>
      <c r="D59" s="153" t="s">
        <v>58</v>
      </c>
      <c r="E59" s="133"/>
      <c r="F59" s="133"/>
      <c r="G59" s="133"/>
      <c r="H59" s="133"/>
      <c r="I59" s="133"/>
      <c r="J59" s="133"/>
      <c r="K59" s="133">
        <f>TabelaFluxoProcesso[[#This Row],[Tempo real da tarefa]]</f>
        <v>1.0416666666666666E-2</v>
      </c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25">
        <v>1.0416666666666666E-2</v>
      </c>
      <c r="W59" s="122"/>
      <c r="X59" s="32"/>
      <c r="Y59" s="32"/>
      <c r="Z59" s="32"/>
      <c r="AA59" s="32"/>
      <c r="AB59" s="32"/>
      <c r="AC59" s="143">
        <f>TabelaFluxoProcesso[[#This Row],[Custo]]</f>
        <v>17.361111111111111</v>
      </c>
      <c r="AD59" s="143"/>
      <c r="AE59" s="143"/>
      <c r="AF59" s="32"/>
      <c r="AG59" s="32"/>
      <c r="AI59" s="111"/>
      <c r="AJ59" s="32"/>
      <c r="AK59" s="32"/>
      <c r="AL59" s="32"/>
      <c r="AM59" s="32"/>
      <c r="AN59" s="36">
        <v>6.9444444444444441E-3</v>
      </c>
      <c r="AO59" s="1">
        <v>1.1574074074074074</v>
      </c>
      <c r="AP59" s="1">
        <f t="shared" si="5"/>
        <v>17.361111111111111</v>
      </c>
      <c r="AQ59" s="129" t="str">
        <f>VLOOKUP(C59,'[1]Valores-hora'!A:G,7,0)</f>
        <v>INTERNA</v>
      </c>
      <c r="AR59" s="34"/>
      <c r="AT59"/>
    </row>
    <row r="60" spans="1:46" x14ac:dyDescent="0.25">
      <c r="A60" s="48" t="s">
        <v>24</v>
      </c>
      <c r="B60" s="72" t="s">
        <v>56</v>
      </c>
      <c r="C60" s="12" t="s">
        <v>59</v>
      </c>
      <c r="D60" s="153" t="s">
        <v>60</v>
      </c>
      <c r="E60" s="133"/>
      <c r="F60" s="133"/>
      <c r="G60" s="133"/>
      <c r="H60" s="133"/>
      <c r="I60" s="133"/>
      <c r="J60" s="133"/>
      <c r="K60" s="133">
        <f>TabelaFluxoProcesso[[#This Row],[Tempo real da tarefa]]</f>
        <v>4.6875E-2</v>
      </c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25">
        <v>4.6875E-2</v>
      </c>
      <c r="W60" s="122"/>
      <c r="X60" s="32"/>
      <c r="Y60" s="32"/>
      <c r="Z60" s="32"/>
      <c r="AA60" s="32"/>
      <c r="AB60" s="32"/>
      <c r="AC60" s="143">
        <f>TabelaFluxoProcesso[[#This Row],[Custo]]</f>
        <v>15.186915887850468</v>
      </c>
      <c r="AD60" s="143"/>
      <c r="AE60" s="143"/>
      <c r="AF60" s="32"/>
      <c r="AG60" s="32"/>
      <c r="AI60" s="111"/>
      <c r="AJ60" s="32"/>
      <c r="AK60" s="32"/>
      <c r="AL60" s="32"/>
      <c r="AM60" s="32"/>
      <c r="AN60" s="36">
        <v>3.125E-2</v>
      </c>
      <c r="AO60" s="1">
        <v>0.2249913464866736</v>
      </c>
      <c r="AP60" s="1">
        <f t="shared" si="5"/>
        <v>15.186915887850468</v>
      </c>
      <c r="AQ60" s="129" t="str">
        <f>VLOOKUP(C60,'[1]Valores-hora'!A:G,7,0)</f>
        <v>INTERNA</v>
      </c>
      <c r="AR60" s="34"/>
      <c r="AT60"/>
    </row>
    <row r="61" spans="1:46" x14ac:dyDescent="0.25">
      <c r="A61" s="48" t="s">
        <v>24</v>
      </c>
      <c r="B61" s="72" t="s">
        <v>56</v>
      </c>
      <c r="C61" s="12" t="s">
        <v>33</v>
      </c>
      <c r="D61" s="153" t="s">
        <v>61</v>
      </c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25">
        <v>7</v>
      </c>
      <c r="W61" s="122"/>
      <c r="X61" s="32"/>
      <c r="Y61" s="32"/>
      <c r="Z61" s="32"/>
      <c r="AA61" s="32"/>
      <c r="AB61" s="32"/>
      <c r="AC61" s="143"/>
      <c r="AD61" s="143"/>
      <c r="AE61" s="143"/>
      <c r="AF61" s="32"/>
      <c r="AG61" s="32"/>
      <c r="AI61" s="111"/>
      <c r="AJ61" s="32"/>
      <c r="AK61" s="32"/>
      <c r="AL61" s="32"/>
      <c r="AM61" s="32"/>
      <c r="AN61" s="36">
        <v>7</v>
      </c>
      <c r="AO61" s="2">
        <v>0</v>
      </c>
      <c r="AP61" s="1">
        <f t="shared" si="5"/>
        <v>0</v>
      </c>
      <c r="AQ61" s="129" t="str">
        <f>VLOOKUP(C61,'[1]Valores-hora'!A:G,7,0)</f>
        <v>EXTERNA</v>
      </c>
      <c r="AR61" s="34"/>
      <c r="AT61"/>
    </row>
    <row r="62" spans="1:46" s="3" customFormat="1" x14ac:dyDescent="0.25">
      <c r="A62" s="48" t="s">
        <v>24</v>
      </c>
      <c r="B62" s="72" t="s">
        <v>56</v>
      </c>
      <c r="C62" s="12" t="s">
        <v>12</v>
      </c>
      <c r="D62" s="153" t="s">
        <v>62</v>
      </c>
      <c r="E62" s="133"/>
      <c r="F62" s="133"/>
      <c r="G62" s="133"/>
      <c r="H62" s="133"/>
      <c r="I62" s="133"/>
      <c r="J62" s="133"/>
      <c r="K62" s="133">
        <f>TabelaFluxoProcesso[[#This Row],[Tempo real da tarefa]]</f>
        <v>1</v>
      </c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25">
        <v>1</v>
      </c>
      <c r="W62" s="122"/>
      <c r="X62" s="32"/>
      <c r="Y62" s="32"/>
      <c r="Z62" s="32"/>
      <c r="AA62" s="32"/>
      <c r="AB62" s="32"/>
      <c r="AC62" s="143">
        <f>TabelaFluxoProcesso[[#This Row],[Custo]]</f>
        <v>0</v>
      </c>
      <c r="AD62" s="143"/>
      <c r="AE62" s="143"/>
      <c r="AF62" s="32"/>
      <c r="AG62" s="32"/>
      <c r="AH62" s="31"/>
      <c r="AI62" s="111"/>
      <c r="AJ62" s="32"/>
      <c r="AK62" s="32"/>
      <c r="AL62" s="32"/>
      <c r="AM62" s="32"/>
      <c r="AN62" s="36">
        <v>1</v>
      </c>
      <c r="AO62" s="4">
        <v>0</v>
      </c>
      <c r="AP62" s="1">
        <f t="shared" si="5"/>
        <v>0</v>
      </c>
      <c r="AQ62" s="129" t="str">
        <f>VLOOKUP(C62,'[1]Valores-hora'!A:G,7,0)</f>
        <v>INTERNA</v>
      </c>
      <c r="AR62" s="34"/>
      <c r="AS62" s="34"/>
    </row>
    <row r="63" spans="1:46" x14ac:dyDescent="0.25">
      <c r="A63" s="48" t="s">
        <v>24</v>
      </c>
      <c r="B63" s="72" t="s">
        <v>56</v>
      </c>
      <c r="C63" s="12" t="s">
        <v>59</v>
      </c>
      <c r="D63" s="153" t="s">
        <v>63</v>
      </c>
      <c r="E63" s="133"/>
      <c r="F63" s="133"/>
      <c r="G63" s="133"/>
      <c r="H63" s="133"/>
      <c r="I63" s="133"/>
      <c r="J63" s="133"/>
      <c r="K63" s="133">
        <f>TabelaFluxoProcesso[[#This Row],[Tempo real da tarefa]]</f>
        <v>1.0416666666666666E-2</v>
      </c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25">
        <v>1.0416666666666666E-2</v>
      </c>
      <c r="W63" s="122"/>
      <c r="X63" s="32"/>
      <c r="Y63" s="32"/>
      <c r="Z63" s="32"/>
      <c r="AA63" s="32"/>
      <c r="AB63" s="32"/>
      <c r="AC63" s="143">
        <f>TabelaFluxoProcesso[[#This Row],[Custo]]</f>
        <v>3.3748701973001038</v>
      </c>
      <c r="AD63" s="143"/>
      <c r="AE63" s="143"/>
      <c r="AF63" s="32"/>
      <c r="AG63" s="32"/>
      <c r="AI63" s="111"/>
      <c r="AJ63" s="32"/>
      <c r="AK63" s="32"/>
      <c r="AL63" s="32"/>
      <c r="AM63" s="32"/>
      <c r="AN63" s="36">
        <v>6.9444444444444441E-3</v>
      </c>
      <c r="AO63" s="1">
        <v>0.2249913464866736</v>
      </c>
      <c r="AP63" s="1">
        <f t="shared" si="5"/>
        <v>3.3748701973001038</v>
      </c>
      <c r="AQ63" s="129" t="str">
        <f>VLOOKUP(C63,'[1]Valores-hora'!A:G,7,0)</f>
        <v>INTERNA</v>
      </c>
      <c r="AR63" s="34"/>
      <c r="AT63"/>
    </row>
    <row r="64" spans="1:46" s="3" customFormat="1" x14ac:dyDescent="0.25">
      <c r="A64" s="48" t="s">
        <v>24</v>
      </c>
      <c r="B64" s="72" t="s">
        <v>56</v>
      </c>
      <c r="C64" s="12" t="s">
        <v>12</v>
      </c>
      <c r="D64" s="153" t="s">
        <v>64</v>
      </c>
      <c r="E64" s="133"/>
      <c r="F64" s="133"/>
      <c r="G64" s="133"/>
      <c r="H64" s="133"/>
      <c r="I64" s="133"/>
      <c r="J64" s="133"/>
      <c r="K64" s="133">
        <f>TabelaFluxoProcesso[[#This Row],[Tempo real da tarefa]]</f>
        <v>1</v>
      </c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25">
        <v>1</v>
      </c>
      <c r="W64" s="122"/>
      <c r="X64" s="32"/>
      <c r="Y64" s="32"/>
      <c r="Z64" s="32"/>
      <c r="AA64" s="32"/>
      <c r="AB64" s="32"/>
      <c r="AC64" s="143">
        <f>TabelaFluxoProcesso[[#This Row],[Custo]]</f>
        <v>0</v>
      </c>
      <c r="AD64" s="143"/>
      <c r="AE64" s="143"/>
      <c r="AF64" s="32"/>
      <c r="AG64" s="32"/>
      <c r="AH64" s="31"/>
      <c r="AI64" s="111"/>
      <c r="AJ64" s="32"/>
      <c r="AK64" s="32"/>
      <c r="AL64" s="32"/>
      <c r="AM64" s="32"/>
      <c r="AN64" s="36">
        <v>1</v>
      </c>
      <c r="AO64" s="4">
        <v>0</v>
      </c>
      <c r="AP64" s="1">
        <f t="shared" si="5"/>
        <v>0</v>
      </c>
      <c r="AQ64" s="129" t="str">
        <f>VLOOKUP(C64,'[1]Valores-hora'!A:G,7,0)</f>
        <v>INTERNA</v>
      </c>
      <c r="AR64" s="34"/>
      <c r="AS64" s="34"/>
    </row>
    <row r="65" spans="1:46" x14ac:dyDescent="0.25">
      <c r="A65" s="48" t="s">
        <v>24</v>
      </c>
      <c r="B65" s="72" t="s">
        <v>56</v>
      </c>
      <c r="C65" s="12" t="s">
        <v>37</v>
      </c>
      <c r="D65" s="153" t="s">
        <v>65</v>
      </c>
      <c r="E65" s="133"/>
      <c r="F65" s="133"/>
      <c r="G65" s="133"/>
      <c r="H65" s="133"/>
      <c r="I65" s="133"/>
      <c r="J65" s="133"/>
      <c r="K65" s="133">
        <f>TabelaFluxoProcesso[[#This Row],[Tempo real da tarefa]]</f>
        <v>1.0416666666666666E-2</v>
      </c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25">
        <v>1.0416666666666666E-2</v>
      </c>
      <c r="W65" s="122"/>
      <c r="X65" s="32"/>
      <c r="Y65" s="32"/>
      <c r="Z65" s="32"/>
      <c r="AA65" s="32"/>
      <c r="AB65" s="32"/>
      <c r="AC65" s="143">
        <f>TabelaFluxoProcesso[[#This Row],[Custo]]</f>
        <v>17.361111111111111</v>
      </c>
      <c r="AD65" s="143"/>
      <c r="AE65" s="143"/>
      <c r="AF65" s="32"/>
      <c r="AG65" s="32"/>
      <c r="AI65" s="111"/>
      <c r="AJ65" s="32"/>
      <c r="AK65" s="32"/>
      <c r="AL65" s="32"/>
      <c r="AM65" s="32"/>
      <c r="AN65" s="36">
        <v>6.9444444444444441E-3</v>
      </c>
      <c r="AO65" s="1">
        <v>1.1574074074074074</v>
      </c>
      <c r="AP65" s="1">
        <f t="shared" si="5"/>
        <v>17.361111111111111</v>
      </c>
      <c r="AQ65" s="129" t="str">
        <f>VLOOKUP(C65,'[1]Valores-hora'!A:G,7,0)</f>
        <v>INTERNA</v>
      </c>
      <c r="AR65" s="34"/>
      <c r="AT65"/>
    </row>
    <row r="66" spans="1:46" x14ac:dyDescent="0.25">
      <c r="A66" s="48" t="s">
        <v>24</v>
      </c>
      <c r="B66" s="72" t="s">
        <v>56</v>
      </c>
      <c r="C66" s="12" t="s">
        <v>59</v>
      </c>
      <c r="D66" s="153" t="s">
        <v>66</v>
      </c>
      <c r="E66" s="133"/>
      <c r="F66" s="133"/>
      <c r="G66" s="133"/>
      <c r="H66" s="133"/>
      <c r="I66" s="133"/>
      <c r="J66" s="133"/>
      <c r="K66" s="133">
        <f>TabelaFluxoProcesso[[#This Row],[Tempo real da tarefa]]</f>
        <v>1.0416666666666666E-2</v>
      </c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25">
        <v>1.0416666666666666E-2</v>
      </c>
      <c r="W66" s="122"/>
      <c r="X66" s="32"/>
      <c r="Y66" s="32"/>
      <c r="Z66" s="32"/>
      <c r="AA66" s="32"/>
      <c r="AB66" s="32"/>
      <c r="AC66" s="143">
        <f>TabelaFluxoProcesso[[#This Row],[Custo]]</f>
        <v>3.3748701973001038</v>
      </c>
      <c r="AD66" s="143"/>
      <c r="AE66" s="143"/>
      <c r="AF66" s="32"/>
      <c r="AG66" s="32"/>
      <c r="AI66" s="111"/>
      <c r="AJ66" s="32"/>
      <c r="AK66" s="32"/>
      <c r="AL66" s="32"/>
      <c r="AM66" s="32"/>
      <c r="AN66" s="36">
        <v>6.9444444444444441E-3</v>
      </c>
      <c r="AO66" s="1">
        <v>0.2249913464866736</v>
      </c>
      <c r="AP66" s="1">
        <f t="shared" si="5"/>
        <v>3.3748701973001038</v>
      </c>
      <c r="AQ66" s="129" t="str">
        <f>VLOOKUP(C66,'[1]Valores-hora'!A:G,7,0)</f>
        <v>INTERNA</v>
      </c>
      <c r="AR66" s="34"/>
      <c r="AT66"/>
    </row>
    <row r="67" spans="1:46" x14ac:dyDescent="0.25">
      <c r="A67" s="48" t="s">
        <v>24</v>
      </c>
      <c r="B67" s="72" t="s">
        <v>56</v>
      </c>
      <c r="C67" s="12" t="s">
        <v>54</v>
      </c>
      <c r="D67" s="153" t="s">
        <v>67</v>
      </c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25">
        <v>30</v>
      </c>
      <c r="W67" s="122"/>
      <c r="X67" s="32"/>
      <c r="Y67" s="32"/>
      <c r="Z67" s="32"/>
      <c r="AA67" s="32"/>
      <c r="AB67" s="32"/>
      <c r="AC67" s="143"/>
      <c r="AD67" s="143"/>
      <c r="AE67" s="143"/>
      <c r="AF67" s="32"/>
      <c r="AG67" s="32"/>
      <c r="AI67" s="111"/>
      <c r="AJ67" s="32"/>
      <c r="AK67" s="32"/>
      <c r="AL67" s="32"/>
      <c r="AM67" s="32"/>
      <c r="AN67" s="36">
        <v>30</v>
      </c>
      <c r="AO67" s="2">
        <v>0</v>
      </c>
      <c r="AP67" s="1">
        <f t="shared" si="5"/>
        <v>0</v>
      </c>
      <c r="AQ67" s="129" t="str">
        <f>VLOOKUP(C67,'[1]Valores-hora'!A:G,7,0)</f>
        <v>EXTERNA</v>
      </c>
      <c r="AR67" s="34"/>
      <c r="AT67"/>
    </row>
    <row r="68" spans="1:46" x14ac:dyDescent="0.25">
      <c r="A68" s="48" t="s">
        <v>24</v>
      </c>
      <c r="B68" s="72" t="s">
        <v>56</v>
      </c>
      <c r="C68" s="12" t="s">
        <v>30</v>
      </c>
      <c r="D68" s="153" t="s">
        <v>53</v>
      </c>
      <c r="E68" s="133"/>
      <c r="F68" s="133"/>
      <c r="G68" s="133"/>
      <c r="H68" s="133"/>
      <c r="I68" s="133"/>
      <c r="J68" s="133"/>
      <c r="K68" s="133">
        <f>TabelaFluxoProcesso[[#This Row],[Tempo real da tarefa]]</f>
        <v>5.208333333333333E-3</v>
      </c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25">
        <v>5.208333333333333E-3</v>
      </c>
      <c r="W68" s="122"/>
      <c r="X68" s="32"/>
      <c r="Y68" s="32"/>
      <c r="Z68" s="32"/>
      <c r="AA68" s="32"/>
      <c r="AB68" s="32"/>
      <c r="AC68" s="143">
        <f>TabelaFluxoProcesso[[#This Row],[Custo]]</f>
        <v>5.1109813084112146</v>
      </c>
      <c r="AD68" s="143"/>
      <c r="AE68" s="143"/>
      <c r="AF68" s="32"/>
      <c r="AG68" s="32"/>
      <c r="AI68" s="111"/>
      <c r="AJ68" s="32"/>
      <c r="AK68" s="32"/>
      <c r="AL68" s="32"/>
      <c r="AM68" s="32"/>
      <c r="AN68" s="36">
        <v>3.472222222222222E-3</v>
      </c>
      <c r="AO68" s="1">
        <v>0.68146417445482865</v>
      </c>
      <c r="AP68" s="1">
        <f t="shared" si="5"/>
        <v>5.1109813084112146</v>
      </c>
      <c r="AQ68" s="129" t="str">
        <f>VLOOKUP(C68,'[1]Valores-hora'!A:G,7,0)</f>
        <v>INTERNA</v>
      </c>
      <c r="AR68" s="34"/>
      <c r="AT68"/>
    </row>
    <row r="69" spans="1:46" x14ac:dyDescent="0.25">
      <c r="A69" s="52" t="s">
        <v>24</v>
      </c>
      <c r="B69" s="73" t="s">
        <v>56</v>
      </c>
      <c r="C69" s="26" t="s">
        <v>54</v>
      </c>
      <c r="D69" s="156" t="s">
        <v>67</v>
      </c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25">
        <v>30</v>
      </c>
      <c r="W69" s="122"/>
      <c r="X69" s="32"/>
      <c r="Y69" s="32"/>
      <c r="Z69" s="32"/>
      <c r="AA69" s="32"/>
      <c r="AB69" s="32"/>
      <c r="AC69" s="143"/>
      <c r="AD69" s="143"/>
      <c r="AE69" s="143"/>
      <c r="AF69" s="32"/>
      <c r="AG69" s="32"/>
      <c r="AI69" s="111"/>
      <c r="AJ69" s="32"/>
      <c r="AK69" s="32"/>
      <c r="AL69" s="32"/>
      <c r="AM69" s="32"/>
      <c r="AN69" s="36">
        <v>30</v>
      </c>
      <c r="AO69" s="2">
        <v>0</v>
      </c>
      <c r="AP69" s="1">
        <f t="shared" si="5"/>
        <v>0</v>
      </c>
      <c r="AQ69" s="129" t="str">
        <f>VLOOKUP(C69,'[1]Valores-hora'!A:G,7,0)</f>
        <v>EXTERNA</v>
      </c>
      <c r="AR69" s="34"/>
      <c r="AT69"/>
    </row>
    <row r="70" spans="1:46" x14ac:dyDescent="0.25">
      <c r="A70" s="53" t="s">
        <v>24</v>
      </c>
      <c r="B70" s="74" t="s">
        <v>68</v>
      </c>
      <c r="C70" s="27" t="s">
        <v>30</v>
      </c>
      <c r="D70" s="19" t="s">
        <v>69</v>
      </c>
      <c r="E70" s="133">
        <f>TabelaFluxoProcesso[[#This Row],[Tempo real da tarefa]]</f>
        <v>2.0833333333333333E-3</v>
      </c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>
        <f>TabelaFluxoProcesso[[#This Row],[Tempo real da tarefa]]</f>
        <v>2.0833333333333333E-3</v>
      </c>
      <c r="R70" s="133"/>
      <c r="S70" s="133"/>
      <c r="T70" s="133"/>
      <c r="U70" s="133"/>
      <c r="V70" s="125">
        <v>2.0833333333333333E-3</v>
      </c>
      <c r="W70" s="139">
        <f>TabelaFluxoProcesso[[#This Row],[Custo]]</f>
        <v>2.0443925233644857</v>
      </c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6"/>
      <c r="AI70" s="140">
        <f>TabelaFluxoProcesso[[#This Row],[Custo]]</f>
        <v>2.0443925233644857</v>
      </c>
      <c r="AJ70" s="32"/>
      <c r="AK70" s="32"/>
      <c r="AL70" s="32"/>
      <c r="AM70" s="32"/>
      <c r="AN70" s="36">
        <v>1.3888888888888889E-3</v>
      </c>
      <c r="AO70" s="1">
        <v>0.68146417445482865</v>
      </c>
      <c r="AP70" s="1">
        <f t="shared" si="5"/>
        <v>2.0443925233644857</v>
      </c>
      <c r="AQ70" s="129" t="str">
        <f>VLOOKUP(C70,'[1]Valores-hora'!A:G,7,0)</f>
        <v>INTERNA</v>
      </c>
      <c r="AR70" s="34"/>
      <c r="AT70"/>
    </row>
    <row r="71" spans="1:46" s="3" customFormat="1" x14ac:dyDescent="0.25">
      <c r="A71" s="48" t="s">
        <v>24</v>
      </c>
      <c r="B71" s="60" t="s">
        <v>68</v>
      </c>
      <c r="C71" s="12" t="s">
        <v>12</v>
      </c>
      <c r="D71" s="15" t="s">
        <v>70</v>
      </c>
      <c r="E71" s="133">
        <f>TabelaFluxoProcesso[[#This Row],[Tempo real da tarefa]]</f>
        <v>1</v>
      </c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>
        <f>TabelaFluxoProcesso[[#This Row],[Tempo real da tarefa]]</f>
        <v>1</v>
      </c>
      <c r="R71" s="133">
        <f>TabelaFluxoProcesso[[#This Row],[Tempo real da tarefa]]</f>
        <v>1</v>
      </c>
      <c r="S71" s="133"/>
      <c r="T71" s="133"/>
      <c r="U71" s="133"/>
      <c r="V71" s="125">
        <v>1</v>
      </c>
      <c r="W71" s="139">
        <f>TabelaFluxoProcesso[[#This Row],[Custo]]</f>
        <v>0</v>
      </c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6"/>
      <c r="AI71" s="140">
        <f>TabelaFluxoProcesso[[#This Row],[Custo]]</f>
        <v>0</v>
      </c>
      <c r="AJ71" s="141">
        <f>TabelaFluxoProcesso[[#This Row],[Custo]]</f>
        <v>0</v>
      </c>
      <c r="AK71" s="120"/>
      <c r="AL71" s="120"/>
      <c r="AM71" s="120"/>
      <c r="AN71" s="36">
        <v>1</v>
      </c>
      <c r="AO71" s="4">
        <v>0</v>
      </c>
      <c r="AP71" s="1">
        <f t="shared" si="5"/>
        <v>0</v>
      </c>
      <c r="AQ71" s="129" t="str">
        <f>VLOOKUP(C71,'[1]Valores-hora'!A:G,7,0)</f>
        <v>INTERNA</v>
      </c>
      <c r="AR71" s="34"/>
      <c r="AS71" s="34"/>
    </row>
    <row r="72" spans="1:46" x14ac:dyDescent="0.25">
      <c r="A72" s="48" t="s">
        <v>24</v>
      </c>
      <c r="B72" s="60" t="s">
        <v>68</v>
      </c>
      <c r="C72" s="12" t="s">
        <v>37</v>
      </c>
      <c r="D72" s="15" t="s">
        <v>71</v>
      </c>
      <c r="E72" s="133">
        <f>TabelaFluxoProcesso[[#This Row],[Tempo real da tarefa]]</f>
        <v>2.0833333333333332E-2</v>
      </c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>
        <f>TabelaFluxoProcesso[[#This Row],[Tempo real da tarefa]]</f>
        <v>2.0833333333333332E-2</v>
      </c>
      <c r="R72" s="133">
        <f>TabelaFluxoProcesso[[#This Row],[Tempo real da tarefa]]</f>
        <v>2.0833333333333332E-2</v>
      </c>
      <c r="S72" s="133"/>
      <c r="T72" s="133"/>
      <c r="U72" s="133"/>
      <c r="V72" s="125">
        <v>2.0833333333333332E-2</v>
      </c>
      <c r="W72" s="139">
        <f>TabelaFluxoProcesso[[#This Row],[Custo]]</f>
        <v>34.722222222222221</v>
      </c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6"/>
      <c r="AI72" s="140">
        <f>TabelaFluxoProcesso[[#This Row],[Custo]]</f>
        <v>34.722222222222221</v>
      </c>
      <c r="AJ72" s="141">
        <f>TabelaFluxoProcesso[[#This Row],[Custo]]</f>
        <v>34.722222222222221</v>
      </c>
      <c r="AK72" s="120"/>
      <c r="AL72" s="120"/>
      <c r="AM72" s="120"/>
      <c r="AN72" s="36">
        <v>1.3888888888888888E-2</v>
      </c>
      <c r="AO72" s="1">
        <v>1.1574074074074074</v>
      </c>
      <c r="AP72" s="112">
        <f t="shared" si="5"/>
        <v>34.722222222222221</v>
      </c>
      <c r="AQ72" s="129" t="str">
        <f>VLOOKUP(C72,'[1]Valores-hora'!A:G,7,0)</f>
        <v>INTERNA</v>
      </c>
      <c r="AR72" s="34"/>
      <c r="AT72"/>
    </row>
    <row r="73" spans="1:46" s="7" customFormat="1" x14ac:dyDescent="0.25">
      <c r="A73" s="48" t="s">
        <v>24</v>
      </c>
      <c r="B73" s="75" t="s">
        <v>72</v>
      </c>
      <c r="C73" s="12" t="s">
        <v>15</v>
      </c>
      <c r="D73" s="15" t="s">
        <v>283</v>
      </c>
      <c r="E73" s="133">
        <f>TabelaFluxoProcesso[[#This Row],[Tempo real da tarefa]]</f>
        <v>5.208333333333333E-3</v>
      </c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>
        <f>TabelaFluxoProcesso[[#This Row],[Tempo real da tarefa]]</f>
        <v>5.208333333333333E-3</v>
      </c>
      <c r="R73" s="133">
        <f>TabelaFluxoProcesso[[#This Row],[Tempo real da tarefa]]</f>
        <v>5.208333333333333E-3</v>
      </c>
      <c r="S73" s="133"/>
      <c r="T73" s="133"/>
      <c r="U73" s="133"/>
      <c r="V73" s="125">
        <v>5.208333333333333E-3</v>
      </c>
      <c r="W73" s="139">
        <f>TabelaFluxoProcesso[[#This Row],[Custo]]</f>
        <v>3.125</v>
      </c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10"/>
      <c r="AI73" s="140">
        <f>TabelaFluxoProcesso[[#This Row],[Custo]]</f>
        <v>3.125</v>
      </c>
      <c r="AJ73" s="141">
        <f>TabelaFluxoProcesso[[#This Row],[Custo]]</f>
        <v>3.125</v>
      </c>
      <c r="AK73" s="120"/>
      <c r="AL73" s="120"/>
      <c r="AM73" s="120"/>
      <c r="AN73" s="36">
        <v>3.472222222222222E-3</v>
      </c>
      <c r="AO73" s="6">
        <v>0.41666666666666669</v>
      </c>
      <c r="AP73" s="118">
        <f t="shared" si="5"/>
        <v>3.125</v>
      </c>
      <c r="AQ73" s="129" t="str">
        <f>VLOOKUP(C73,'[1]Valores-hora'!A:G,7,0)</f>
        <v>INTERNA</v>
      </c>
      <c r="AR73" s="114"/>
      <c r="AS73" s="114"/>
    </row>
    <row r="74" spans="1:46" s="3" customFormat="1" x14ac:dyDescent="0.25">
      <c r="A74" s="48" t="s">
        <v>24</v>
      </c>
      <c r="B74" s="76" t="s">
        <v>73</v>
      </c>
      <c r="C74" s="12" t="s">
        <v>12</v>
      </c>
      <c r="D74" s="15" t="s">
        <v>74</v>
      </c>
      <c r="E74" s="133">
        <f>TabelaFluxoProcesso[[#This Row],[Tempo real da tarefa]]</f>
        <v>1</v>
      </c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>
        <f>TabelaFluxoProcesso[[#This Row],[Tempo real da tarefa]]</f>
        <v>1</v>
      </c>
      <c r="S74" s="133"/>
      <c r="T74" s="133"/>
      <c r="U74" s="133"/>
      <c r="V74" s="125">
        <v>1</v>
      </c>
      <c r="W74" s="139">
        <f>TabelaFluxoProcesso[[#This Row],[Custo]]</f>
        <v>0</v>
      </c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6"/>
      <c r="AI74" s="32"/>
      <c r="AJ74" s="141">
        <f>TabelaFluxoProcesso[[#This Row],[Custo]]</f>
        <v>0</v>
      </c>
      <c r="AK74" s="120"/>
      <c r="AL74" s="120"/>
      <c r="AM74" s="120"/>
      <c r="AN74" s="36">
        <v>1</v>
      </c>
      <c r="AO74" s="4">
        <v>0</v>
      </c>
      <c r="AP74" s="1">
        <f t="shared" si="5"/>
        <v>0</v>
      </c>
      <c r="AQ74" s="129" t="str">
        <f>VLOOKUP(C74,'[1]Valores-hora'!A:G,7,0)</f>
        <v>INTERNA</v>
      </c>
      <c r="AR74" s="34"/>
      <c r="AS74" s="34"/>
    </row>
    <row r="75" spans="1:46" x14ac:dyDescent="0.25">
      <c r="A75" s="48" t="s">
        <v>24</v>
      </c>
      <c r="B75" s="76" t="s">
        <v>73</v>
      </c>
      <c r="C75" s="12" t="s">
        <v>15</v>
      </c>
      <c r="D75" s="15" t="s">
        <v>75</v>
      </c>
      <c r="E75" s="133">
        <f>TabelaFluxoProcesso[[#This Row],[Tempo real da tarefa]]</f>
        <v>2.0833333333333332E-2</v>
      </c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>
        <f>TabelaFluxoProcesso[[#This Row],[Tempo real da tarefa]]</f>
        <v>2.0833333333333332E-2</v>
      </c>
      <c r="S75" s="133"/>
      <c r="T75" s="133"/>
      <c r="U75" s="133"/>
      <c r="V75" s="125">
        <v>2.0833333333333332E-2</v>
      </c>
      <c r="W75" s="139">
        <f>TabelaFluxoProcesso[[#This Row],[Custo]]</f>
        <v>12.5</v>
      </c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6"/>
      <c r="AI75" s="32"/>
      <c r="AJ75" s="141">
        <f>TabelaFluxoProcesso[[#This Row],[Custo]]</f>
        <v>12.5</v>
      </c>
      <c r="AK75" s="120"/>
      <c r="AL75" s="120"/>
      <c r="AM75" s="120"/>
      <c r="AN75" s="36">
        <v>1.3888888888888888E-2</v>
      </c>
      <c r="AO75" s="1">
        <v>0.41666666666666669</v>
      </c>
      <c r="AP75" s="1">
        <f t="shared" si="5"/>
        <v>12.5</v>
      </c>
      <c r="AQ75" s="129" t="str">
        <f>VLOOKUP(C75,'[1]Valores-hora'!A:G,7,0)</f>
        <v>INTERNA</v>
      </c>
      <c r="AR75" s="34"/>
      <c r="AT75"/>
    </row>
    <row r="76" spans="1:46" s="3" customFormat="1" x14ac:dyDescent="0.25">
      <c r="A76" s="50" t="s">
        <v>24</v>
      </c>
      <c r="B76" s="77" t="s">
        <v>73</v>
      </c>
      <c r="C76" s="24" t="s">
        <v>12</v>
      </c>
      <c r="D76" s="16" t="s">
        <v>284</v>
      </c>
      <c r="E76" s="133">
        <f>TabelaFluxoProcesso[[#This Row],[Tempo real da tarefa]]</f>
        <v>5</v>
      </c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>
        <f>TabelaFluxoProcesso[[#This Row],[Tempo real da tarefa]]</f>
        <v>5</v>
      </c>
      <c r="S76" s="133"/>
      <c r="T76" s="133"/>
      <c r="U76" s="133"/>
      <c r="V76" s="125">
        <v>5</v>
      </c>
      <c r="W76" s="139">
        <f>TabelaFluxoProcesso[[#This Row],[Custo]]</f>
        <v>0</v>
      </c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6"/>
      <c r="AI76" s="32"/>
      <c r="AJ76" s="141">
        <f>TabelaFluxoProcesso[[#This Row],[Custo]]</f>
        <v>0</v>
      </c>
      <c r="AK76" s="120"/>
      <c r="AL76" s="120"/>
      <c r="AM76" s="120"/>
      <c r="AN76" s="36">
        <v>5</v>
      </c>
      <c r="AO76" s="4">
        <v>0</v>
      </c>
      <c r="AP76" s="1">
        <f t="shared" si="5"/>
        <v>0</v>
      </c>
      <c r="AQ76" s="129" t="str">
        <f>VLOOKUP(C76,'[1]Valores-hora'!A:G,7,0)</f>
        <v>INTERNA</v>
      </c>
      <c r="AR76" s="34"/>
      <c r="AS76" s="34"/>
    </row>
    <row r="77" spans="1:46" x14ac:dyDescent="0.25">
      <c r="A77" s="51" t="s">
        <v>24</v>
      </c>
      <c r="B77" s="78" t="s">
        <v>73</v>
      </c>
      <c r="C77" s="25" t="s">
        <v>15</v>
      </c>
      <c r="D77" s="17" t="s">
        <v>219</v>
      </c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>
        <f>TabelaFluxoProcesso[[#This Row],[Tempo real da tarefa]]</f>
        <v>4.6875E-2</v>
      </c>
      <c r="Q77" s="133"/>
      <c r="R77" s="133"/>
      <c r="S77" s="133"/>
      <c r="T77" s="133"/>
      <c r="U77" s="133"/>
      <c r="V77" s="125">
        <v>4.6875E-2</v>
      </c>
      <c r="W77" s="12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142">
        <f>TabelaFluxoProcesso[[#This Row],[Custo]]</f>
        <v>28.125</v>
      </c>
      <c r="AI77" s="32"/>
      <c r="AJ77" s="119"/>
      <c r="AK77" s="120"/>
      <c r="AL77" s="120"/>
      <c r="AM77" s="120"/>
      <c r="AN77" s="36">
        <v>3.125E-2</v>
      </c>
      <c r="AO77" s="1">
        <v>0.41666666666666669</v>
      </c>
      <c r="AP77" s="1">
        <f t="shared" si="5"/>
        <v>28.125</v>
      </c>
      <c r="AQ77" s="129" t="str">
        <f>VLOOKUP(C77,'[1]Valores-hora'!A:G,7,0)</f>
        <v>INTERNA</v>
      </c>
      <c r="AR77" s="34"/>
      <c r="AT77"/>
    </row>
    <row r="78" spans="1:46" x14ac:dyDescent="0.25">
      <c r="A78" s="48" t="s">
        <v>24</v>
      </c>
      <c r="B78" s="76" t="s">
        <v>73</v>
      </c>
      <c r="C78" s="12" t="s">
        <v>15</v>
      </c>
      <c r="D78" s="15" t="s">
        <v>220</v>
      </c>
      <c r="E78" s="133"/>
      <c r="F78" s="133"/>
      <c r="G78" s="133"/>
      <c r="H78" s="133"/>
      <c r="I78" s="133"/>
      <c r="J78" s="133"/>
      <c r="K78" s="133"/>
      <c r="L78" s="133"/>
      <c r="M78" s="133"/>
      <c r="N78" s="133">
        <f>TabelaFluxoProcesso[[#This Row],[Tempo real da tarefa]]</f>
        <v>9.375E-2</v>
      </c>
      <c r="O78" s="133"/>
      <c r="P78" s="133"/>
      <c r="Q78" s="133"/>
      <c r="R78" s="133"/>
      <c r="S78" s="133"/>
      <c r="T78" s="133"/>
      <c r="U78" s="133"/>
      <c r="V78" s="125">
        <v>9.375E-2</v>
      </c>
      <c r="W78" s="122"/>
      <c r="X78" s="32"/>
      <c r="Y78" s="32"/>
      <c r="Z78" s="32"/>
      <c r="AA78" s="32"/>
      <c r="AB78" s="32"/>
      <c r="AC78" s="32"/>
      <c r="AD78" s="32"/>
      <c r="AE78" s="32"/>
      <c r="AF78" s="143">
        <f>TabelaFluxoProcesso[[#This Row],[Custo]]</f>
        <v>56.25</v>
      </c>
      <c r="AG78" s="32"/>
      <c r="AI78" s="32"/>
      <c r="AJ78" s="119"/>
      <c r="AK78" s="120"/>
      <c r="AL78" s="120"/>
      <c r="AM78" s="120"/>
      <c r="AN78" s="36">
        <v>6.25E-2</v>
      </c>
      <c r="AO78" s="1">
        <v>0.41666666666666669</v>
      </c>
      <c r="AP78" s="1">
        <f t="shared" si="5"/>
        <v>56.25</v>
      </c>
      <c r="AQ78" s="129" t="str">
        <f>VLOOKUP(C78,'[1]Valores-hora'!A:G,7,0)</f>
        <v>INTERNA</v>
      </c>
      <c r="AR78" s="34"/>
      <c r="AT78"/>
    </row>
    <row r="79" spans="1:46" x14ac:dyDescent="0.25">
      <c r="A79" s="48" t="s">
        <v>24</v>
      </c>
      <c r="B79" s="76" t="s">
        <v>73</v>
      </c>
      <c r="C79" s="12" t="s">
        <v>15</v>
      </c>
      <c r="D79" s="15" t="s">
        <v>273</v>
      </c>
      <c r="E79" s="133"/>
      <c r="F79" s="133"/>
      <c r="G79" s="133"/>
      <c r="H79" s="133"/>
      <c r="I79" s="133"/>
      <c r="J79" s="133"/>
      <c r="K79" s="133"/>
      <c r="L79" s="133">
        <f>TabelaFluxoProcesso[[#This Row],[Tempo real da tarefa]]</f>
        <v>9.375E-2</v>
      </c>
      <c r="M79" s="133"/>
      <c r="N79" s="133"/>
      <c r="O79" s="133"/>
      <c r="P79" s="133"/>
      <c r="Q79" s="133"/>
      <c r="R79" s="133"/>
      <c r="S79" s="133"/>
      <c r="T79" s="133"/>
      <c r="U79" s="133"/>
      <c r="V79" s="125">
        <v>9.375E-2</v>
      </c>
      <c r="W79" s="122"/>
      <c r="X79" s="32"/>
      <c r="Y79" s="32"/>
      <c r="Z79" s="32"/>
      <c r="AA79" s="32"/>
      <c r="AB79" s="32"/>
      <c r="AC79" s="32"/>
      <c r="AD79" s="143">
        <f>TabelaFluxoProcesso[[#This Row],[Custo]]</f>
        <v>56.25</v>
      </c>
      <c r="AE79" s="32"/>
      <c r="AF79" s="143"/>
      <c r="AG79" s="105"/>
      <c r="AI79" s="32"/>
      <c r="AJ79" s="32"/>
      <c r="AK79" s="32"/>
      <c r="AL79" s="32"/>
      <c r="AM79" s="32"/>
      <c r="AN79" s="36">
        <v>6.25E-2</v>
      </c>
      <c r="AO79" s="1">
        <v>0.41666666666666669</v>
      </c>
      <c r="AP79" s="1">
        <f t="shared" si="5"/>
        <v>56.25</v>
      </c>
      <c r="AQ79" s="129" t="str">
        <f>VLOOKUP(C79,'[1]Valores-hora'!A:G,7,0)</f>
        <v>INTERNA</v>
      </c>
      <c r="AR79" s="34"/>
      <c r="AT79"/>
    </row>
    <row r="80" spans="1:46" x14ac:dyDescent="0.25">
      <c r="A80" s="48" t="s">
        <v>24</v>
      </c>
      <c r="B80" s="76" t="s">
        <v>73</v>
      </c>
      <c r="C80" s="12" t="s">
        <v>15</v>
      </c>
      <c r="D80" s="15" t="s">
        <v>272</v>
      </c>
      <c r="E80" s="133"/>
      <c r="F80" s="133"/>
      <c r="G80" s="133"/>
      <c r="H80" s="133"/>
      <c r="I80" s="133"/>
      <c r="J80" s="133"/>
      <c r="K80" s="133"/>
      <c r="L80" s="133"/>
      <c r="M80" s="133">
        <f>TabelaFluxoProcesso[[#This Row],[Tempo real da tarefa]]</f>
        <v>9.375E-2</v>
      </c>
      <c r="N80" s="133"/>
      <c r="O80" s="133"/>
      <c r="P80" s="133"/>
      <c r="Q80" s="133"/>
      <c r="R80" s="133"/>
      <c r="S80" s="133"/>
      <c r="T80" s="133"/>
      <c r="U80" s="133"/>
      <c r="V80" s="125">
        <v>9.375E-2</v>
      </c>
      <c r="W80" s="122"/>
      <c r="X80" s="32"/>
      <c r="Y80" s="32"/>
      <c r="Z80" s="32"/>
      <c r="AA80" s="32"/>
      <c r="AB80" s="32"/>
      <c r="AC80" s="32"/>
      <c r="AD80" s="32"/>
      <c r="AE80" s="143">
        <f>TabelaFluxoProcesso[[#This Row],[Custo]]</f>
        <v>56.25</v>
      </c>
      <c r="AF80" s="143"/>
      <c r="AG80" s="105"/>
      <c r="AI80" s="32"/>
      <c r="AJ80" s="32"/>
      <c r="AK80" s="32"/>
      <c r="AL80" s="32"/>
      <c r="AM80" s="32"/>
      <c r="AN80" s="36">
        <v>6.25E-2</v>
      </c>
      <c r="AO80" s="1">
        <v>0.41666666666666669</v>
      </c>
      <c r="AP80" s="1">
        <f t="shared" si="5"/>
        <v>56.25</v>
      </c>
      <c r="AQ80" s="129" t="str">
        <f>VLOOKUP(C80,'[1]Valores-hora'!A:G,7,0)</f>
        <v>INTERNA</v>
      </c>
      <c r="AR80" s="34"/>
      <c r="AT80"/>
    </row>
    <row r="81" spans="1:46" x14ac:dyDescent="0.25">
      <c r="A81" s="52" t="s">
        <v>24</v>
      </c>
      <c r="B81" s="79" t="s">
        <v>73</v>
      </c>
      <c r="C81" s="26" t="s">
        <v>15</v>
      </c>
      <c r="D81" s="18" t="s">
        <v>223</v>
      </c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>
        <f>TabelaFluxoProcesso[[#This Row],[Tempo real da tarefa]]</f>
        <v>0.125</v>
      </c>
      <c r="P81" s="133"/>
      <c r="Q81" s="133"/>
      <c r="R81" s="133"/>
      <c r="S81" s="133"/>
      <c r="T81" s="133"/>
      <c r="U81" s="133"/>
      <c r="V81" s="125">
        <v>0.125</v>
      </c>
      <c r="W81" s="122"/>
      <c r="X81" s="32"/>
      <c r="Y81" s="32"/>
      <c r="Z81" s="32"/>
      <c r="AA81" s="32"/>
      <c r="AB81" s="32"/>
      <c r="AC81" s="32"/>
      <c r="AD81" s="32"/>
      <c r="AE81" s="32"/>
      <c r="AF81" s="32"/>
      <c r="AG81" s="143">
        <f>TabelaFluxoProcesso[[#This Row],[Custo]]</f>
        <v>75</v>
      </c>
      <c r="AH81" s="123"/>
      <c r="AI81" s="32"/>
      <c r="AJ81" s="119"/>
      <c r="AK81" s="120"/>
      <c r="AL81" s="120"/>
      <c r="AM81" s="120"/>
      <c r="AN81" s="36">
        <v>8.3333333333333329E-2</v>
      </c>
      <c r="AO81" s="1">
        <v>0.41666666666666669</v>
      </c>
      <c r="AP81" s="112">
        <v>75</v>
      </c>
      <c r="AQ81" s="129" t="str">
        <f>VLOOKUP(C81,'[1]Valores-hora'!A:G,7,0)</f>
        <v>INTERNA</v>
      </c>
      <c r="AR81" s="34"/>
      <c r="AT81"/>
    </row>
    <row r="82" spans="1:46" s="3" customFormat="1" x14ac:dyDescent="0.25">
      <c r="A82" s="53" t="s">
        <v>24</v>
      </c>
      <c r="B82" s="80" t="s">
        <v>73</v>
      </c>
      <c r="C82" s="27" t="s">
        <v>12</v>
      </c>
      <c r="D82" s="19" t="s">
        <v>76</v>
      </c>
      <c r="E82" s="133">
        <f>TabelaFluxoProcesso[[#This Row],[Tempo real da tarefa]]</f>
        <v>7</v>
      </c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>
        <f>TabelaFluxoProcesso[[#This Row],[Tempo real da tarefa]]</f>
        <v>7</v>
      </c>
      <c r="S82" s="133"/>
      <c r="T82" s="133"/>
      <c r="U82" s="133"/>
      <c r="V82" s="125">
        <v>7</v>
      </c>
      <c r="W82" s="139">
        <f>TabelaFluxoProcesso[[#This Row],[Custo]]</f>
        <v>0</v>
      </c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17"/>
      <c r="AI82" s="105"/>
      <c r="AJ82" s="141">
        <f>TabelaFluxoProcesso[[#This Row],[Custo]]</f>
        <v>0</v>
      </c>
      <c r="AK82" s="120"/>
      <c r="AL82" s="120"/>
      <c r="AM82" s="120"/>
      <c r="AN82" s="36">
        <v>7</v>
      </c>
      <c r="AO82" s="4">
        <v>0</v>
      </c>
      <c r="AP82" s="1"/>
      <c r="AQ82" s="129" t="str">
        <f>VLOOKUP(C82,'[1]Valores-hora'!A:G,7,0)</f>
        <v>INTERNA</v>
      </c>
      <c r="AR82" s="34"/>
      <c r="AS82" s="34"/>
    </row>
    <row r="83" spans="1:46" x14ac:dyDescent="0.25">
      <c r="A83" s="48" t="s">
        <v>24</v>
      </c>
      <c r="B83" s="76" t="s">
        <v>73</v>
      </c>
      <c r="C83" s="12" t="s">
        <v>50</v>
      </c>
      <c r="D83" s="15" t="s">
        <v>77</v>
      </c>
      <c r="E83" s="133">
        <f>TabelaFluxoProcesso[[#This Row],[Tempo real da tarefa]]</f>
        <v>1.5625E-2</v>
      </c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>
        <f>TabelaFluxoProcesso[[#This Row],[Tempo real da tarefa]]</f>
        <v>1.5625E-2</v>
      </c>
      <c r="S83" s="133"/>
      <c r="T83" s="133"/>
      <c r="U83" s="133"/>
      <c r="V83" s="125">
        <v>1.5625E-2</v>
      </c>
      <c r="W83" s="139">
        <f>TabelaFluxoProcesso[[#This Row],[Custo]]</f>
        <v>78.125</v>
      </c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6"/>
      <c r="AI83" s="105"/>
      <c r="AJ83" s="141">
        <f>TabelaFluxoProcesso[[#This Row],[Custo]]</f>
        <v>78.125</v>
      </c>
      <c r="AK83" s="120"/>
      <c r="AL83" s="120"/>
      <c r="AM83" s="120"/>
      <c r="AN83" s="36">
        <v>1.0416666666666666E-2</v>
      </c>
      <c r="AO83" s="1">
        <v>3.4722222222222223</v>
      </c>
      <c r="AP83" s="1">
        <f t="shared" ref="AP83:AP114" si="6">V83*AO83*1440</f>
        <v>78.125</v>
      </c>
      <c r="AQ83" s="129" t="str">
        <f>VLOOKUP(C83,'[1]Valores-hora'!A:G,7,0)</f>
        <v>INTERNA</v>
      </c>
      <c r="AR83" s="34"/>
      <c r="AT83"/>
    </row>
    <row r="84" spans="1:46" x14ac:dyDescent="0.25">
      <c r="A84" s="48" t="s">
        <v>24</v>
      </c>
      <c r="B84" s="76" t="s">
        <v>73</v>
      </c>
      <c r="C84" s="12" t="s">
        <v>15</v>
      </c>
      <c r="D84" s="15" t="s">
        <v>78</v>
      </c>
      <c r="E84" s="133">
        <f>TabelaFluxoProcesso[[#This Row],[Tempo real da tarefa]]</f>
        <v>3.125E-2</v>
      </c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>
        <f>TabelaFluxoProcesso[[#This Row],[Tempo real da tarefa]]</f>
        <v>3.125E-2</v>
      </c>
      <c r="S84" s="133"/>
      <c r="T84" s="133"/>
      <c r="U84" s="133"/>
      <c r="V84" s="125">
        <v>3.125E-2</v>
      </c>
      <c r="W84" s="139">
        <f>TabelaFluxoProcesso[[#This Row],[Custo]]</f>
        <v>18.75</v>
      </c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6"/>
      <c r="AI84" s="105"/>
      <c r="AJ84" s="141">
        <f>TabelaFluxoProcesso[[#This Row],[Custo]]</f>
        <v>18.75</v>
      </c>
      <c r="AK84" s="120"/>
      <c r="AL84" s="120"/>
      <c r="AM84" s="120"/>
      <c r="AN84" s="36">
        <v>2.0833333333333332E-2</v>
      </c>
      <c r="AO84" s="1">
        <v>0.41666666666666669</v>
      </c>
      <c r="AP84" s="1">
        <f t="shared" si="6"/>
        <v>18.75</v>
      </c>
      <c r="AQ84" s="129" t="str">
        <f>VLOOKUP(C84,'[1]Valores-hora'!A:G,7,0)</f>
        <v>INTERNA</v>
      </c>
      <c r="AR84" s="34"/>
      <c r="AT84"/>
    </row>
    <row r="85" spans="1:46" x14ac:dyDescent="0.25">
      <c r="A85" s="48" t="s">
        <v>24</v>
      </c>
      <c r="B85" s="76" t="s">
        <v>73</v>
      </c>
      <c r="C85" s="12" t="s">
        <v>15</v>
      </c>
      <c r="D85" s="15" t="s">
        <v>79</v>
      </c>
      <c r="E85" s="133">
        <f>TabelaFluxoProcesso[[#This Row],[Tempo real da tarefa]]</f>
        <v>5.208333333333333E-3</v>
      </c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>
        <f>TabelaFluxoProcesso[[#This Row],[Tempo real da tarefa]]</f>
        <v>5.208333333333333E-3</v>
      </c>
      <c r="S85" s="133"/>
      <c r="T85" s="133"/>
      <c r="U85" s="133"/>
      <c r="V85" s="125">
        <v>5.208333333333333E-3</v>
      </c>
      <c r="W85" s="139">
        <f>TabelaFluxoProcesso[[#This Row],[Custo]]</f>
        <v>3.125</v>
      </c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6"/>
      <c r="AI85" s="105"/>
      <c r="AJ85" s="141">
        <f>TabelaFluxoProcesso[[#This Row],[Custo]]</f>
        <v>3.125</v>
      </c>
      <c r="AK85" s="120"/>
      <c r="AL85" s="120"/>
      <c r="AM85" s="120"/>
      <c r="AN85" s="36">
        <v>3.472222222222222E-3</v>
      </c>
      <c r="AO85" s="1">
        <v>0.41666666666666669</v>
      </c>
      <c r="AP85" s="1">
        <f t="shared" si="6"/>
        <v>3.125</v>
      </c>
      <c r="AQ85" s="129" t="str">
        <f>VLOOKUP(C85,'[1]Valores-hora'!A:G,7,0)</f>
        <v>INTERNA</v>
      </c>
      <c r="AR85" s="34"/>
      <c r="AT85"/>
    </row>
    <row r="86" spans="1:46" x14ac:dyDescent="0.25">
      <c r="A86" s="48" t="s">
        <v>24</v>
      </c>
      <c r="B86" s="81" t="s">
        <v>80</v>
      </c>
      <c r="C86" s="12" t="s">
        <v>81</v>
      </c>
      <c r="D86" s="15" t="s">
        <v>82</v>
      </c>
      <c r="E86" s="133">
        <f>TabelaFluxoProcesso[[#This Row],[Tempo real da tarefa]]</f>
        <v>5.208333333333333E-3</v>
      </c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>
        <f>TabelaFluxoProcesso[[#This Row],[Tempo real da tarefa]]</f>
        <v>5.208333333333333E-3</v>
      </c>
      <c r="S86" s="133"/>
      <c r="T86" s="133"/>
      <c r="U86" s="133"/>
      <c r="V86" s="125">
        <v>5.208333333333333E-3</v>
      </c>
      <c r="W86" s="139">
        <f>TabelaFluxoProcesso[[#This Row],[Custo]]</f>
        <v>4.3402777777777777</v>
      </c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6"/>
      <c r="AI86" s="105"/>
      <c r="AJ86" s="141">
        <f>TabelaFluxoProcesso[[#This Row],[Custo]]</f>
        <v>4.3402777777777777</v>
      </c>
      <c r="AK86" s="120"/>
      <c r="AL86" s="120"/>
      <c r="AM86" s="120"/>
      <c r="AN86" s="36">
        <v>3.472222222222222E-3</v>
      </c>
      <c r="AO86" s="1">
        <v>0.57870370370370372</v>
      </c>
      <c r="AP86" s="1">
        <f t="shared" si="6"/>
        <v>4.3402777777777777</v>
      </c>
      <c r="AQ86" s="129" t="str">
        <f>VLOOKUP(C86,'[1]Valores-hora'!A:G,7,0)</f>
        <v>INTERNA</v>
      </c>
      <c r="AR86" s="34"/>
      <c r="AT86"/>
    </row>
    <row r="87" spans="1:46" x14ac:dyDescent="0.25">
      <c r="A87" s="48" t="s">
        <v>24</v>
      </c>
      <c r="B87" s="81" t="s">
        <v>80</v>
      </c>
      <c r="C87" s="12" t="s">
        <v>81</v>
      </c>
      <c r="D87" s="15" t="s">
        <v>83</v>
      </c>
      <c r="E87" s="133">
        <f>TabelaFluxoProcesso[[#This Row],[Tempo real da tarefa]]</f>
        <v>1.0416666666666667E-3</v>
      </c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>
        <f>TabelaFluxoProcesso[[#This Row],[Tempo real da tarefa]]</f>
        <v>1.0416666666666667E-3</v>
      </c>
      <c r="S87" s="133"/>
      <c r="T87" s="133"/>
      <c r="U87" s="133"/>
      <c r="V87" s="125">
        <v>1.0416666666666667E-3</v>
      </c>
      <c r="W87" s="139">
        <f>TabelaFluxoProcesso[[#This Row],[Custo]]</f>
        <v>0.86805555555555547</v>
      </c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6"/>
      <c r="AI87" s="105"/>
      <c r="AJ87" s="141">
        <f>TabelaFluxoProcesso[[#This Row],[Custo]]</f>
        <v>0.86805555555555547</v>
      </c>
      <c r="AK87" s="120"/>
      <c r="AL87" s="120"/>
      <c r="AM87" s="120"/>
      <c r="AN87" s="36">
        <v>6.9444444444444447E-4</v>
      </c>
      <c r="AO87" s="1">
        <v>0.57870370370370372</v>
      </c>
      <c r="AP87" s="1">
        <f t="shared" si="6"/>
        <v>0.86805555555555547</v>
      </c>
      <c r="AQ87" s="129" t="str">
        <f>VLOOKUP(C87,'[1]Valores-hora'!A:G,7,0)</f>
        <v>INTERNA</v>
      </c>
      <c r="AR87" s="34"/>
      <c r="AT87"/>
    </row>
    <row r="88" spans="1:46" x14ac:dyDescent="0.25">
      <c r="A88" s="48" t="s">
        <v>24</v>
      </c>
      <c r="B88" s="81" t="s">
        <v>80</v>
      </c>
      <c r="C88" s="12" t="s">
        <v>37</v>
      </c>
      <c r="D88" s="15" t="s">
        <v>84</v>
      </c>
      <c r="E88" s="133">
        <f>TabelaFluxoProcesso[[#This Row],[Tempo real da tarefa]]</f>
        <v>1.0416666666666666E-2</v>
      </c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>
        <f>TabelaFluxoProcesso[[#This Row],[Tempo real da tarefa]]</f>
        <v>1.0416666666666666E-2</v>
      </c>
      <c r="S88" s="133"/>
      <c r="T88" s="133"/>
      <c r="U88" s="133"/>
      <c r="V88" s="125">
        <v>1.0416666666666666E-2</v>
      </c>
      <c r="W88" s="139">
        <f>TabelaFluxoProcesso[[#This Row],[Custo]]</f>
        <v>17.361111111111111</v>
      </c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6"/>
      <c r="AI88" s="105"/>
      <c r="AJ88" s="141">
        <f>TabelaFluxoProcesso[[#This Row],[Custo]]</f>
        <v>17.361111111111111</v>
      </c>
      <c r="AK88" s="120"/>
      <c r="AL88" s="120"/>
      <c r="AM88" s="120"/>
      <c r="AN88" s="36">
        <v>6.9444444444444441E-3</v>
      </c>
      <c r="AO88" s="1">
        <v>1.1574074074074074</v>
      </c>
      <c r="AP88" s="1">
        <f t="shared" si="6"/>
        <v>17.361111111111111</v>
      </c>
      <c r="AQ88" s="129" t="str">
        <f>VLOOKUP(C88,'[1]Valores-hora'!A:G,7,0)</f>
        <v>INTERNA</v>
      </c>
      <c r="AR88" s="34"/>
      <c r="AT88"/>
    </row>
    <row r="89" spans="1:46" x14ac:dyDescent="0.25">
      <c r="A89" s="54" t="s">
        <v>24</v>
      </c>
      <c r="B89" s="82" t="s">
        <v>80</v>
      </c>
      <c r="C89" s="28" t="s">
        <v>15</v>
      </c>
      <c r="D89" s="20" t="s">
        <v>85</v>
      </c>
      <c r="E89" s="133">
        <f>TabelaFluxoProcesso[[#This Row],[Tempo real da tarefa]]</f>
        <v>0</v>
      </c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3">
        <f>TabelaFluxoProcesso[[#This Row],[Tempo real da tarefa]]</f>
        <v>0</v>
      </c>
      <c r="S89" s="135"/>
      <c r="T89" s="135"/>
      <c r="U89" s="135"/>
      <c r="V89" s="125">
        <v>0</v>
      </c>
      <c r="W89" s="139">
        <f>TabelaFluxoProcesso[[#This Row],[Custo]]</f>
        <v>0</v>
      </c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6"/>
      <c r="AI89" s="109"/>
      <c r="AJ89" s="141">
        <f>TabelaFluxoProcesso[[#This Row],[Custo]]</f>
        <v>0</v>
      </c>
      <c r="AK89" s="121"/>
      <c r="AL89" s="121"/>
      <c r="AM89" s="121"/>
      <c r="AN89" s="36">
        <v>0.16666666666666666</v>
      </c>
      <c r="AO89" s="1">
        <v>0.41666666666666669</v>
      </c>
      <c r="AP89" s="1">
        <f t="shared" si="6"/>
        <v>0</v>
      </c>
      <c r="AQ89" s="129" t="str">
        <f>VLOOKUP(C89,'[1]Valores-hora'!A:G,7,0)</f>
        <v>INTERNA</v>
      </c>
      <c r="AR89" s="34"/>
      <c r="AT89"/>
    </row>
    <row r="90" spans="1:46" x14ac:dyDescent="0.25">
      <c r="A90" s="48" t="s">
        <v>86</v>
      </c>
      <c r="B90" s="83" t="s">
        <v>87</v>
      </c>
      <c r="C90" s="12" t="s">
        <v>88</v>
      </c>
      <c r="D90" s="15" t="s">
        <v>89</v>
      </c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25">
        <v>37</v>
      </c>
      <c r="W90" s="139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6"/>
      <c r="AI90" s="105"/>
      <c r="AJ90" s="141"/>
      <c r="AK90" s="120"/>
      <c r="AL90" s="120"/>
      <c r="AM90" s="120"/>
      <c r="AN90" s="36">
        <v>37</v>
      </c>
      <c r="AO90" s="2">
        <v>0</v>
      </c>
      <c r="AP90" s="1">
        <f t="shared" si="6"/>
        <v>0</v>
      </c>
      <c r="AQ90" s="129" t="str">
        <f>VLOOKUP(C90,'[1]Valores-hora'!A:G,7,0)</f>
        <v>EXTERNA</v>
      </c>
      <c r="AR90" s="34"/>
      <c r="AT90"/>
    </row>
    <row r="91" spans="1:46" x14ac:dyDescent="0.25">
      <c r="A91" s="48" t="s">
        <v>86</v>
      </c>
      <c r="B91" s="83" t="s">
        <v>87</v>
      </c>
      <c r="C91" s="12" t="s">
        <v>81</v>
      </c>
      <c r="D91" s="15" t="s">
        <v>90</v>
      </c>
      <c r="E91" s="133">
        <f>TabelaFluxoProcesso[[#This Row],[Tempo real da tarefa]]</f>
        <v>3.1250000000000002E-3</v>
      </c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>
        <f>TabelaFluxoProcesso[[#This Row],[Tempo real da tarefa]]</f>
        <v>3.1250000000000002E-3</v>
      </c>
      <c r="S91" s="133"/>
      <c r="T91" s="133"/>
      <c r="U91" s="133"/>
      <c r="V91" s="125">
        <v>3.1250000000000002E-3</v>
      </c>
      <c r="W91" s="139">
        <f>TabelaFluxoProcesso[[#This Row],[Custo]]</f>
        <v>2.78125</v>
      </c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6"/>
      <c r="AI91" s="105"/>
      <c r="AJ91" s="141">
        <f>TabelaFluxoProcesso[[#This Row],[Custo]]</f>
        <v>2.78125</v>
      </c>
      <c r="AK91" s="120"/>
      <c r="AL91" s="120"/>
      <c r="AM91" s="120"/>
      <c r="AN91" s="36">
        <v>2.0833333333333333E-3</v>
      </c>
      <c r="AO91" s="1">
        <v>0.61805555555555558</v>
      </c>
      <c r="AP91" s="1">
        <f t="shared" si="6"/>
        <v>2.78125</v>
      </c>
      <c r="AQ91" s="129" t="str">
        <f>VLOOKUP(C91,'[1]Valores-hora'!A:G,7,0)</f>
        <v>INTERNA</v>
      </c>
      <c r="AR91" s="34"/>
      <c r="AT91"/>
    </row>
    <row r="92" spans="1:46" s="3" customFormat="1" x14ac:dyDescent="0.25">
      <c r="A92" s="48" t="s">
        <v>86</v>
      </c>
      <c r="B92" s="83" t="s">
        <v>87</v>
      </c>
      <c r="C92" s="12" t="s">
        <v>12</v>
      </c>
      <c r="D92" s="15" t="s">
        <v>91</v>
      </c>
      <c r="E92" s="133">
        <f>TabelaFluxoProcesso[[#This Row],[Tempo real da tarefa]]</f>
        <v>15</v>
      </c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>
        <f>TabelaFluxoProcesso[[#This Row],[Tempo real da tarefa]]</f>
        <v>15</v>
      </c>
      <c r="S92" s="133"/>
      <c r="T92" s="133"/>
      <c r="U92" s="133"/>
      <c r="V92" s="125">
        <v>15</v>
      </c>
      <c r="W92" s="139">
        <f>TabelaFluxoProcesso[[#This Row],[Custo]]</f>
        <v>0</v>
      </c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6"/>
      <c r="AI92" s="105"/>
      <c r="AJ92" s="141">
        <f>TabelaFluxoProcesso[[#This Row],[Custo]]</f>
        <v>0</v>
      </c>
      <c r="AK92" s="120"/>
      <c r="AL92" s="120"/>
      <c r="AM92" s="120"/>
      <c r="AN92" s="36">
        <v>15</v>
      </c>
      <c r="AO92" s="4">
        <v>0</v>
      </c>
      <c r="AP92" s="1">
        <f t="shared" si="6"/>
        <v>0</v>
      </c>
      <c r="AQ92" s="129" t="str">
        <f>VLOOKUP(C92,'[1]Valores-hora'!A:G,7,0)</f>
        <v>INTERNA</v>
      </c>
      <c r="AR92" s="34"/>
      <c r="AS92" s="34"/>
    </row>
    <row r="93" spans="1:46" x14ac:dyDescent="0.25">
      <c r="A93" s="48" t="s">
        <v>86</v>
      </c>
      <c r="B93" s="83" t="s">
        <v>87</v>
      </c>
      <c r="C93" s="12" t="s">
        <v>92</v>
      </c>
      <c r="D93" s="15" t="s">
        <v>93</v>
      </c>
      <c r="E93" s="133">
        <f>TabelaFluxoProcesso[[#This Row],[Tempo real da tarefa]]</f>
        <v>1.8749999999999999E-2</v>
      </c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>
        <f>TabelaFluxoProcesso[[#This Row],[Tempo real da tarefa]]</f>
        <v>1.8749999999999999E-2</v>
      </c>
      <c r="S93" s="133"/>
      <c r="T93" s="133"/>
      <c r="U93" s="133"/>
      <c r="V93" s="125">
        <v>1.8749999999999999E-2</v>
      </c>
      <c r="W93" s="139">
        <f>TabelaFluxoProcesso[[#This Row],[Custo]]</f>
        <v>23.362500000000004</v>
      </c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6"/>
      <c r="AI93" s="105"/>
      <c r="AJ93" s="141">
        <f>TabelaFluxoProcesso[[#This Row],[Custo]]</f>
        <v>23.362500000000004</v>
      </c>
      <c r="AK93" s="120"/>
      <c r="AL93" s="120"/>
      <c r="AM93" s="120"/>
      <c r="AN93" s="36">
        <v>1.2499999999999999E-2</v>
      </c>
      <c r="AO93" s="1">
        <v>0.86527777777777792</v>
      </c>
      <c r="AP93" s="1">
        <f t="shared" si="6"/>
        <v>23.362500000000004</v>
      </c>
      <c r="AQ93" s="129" t="str">
        <f>VLOOKUP(C93,'[1]Valores-hora'!A:G,7,0)</f>
        <v>INTERNA</v>
      </c>
      <c r="AR93" s="34"/>
      <c r="AT93"/>
    </row>
    <row r="94" spans="1:46" x14ac:dyDescent="0.25">
      <c r="A94" s="48" t="s">
        <v>86</v>
      </c>
      <c r="B94" s="83" t="s">
        <v>87</v>
      </c>
      <c r="C94" s="12" t="s">
        <v>92</v>
      </c>
      <c r="D94" s="15" t="s">
        <v>94</v>
      </c>
      <c r="E94" s="133">
        <f>TabelaFluxoProcesso[[#This Row],[Tempo real da tarefa]]</f>
        <v>2.0833333333333333E-3</v>
      </c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>
        <f>TabelaFluxoProcesso[[#This Row],[Tempo real da tarefa]]</f>
        <v>2.0833333333333333E-3</v>
      </c>
      <c r="S94" s="133"/>
      <c r="T94" s="133"/>
      <c r="U94" s="133"/>
      <c r="V94" s="125">
        <v>2.0833333333333333E-3</v>
      </c>
      <c r="W94" s="139">
        <f>TabelaFluxoProcesso[[#This Row],[Custo]]</f>
        <v>2.5958333333333337</v>
      </c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6"/>
      <c r="AI94" s="105"/>
      <c r="AJ94" s="141">
        <f>TabelaFluxoProcesso[[#This Row],[Custo]]</f>
        <v>2.5958333333333337</v>
      </c>
      <c r="AK94" s="120"/>
      <c r="AL94" s="120"/>
      <c r="AM94" s="120"/>
      <c r="AN94" s="36">
        <v>1.3888888888888889E-3</v>
      </c>
      <c r="AO94" s="1">
        <v>0.86527777777777792</v>
      </c>
      <c r="AP94" s="1">
        <f t="shared" si="6"/>
        <v>2.5958333333333337</v>
      </c>
      <c r="AQ94" s="129" t="str">
        <f>VLOOKUP(C94,'[1]Valores-hora'!A:G,7,0)</f>
        <v>INTERNA</v>
      </c>
      <c r="AR94" s="34"/>
      <c r="AT94"/>
    </row>
    <row r="95" spans="1:46" x14ac:dyDescent="0.25">
      <c r="A95" s="48" t="s">
        <v>86</v>
      </c>
      <c r="B95" s="84" t="s">
        <v>95</v>
      </c>
      <c r="C95" s="12" t="s">
        <v>88</v>
      </c>
      <c r="D95" s="15" t="s">
        <v>96</v>
      </c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25">
        <v>147</v>
      </c>
      <c r="W95" s="139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6"/>
      <c r="AI95" s="105"/>
      <c r="AJ95" s="141"/>
      <c r="AK95" s="120"/>
      <c r="AL95" s="120"/>
      <c r="AM95" s="120"/>
      <c r="AN95" s="36">
        <v>147</v>
      </c>
      <c r="AO95" s="2">
        <v>0</v>
      </c>
      <c r="AP95" s="1">
        <f t="shared" si="6"/>
        <v>0</v>
      </c>
      <c r="AQ95" s="129" t="str">
        <f>VLOOKUP(C95,'[1]Valores-hora'!A:G,7,0)</f>
        <v>EXTERNA</v>
      </c>
      <c r="AR95" s="34"/>
      <c r="AT95"/>
    </row>
    <row r="96" spans="1:46" x14ac:dyDescent="0.25">
      <c r="A96" s="48" t="s">
        <v>86</v>
      </c>
      <c r="B96" s="84" t="s">
        <v>95</v>
      </c>
      <c r="C96" s="12" t="s">
        <v>81</v>
      </c>
      <c r="D96" s="15" t="s">
        <v>97</v>
      </c>
      <c r="E96" s="133">
        <f>TabelaFluxoProcesso[[#This Row],[Tempo real da tarefa]]</f>
        <v>3.1250000000000002E-3</v>
      </c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>
        <f>TabelaFluxoProcesso[[#This Row],[Tempo real da tarefa]]</f>
        <v>3.1250000000000002E-3</v>
      </c>
      <c r="S96" s="133"/>
      <c r="T96" s="133"/>
      <c r="U96" s="133"/>
      <c r="V96" s="125">
        <v>3.1250000000000002E-3</v>
      </c>
      <c r="W96" s="139">
        <f>TabelaFluxoProcesso[[#This Row],[Custo]]</f>
        <v>2.78125</v>
      </c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6"/>
      <c r="AI96" s="105"/>
      <c r="AJ96" s="141">
        <f>TabelaFluxoProcesso[[#This Row],[Custo]]</f>
        <v>2.78125</v>
      </c>
      <c r="AK96" s="120"/>
      <c r="AL96" s="120"/>
      <c r="AM96" s="120"/>
      <c r="AN96" s="36">
        <v>2.0833333333333333E-3</v>
      </c>
      <c r="AO96" s="1">
        <v>0.61805555555555558</v>
      </c>
      <c r="AP96" s="1">
        <f t="shared" si="6"/>
        <v>2.78125</v>
      </c>
      <c r="AQ96" s="129" t="str">
        <f>VLOOKUP(C96,'[1]Valores-hora'!A:G,7,0)</f>
        <v>INTERNA</v>
      </c>
      <c r="AR96" s="34"/>
      <c r="AT96"/>
    </row>
    <row r="97" spans="1:46" s="3" customFormat="1" x14ac:dyDescent="0.25">
      <c r="A97" s="48" t="s">
        <v>86</v>
      </c>
      <c r="B97" s="84" t="s">
        <v>95</v>
      </c>
      <c r="C97" s="12" t="s">
        <v>12</v>
      </c>
      <c r="D97" s="15" t="s">
        <v>98</v>
      </c>
      <c r="E97" s="133">
        <f>TabelaFluxoProcesso[[#This Row],[Tempo real da tarefa]]</f>
        <v>15</v>
      </c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>
        <f>TabelaFluxoProcesso[[#This Row],[Tempo real da tarefa]]</f>
        <v>15</v>
      </c>
      <c r="S97" s="133"/>
      <c r="T97" s="133"/>
      <c r="U97" s="133"/>
      <c r="V97" s="125">
        <v>15</v>
      </c>
      <c r="W97" s="139">
        <f>TabelaFluxoProcesso[[#This Row],[Custo]]</f>
        <v>0</v>
      </c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6"/>
      <c r="AI97" s="105"/>
      <c r="AJ97" s="141">
        <f>TabelaFluxoProcesso[[#This Row],[Custo]]</f>
        <v>0</v>
      </c>
      <c r="AK97" s="120"/>
      <c r="AL97" s="120"/>
      <c r="AM97" s="120"/>
      <c r="AN97" s="36">
        <v>15</v>
      </c>
      <c r="AO97" s="4">
        <v>0</v>
      </c>
      <c r="AP97" s="1">
        <f t="shared" si="6"/>
        <v>0</v>
      </c>
      <c r="AQ97" s="129" t="str">
        <f>VLOOKUP(C97,'[1]Valores-hora'!A:G,7,0)</f>
        <v>INTERNA</v>
      </c>
      <c r="AR97" s="34"/>
      <c r="AS97" s="34"/>
    </row>
    <row r="98" spans="1:46" x14ac:dyDescent="0.25">
      <c r="A98" s="48" t="s">
        <v>86</v>
      </c>
      <c r="B98" s="84" t="s">
        <v>95</v>
      </c>
      <c r="C98" s="12" t="s">
        <v>92</v>
      </c>
      <c r="D98" s="15" t="s">
        <v>99</v>
      </c>
      <c r="E98" s="133">
        <f>TabelaFluxoProcesso[[#This Row],[Tempo real da tarefa]]</f>
        <v>2.9166666666666667E-2</v>
      </c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>
        <f>TabelaFluxoProcesso[[#This Row],[Tempo real da tarefa]]</f>
        <v>2.9166666666666667E-2</v>
      </c>
      <c r="S98" s="133"/>
      <c r="T98" s="133"/>
      <c r="U98" s="133"/>
      <c r="V98" s="125">
        <v>2.9166666666666667E-2</v>
      </c>
      <c r="W98" s="139">
        <f>TabelaFluxoProcesso[[#This Row],[Custo]]</f>
        <v>36.341666666666676</v>
      </c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6"/>
      <c r="AI98" s="105"/>
      <c r="AJ98" s="141">
        <f>TabelaFluxoProcesso[[#This Row],[Custo]]</f>
        <v>36.341666666666676</v>
      </c>
      <c r="AK98" s="120"/>
      <c r="AL98" s="120"/>
      <c r="AM98" s="120"/>
      <c r="AN98" s="36">
        <v>1.9444444444444445E-2</v>
      </c>
      <c r="AO98" s="1">
        <v>0.86527777777777792</v>
      </c>
      <c r="AP98" s="1">
        <f t="shared" si="6"/>
        <v>36.341666666666676</v>
      </c>
      <c r="AQ98" s="129" t="str">
        <f>VLOOKUP(C98,'[1]Valores-hora'!A:G,7,0)</f>
        <v>INTERNA</v>
      </c>
      <c r="AR98" s="34"/>
      <c r="AT98"/>
    </row>
    <row r="99" spans="1:46" x14ac:dyDescent="0.25">
      <c r="A99" s="50" t="s">
        <v>86</v>
      </c>
      <c r="B99" s="85" t="s">
        <v>95</v>
      </c>
      <c r="C99" s="24" t="s">
        <v>92</v>
      </c>
      <c r="D99" s="16" t="s">
        <v>94</v>
      </c>
      <c r="E99" s="133">
        <f>TabelaFluxoProcesso[[#This Row],[Tempo real da tarefa]]</f>
        <v>2.0833333333333333E-3</v>
      </c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>
        <f>TabelaFluxoProcesso[[#This Row],[Tempo real da tarefa]]</f>
        <v>2.0833333333333333E-3</v>
      </c>
      <c r="S99" s="133"/>
      <c r="T99" s="133"/>
      <c r="U99" s="133"/>
      <c r="V99" s="125">
        <v>2.0833333333333333E-3</v>
      </c>
      <c r="W99" s="139">
        <f>TabelaFluxoProcesso[[#This Row],[Custo]]</f>
        <v>2.5958333333333337</v>
      </c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6"/>
      <c r="AI99" s="105"/>
      <c r="AJ99" s="141">
        <f>TabelaFluxoProcesso[[#This Row],[Custo]]</f>
        <v>2.5958333333333337</v>
      </c>
      <c r="AK99" s="120"/>
      <c r="AL99" s="120"/>
      <c r="AM99" s="120"/>
      <c r="AN99" s="36">
        <v>1.3888888888888889E-3</v>
      </c>
      <c r="AO99" s="1">
        <v>0.86527777777777792</v>
      </c>
      <c r="AP99" s="1">
        <f t="shared" si="6"/>
        <v>2.5958333333333337</v>
      </c>
      <c r="AQ99" s="129" t="str">
        <f>VLOOKUP(C99,'[1]Valores-hora'!A:G,7,0)</f>
        <v>INTERNA</v>
      </c>
      <c r="AR99" s="34"/>
      <c r="AT99"/>
    </row>
    <row r="100" spans="1:46" x14ac:dyDescent="0.25">
      <c r="A100" s="51" t="s">
        <v>86</v>
      </c>
      <c r="B100" s="86" t="s">
        <v>5</v>
      </c>
      <c r="C100" s="25" t="s">
        <v>88</v>
      </c>
      <c r="D100" s="17" t="s">
        <v>100</v>
      </c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25">
        <v>21</v>
      </c>
      <c r="W100" s="122"/>
      <c r="X100" s="32"/>
      <c r="Y100" s="32"/>
      <c r="Z100" s="32"/>
      <c r="AA100" s="32"/>
      <c r="AB100" s="143"/>
      <c r="AC100" s="32"/>
      <c r="AD100" s="32"/>
      <c r="AE100" s="32"/>
      <c r="AF100" s="32"/>
      <c r="AG100" s="32"/>
      <c r="AI100" s="32"/>
      <c r="AJ100" s="119"/>
      <c r="AK100" s="120"/>
      <c r="AL100" s="120"/>
      <c r="AM100" s="120"/>
      <c r="AN100" s="36">
        <v>21</v>
      </c>
      <c r="AO100" s="2">
        <v>0</v>
      </c>
      <c r="AP100" s="1">
        <f t="shared" si="6"/>
        <v>0</v>
      </c>
      <c r="AQ100" s="129" t="str">
        <f>VLOOKUP(C100,'[1]Valores-hora'!A:G,7,0)</f>
        <v>EXTERNA</v>
      </c>
      <c r="AR100" s="34"/>
      <c r="AT100"/>
    </row>
    <row r="101" spans="1:46" x14ac:dyDescent="0.25">
      <c r="A101" s="48" t="s">
        <v>86</v>
      </c>
      <c r="B101" s="87" t="s">
        <v>5</v>
      </c>
      <c r="C101" s="12" t="s">
        <v>81</v>
      </c>
      <c r="D101" s="15" t="s">
        <v>101</v>
      </c>
      <c r="E101" s="133"/>
      <c r="F101" s="133"/>
      <c r="G101" s="133"/>
      <c r="H101" s="133"/>
      <c r="I101" s="133"/>
      <c r="J101" s="133">
        <f>TabelaFluxoProcesso[[#This Row],[Tempo real da tarefa]]</f>
        <v>3.1250000000000002E-3</v>
      </c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25">
        <v>3.1250000000000002E-3</v>
      </c>
      <c r="W101" s="122"/>
      <c r="X101" s="32"/>
      <c r="Y101" s="32"/>
      <c r="Z101" s="32"/>
      <c r="AA101" s="32"/>
      <c r="AB101" s="143">
        <f>TabelaFluxoProcesso[[#This Row],[Custo]]</f>
        <v>2.78125</v>
      </c>
      <c r="AC101" s="32"/>
      <c r="AD101" s="32"/>
      <c r="AE101" s="32"/>
      <c r="AF101" s="32"/>
      <c r="AG101" s="32"/>
      <c r="AI101" s="32"/>
      <c r="AJ101" s="119"/>
      <c r="AK101" s="120"/>
      <c r="AL101" s="120"/>
      <c r="AM101" s="120"/>
      <c r="AN101" s="36">
        <v>2.0833333333333333E-3</v>
      </c>
      <c r="AO101" s="1">
        <v>0.61805555555555558</v>
      </c>
      <c r="AP101" s="1">
        <f t="shared" si="6"/>
        <v>2.78125</v>
      </c>
      <c r="AQ101" s="129" t="str">
        <f>VLOOKUP(C101,'[1]Valores-hora'!A:G,7,0)</f>
        <v>INTERNA</v>
      </c>
      <c r="AR101" s="34"/>
      <c r="AT101"/>
    </row>
    <row r="102" spans="1:46" x14ac:dyDescent="0.25">
      <c r="A102" s="48" t="s">
        <v>86</v>
      </c>
      <c r="B102" s="87" t="s">
        <v>5</v>
      </c>
      <c r="C102" s="12" t="s">
        <v>81</v>
      </c>
      <c r="D102" s="15" t="s">
        <v>102</v>
      </c>
      <c r="E102" s="133"/>
      <c r="F102" s="133"/>
      <c r="G102" s="133"/>
      <c r="H102" s="133"/>
      <c r="I102" s="133"/>
      <c r="J102" s="133">
        <f>TabelaFluxoProcesso[[#This Row],[Tempo real da tarefa]]</f>
        <v>2.0833333333333333E-3</v>
      </c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25">
        <v>2.0833333333333333E-3</v>
      </c>
      <c r="W102" s="122"/>
      <c r="X102" s="32"/>
      <c r="Y102" s="32"/>
      <c r="Z102" s="32"/>
      <c r="AA102" s="32"/>
      <c r="AB102" s="143">
        <f>TabelaFluxoProcesso[[#This Row],[Custo]]</f>
        <v>1.8541666666666667</v>
      </c>
      <c r="AC102" s="32"/>
      <c r="AD102" s="32"/>
      <c r="AE102" s="32"/>
      <c r="AF102" s="32"/>
      <c r="AG102" s="32"/>
      <c r="AI102" s="32"/>
      <c r="AJ102" s="119"/>
      <c r="AK102" s="120"/>
      <c r="AL102" s="120"/>
      <c r="AM102" s="120"/>
      <c r="AN102" s="36">
        <v>1.3888888888888889E-3</v>
      </c>
      <c r="AO102" s="1">
        <v>0.61805555555555558</v>
      </c>
      <c r="AP102" s="1">
        <f t="shared" si="6"/>
        <v>1.8541666666666667</v>
      </c>
      <c r="AQ102" s="129" t="str">
        <f>VLOOKUP(C102,'[1]Valores-hora'!A:G,7,0)</f>
        <v>INTERNA</v>
      </c>
      <c r="AR102" s="34"/>
      <c r="AT102"/>
    </row>
    <row r="103" spans="1:46" s="3" customFormat="1" x14ac:dyDescent="0.25">
      <c r="A103" s="48" t="s">
        <v>86</v>
      </c>
      <c r="B103" s="87" t="s">
        <v>5</v>
      </c>
      <c r="C103" s="12" t="s">
        <v>12</v>
      </c>
      <c r="D103" s="15" t="s">
        <v>103</v>
      </c>
      <c r="E103" s="133"/>
      <c r="F103" s="133"/>
      <c r="G103" s="133"/>
      <c r="H103" s="133"/>
      <c r="I103" s="133"/>
      <c r="J103" s="133">
        <f>TabelaFluxoProcesso[[#This Row],[Tempo real da tarefa]]</f>
        <v>7</v>
      </c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25">
        <v>7</v>
      </c>
      <c r="W103" s="122"/>
      <c r="X103" s="32"/>
      <c r="Y103" s="32"/>
      <c r="Z103" s="32"/>
      <c r="AA103" s="32"/>
      <c r="AB103" s="143">
        <f>TabelaFluxoProcesso[[#This Row],[Custo]]</f>
        <v>0</v>
      </c>
      <c r="AC103" s="32"/>
      <c r="AD103" s="32"/>
      <c r="AE103" s="32"/>
      <c r="AF103" s="32"/>
      <c r="AG103" s="32"/>
      <c r="AH103" s="31"/>
      <c r="AI103" s="32"/>
      <c r="AJ103" s="119"/>
      <c r="AK103" s="120"/>
      <c r="AL103" s="120"/>
      <c r="AM103" s="120"/>
      <c r="AN103" s="36">
        <v>7</v>
      </c>
      <c r="AO103" s="4">
        <v>0</v>
      </c>
      <c r="AP103" s="1">
        <f t="shared" si="6"/>
        <v>0</v>
      </c>
      <c r="AQ103" s="129" t="str">
        <f>VLOOKUP(C103,'[1]Valores-hora'!A:G,7,0)</f>
        <v>INTERNA</v>
      </c>
      <c r="AR103" s="34"/>
      <c r="AS103" s="34"/>
    </row>
    <row r="104" spans="1:46" x14ac:dyDescent="0.25">
      <c r="A104" s="48" t="s">
        <v>86</v>
      </c>
      <c r="B104" s="87" t="s">
        <v>5</v>
      </c>
      <c r="C104" s="12" t="s">
        <v>92</v>
      </c>
      <c r="D104" s="15" t="s">
        <v>104</v>
      </c>
      <c r="E104" s="133"/>
      <c r="F104" s="133"/>
      <c r="G104" s="133"/>
      <c r="H104" s="133"/>
      <c r="I104" s="133"/>
      <c r="J104" s="133">
        <f>TabelaFluxoProcesso[[#This Row],[Tempo real da tarefa]]</f>
        <v>1.5625E-2</v>
      </c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25">
        <v>1.5625E-2</v>
      </c>
      <c r="W104" s="122"/>
      <c r="X104" s="32"/>
      <c r="Y104" s="32"/>
      <c r="Z104" s="32"/>
      <c r="AA104" s="32"/>
      <c r="AB104" s="143">
        <f>TabelaFluxoProcesso[[#This Row],[Custo]]</f>
        <v>19.468750000000004</v>
      </c>
      <c r="AC104" s="32"/>
      <c r="AD104" s="32"/>
      <c r="AE104" s="32"/>
      <c r="AF104" s="32"/>
      <c r="AG104" s="32"/>
      <c r="AI104" s="32"/>
      <c r="AJ104" s="119"/>
      <c r="AK104" s="120"/>
      <c r="AL104" s="120"/>
      <c r="AM104" s="120"/>
      <c r="AN104" s="36">
        <v>1.0416666666666666E-2</v>
      </c>
      <c r="AO104" s="1">
        <v>0.86527777777777792</v>
      </c>
      <c r="AP104" s="1">
        <f t="shared" si="6"/>
        <v>19.468750000000004</v>
      </c>
      <c r="AQ104" s="129" t="str">
        <f>VLOOKUP(C104,'[1]Valores-hora'!A:G,7,0)</f>
        <v>INTERNA</v>
      </c>
      <c r="AR104" s="34"/>
      <c r="AT104"/>
    </row>
    <row r="105" spans="1:46" x14ac:dyDescent="0.25">
      <c r="A105" s="48" t="s">
        <v>86</v>
      </c>
      <c r="B105" s="87" t="s">
        <v>5</v>
      </c>
      <c r="C105" s="12" t="s">
        <v>105</v>
      </c>
      <c r="D105" s="15" t="s">
        <v>106</v>
      </c>
      <c r="E105" s="133"/>
      <c r="F105" s="133"/>
      <c r="G105" s="133"/>
      <c r="H105" s="133"/>
      <c r="I105" s="133"/>
      <c r="J105" s="133">
        <f>TabelaFluxoProcesso[[#This Row],[Tempo real da tarefa]]</f>
        <v>5.2083333333333333E-4</v>
      </c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25">
        <v>5.2083333333333333E-4</v>
      </c>
      <c r="W105" s="122"/>
      <c r="X105" s="32"/>
      <c r="Y105" s="32"/>
      <c r="Z105" s="32"/>
      <c r="AA105" s="32"/>
      <c r="AB105" s="143">
        <f>TabelaFluxoProcesso[[#This Row],[Custo]]</f>
        <v>0.44621300623052956</v>
      </c>
      <c r="AC105" s="32"/>
      <c r="AD105" s="32"/>
      <c r="AE105" s="32"/>
      <c r="AF105" s="32"/>
      <c r="AG105" s="32"/>
      <c r="AI105" s="32"/>
      <c r="AJ105" s="119"/>
      <c r="AK105" s="120"/>
      <c r="AL105" s="120"/>
      <c r="AM105" s="120"/>
      <c r="AN105" s="36">
        <v>3.4722222222222224E-4</v>
      </c>
      <c r="AO105" s="1">
        <v>0.59495067497403942</v>
      </c>
      <c r="AP105" s="1">
        <f t="shared" si="6"/>
        <v>0.44621300623052956</v>
      </c>
      <c r="AQ105" s="129" t="str">
        <f>VLOOKUP(C105,'[1]Valores-hora'!A:G,7,0)</f>
        <v>INTERNA</v>
      </c>
      <c r="AR105" s="34"/>
      <c r="AT105"/>
    </row>
    <row r="106" spans="1:46" x14ac:dyDescent="0.25">
      <c r="A106" s="48" t="s">
        <v>86</v>
      </c>
      <c r="B106" s="87" t="s">
        <v>5</v>
      </c>
      <c r="C106" s="12" t="s">
        <v>105</v>
      </c>
      <c r="D106" s="15" t="s">
        <v>107</v>
      </c>
      <c r="E106" s="133"/>
      <c r="F106" s="133"/>
      <c r="G106" s="133"/>
      <c r="H106" s="133"/>
      <c r="I106" s="133"/>
      <c r="J106" s="133">
        <f>TabelaFluxoProcesso[[#This Row],[Tempo real da tarefa]]</f>
        <v>1.0416666666666666E-2</v>
      </c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25">
        <v>1.0416666666666666E-2</v>
      </c>
      <c r="W106" s="122"/>
      <c r="X106" s="32"/>
      <c r="Y106" s="32"/>
      <c r="Z106" s="32"/>
      <c r="AA106" s="32"/>
      <c r="AB106" s="143">
        <f>TabelaFluxoProcesso[[#This Row],[Custo]]</f>
        <v>8.9242601246105906</v>
      </c>
      <c r="AC106" s="32"/>
      <c r="AD106" s="32"/>
      <c r="AE106" s="32"/>
      <c r="AF106" s="32"/>
      <c r="AG106" s="32"/>
      <c r="AI106" s="32"/>
      <c r="AJ106" s="119"/>
      <c r="AK106" s="120"/>
      <c r="AL106" s="120"/>
      <c r="AM106" s="120"/>
      <c r="AN106" s="36">
        <v>6.9444444444444441E-3</v>
      </c>
      <c r="AO106" s="1">
        <v>0.59495067497403942</v>
      </c>
      <c r="AP106" s="1">
        <f t="shared" si="6"/>
        <v>8.9242601246105906</v>
      </c>
      <c r="AQ106" s="129" t="str">
        <f>VLOOKUP(C106,'[1]Valores-hora'!A:G,7,0)</f>
        <v>INTERNA</v>
      </c>
      <c r="AR106" s="34"/>
      <c r="AT106"/>
    </row>
    <row r="107" spans="1:46" x14ac:dyDescent="0.25">
      <c r="A107" s="48" t="s">
        <v>86</v>
      </c>
      <c r="B107" s="87" t="s">
        <v>5</v>
      </c>
      <c r="C107" s="12" t="s">
        <v>105</v>
      </c>
      <c r="D107" s="15" t="s">
        <v>108</v>
      </c>
      <c r="E107" s="133"/>
      <c r="F107" s="133"/>
      <c r="G107" s="133"/>
      <c r="H107" s="133"/>
      <c r="I107" s="133"/>
      <c r="J107" s="133">
        <f>TabelaFluxoProcesso[[#This Row],[Tempo real da tarefa]]</f>
        <v>5.208333333333333E-3</v>
      </c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25">
        <v>5.208333333333333E-3</v>
      </c>
      <c r="W107" s="122"/>
      <c r="X107" s="32"/>
      <c r="Y107" s="32"/>
      <c r="Z107" s="32"/>
      <c r="AA107" s="32"/>
      <c r="AB107" s="143">
        <f>TabelaFluxoProcesso[[#This Row],[Custo]]</f>
        <v>4.4621300623052953</v>
      </c>
      <c r="AC107" s="32"/>
      <c r="AD107" s="32"/>
      <c r="AE107" s="32"/>
      <c r="AF107" s="32"/>
      <c r="AG107" s="32"/>
      <c r="AI107" s="32"/>
      <c r="AJ107" s="119"/>
      <c r="AK107" s="120"/>
      <c r="AL107" s="120"/>
      <c r="AM107" s="120"/>
      <c r="AN107" s="36">
        <v>3.472222222222222E-3</v>
      </c>
      <c r="AO107" s="1">
        <v>0.59495067497403942</v>
      </c>
      <c r="AP107" s="1">
        <f t="shared" si="6"/>
        <v>4.4621300623052953</v>
      </c>
      <c r="AQ107" s="129" t="str">
        <f>VLOOKUP(C107,'[1]Valores-hora'!A:G,7,0)</f>
        <v>INTERNA</v>
      </c>
      <c r="AR107" s="34"/>
      <c r="AT107"/>
    </row>
    <row r="108" spans="1:46" x14ac:dyDescent="0.25">
      <c r="A108" s="48" t="s">
        <v>86</v>
      </c>
      <c r="B108" s="87" t="s">
        <v>5</v>
      </c>
      <c r="C108" s="12" t="s">
        <v>105</v>
      </c>
      <c r="D108" s="15" t="s">
        <v>109</v>
      </c>
      <c r="E108" s="133"/>
      <c r="F108" s="133"/>
      <c r="G108" s="133"/>
      <c r="H108" s="133"/>
      <c r="I108" s="133"/>
      <c r="J108" s="133">
        <f>TabelaFluxoProcesso[[#This Row],[Tempo real da tarefa]]</f>
        <v>5.208333333333333E-3</v>
      </c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25">
        <v>5.208333333333333E-3</v>
      </c>
      <c r="W108" s="122"/>
      <c r="X108" s="32"/>
      <c r="Y108" s="32"/>
      <c r="Z108" s="32"/>
      <c r="AA108" s="32"/>
      <c r="AB108" s="143">
        <f>TabelaFluxoProcesso[[#This Row],[Custo]]</f>
        <v>4.4621300623052953</v>
      </c>
      <c r="AC108" s="32"/>
      <c r="AD108" s="32"/>
      <c r="AE108" s="32"/>
      <c r="AF108" s="32"/>
      <c r="AG108" s="32"/>
      <c r="AI108" s="32"/>
      <c r="AJ108" s="119"/>
      <c r="AK108" s="120"/>
      <c r="AL108" s="120"/>
      <c r="AM108" s="120"/>
      <c r="AN108" s="36">
        <v>3.472222222222222E-3</v>
      </c>
      <c r="AO108" s="1">
        <v>0.59495067497403942</v>
      </c>
      <c r="AP108" s="1">
        <f t="shared" si="6"/>
        <v>4.4621300623052953</v>
      </c>
      <c r="AQ108" s="129" t="str">
        <f>VLOOKUP(C108,'[1]Valores-hora'!A:G,7,0)</f>
        <v>INTERNA</v>
      </c>
      <c r="AR108" s="34"/>
      <c r="AT108"/>
    </row>
    <row r="109" spans="1:46" x14ac:dyDescent="0.25">
      <c r="A109" s="48" t="s">
        <v>86</v>
      </c>
      <c r="B109" s="87" t="s">
        <v>5</v>
      </c>
      <c r="C109" s="12" t="s">
        <v>105</v>
      </c>
      <c r="D109" s="15" t="s">
        <v>110</v>
      </c>
      <c r="E109" s="133"/>
      <c r="F109" s="133"/>
      <c r="G109" s="133"/>
      <c r="H109" s="133"/>
      <c r="I109" s="133"/>
      <c r="J109" s="133">
        <f>TabelaFluxoProcesso[[#This Row],[Tempo real da tarefa]]</f>
        <v>2.0833333333333333E-3</v>
      </c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25">
        <v>2.0833333333333333E-3</v>
      </c>
      <c r="W109" s="122"/>
      <c r="X109" s="32"/>
      <c r="Y109" s="32"/>
      <c r="Z109" s="32"/>
      <c r="AA109" s="32"/>
      <c r="AB109" s="143">
        <f>TabelaFluxoProcesso[[#This Row],[Custo]]</f>
        <v>1.7848520249221183</v>
      </c>
      <c r="AC109" s="32"/>
      <c r="AD109" s="32"/>
      <c r="AE109" s="32"/>
      <c r="AF109" s="32"/>
      <c r="AG109" s="32"/>
      <c r="AI109" s="32"/>
      <c r="AJ109" s="119"/>
      <c r="AK109" s="120"/>
      <c r="AL109" s="120"/>
      <c r="AM109" s="120"/>
      <c r="AN109" s="36">
        <v>1.3888888888888889E-3</v>
      </c>
      <c r="AO109" s="1">
        <v>0.59495067497403942</v>
      </c>
      <c r="AP109" s="1">
        <f t="shared" si="6"/>
        <v>1.7848520249221183</v>
      </c>
      <c r="AQ109" s="129" t="str">
        <f>VLOOKUP(C109,'[1]Valores-hora'!A:G,7,0)</f>
        <v>INTERNA</v>
      </c>
      <c r="AR109" s="34"/>
      <c r="AT109"/>
    </row>
    <row r="110" spans="1:46" x14ac:dyDescent="0.25">
      <c r="A110" s="48" t="s">
        <v>86</v>
      </c>
      <c r="B110" s="87" t="s">
        <v>5</v>
      </c>
      <c r="C110" s="12" t="s">
        <v>105</v>
      </c>
      <c r="D110" s="15" t="s">
        <v>111</v>
      </c>
      <c r="E110" s="133"/>
      <c r="F110" s="133"/>
      <c r="G110" s="133"/>
      <c r="H110" s="133"/>
      <c r="I110" s="133"/>
      <c r="J110" s="133">
        <f>TabelaFluxoProcesso[[#This Row],[Tempo real da tarefa]]</f>
        <v>1.0416666666666666E-2</v>
      </c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25">
        <v>1.0416666666666666E-2</v>
      </c>
      <c r="W110" s="122"/>
      <c r="X110" s="32"/>
      <c r="Y110" s="32"/>
      <c r="Z110" s="32"/>
      <c r="AA110" s="32"/>
      <c r="AB110" s="143">
        <f>TabelaFluxoProcesso[[#This Row],[Custo]]</f>
        <v>8.9242601246105906</v>
      </c>
      <c r="AC110" s="32"/>
      <c r="AD110" s="32"/>
      <c r="AE110" s="32"/>
      <c r="AF110" s="32"/>
      <c r="AG110" s="32"/>
      <c r="AI110" s="32"/>
      <c r="AJ110" s="119"/>
      <c r="AK110" s="120"/>
      <c r="AL110" s="120"/>
      <c r="AM110" s="120"/>
      <c r="AN110" s="36">
        <v>6.9444444444444441E-3</v>
      </c>
      <c r="AO110" s="1">
        <v>0.59495067497403942</v>
      </c>
      <c r="AP110" s="1">
        <f t="shared" si="6"/>
        <v>8.9242601246105906</v>
      </c>
      <c r="AQ110" s="129" t="str">
        <f>VLOOKUP(C110,'[1]Valores-hora'!A:G,7,0)</f>
        <v>INTERNA</v>
      </c>
      <c r="AR110" s="34"/>
      <c r="AT110"/>
    </row>
    <row r="111" spans="1:46" x14ac:dyDescent="0.25">
      <c r="A111" s="48" t="s">
        <v>86</v>
      </c>
      <c r="B111" s="87" t="s">
        <v>5</v>
      </c>
      <c r="C111" s="12" t="s">
        <v>92</v>
      </c>
      <c r="D111" s="15" t="s">
        <v>112</v>
      </c>
      <c r="E111" s="133"/>
      <c r="F111" s="133"/>
      <c r="G111" s="133"/>
      <c r="H111" s="133"/>
      <c r="I111" s="133"/>
      <c r="J111" s="133">
        <f>TabelaFluxoProcesso[[#This Row],[Tempo real da tarefa]]</f>
        <v>3.125E-2</v>
      </c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25">
        <v>3.125E-2</v>
      </c>
      <c r="W111" s="122"/>
      <c r="X111" s="32"/>
      <c r="Y111" s="32"/>
      <c r="Z111" s="32"/>
      <c r="AA111" s="32"/>
      <c r="AB111" s="143">
        <f>TabelaFluxoProcesso[[#This Row],[Custo]]</f>
        <v>38.937500000000007</v>
      </c>
      <c r="AC111" s="32"/>
      <c r="AD111" s="32"/>
      <c r="AE111" s="32"/>
      <c r="AF111" s="32"/>
      <c r="AG111" s="32"/>
      <c r="AI111" s="32"/>
      <c r="AJ111" s="119"/>
      <c r="AK111" s="120"/>
      <c r="AL111" s="120"/>
      <c r="AM111" s="120"/>
      <c r="AN111" s="36">
        <v>2.0833333333333332E-2</v>
      </c>
      <c r="AO111" s="1">
        <v>0.86527777777777792</v>
      </c>
      <c r="AP111" s="1">
        <f t="shared" si="6"/>
        <v>38.937500000000007</v>
      </c>
      <c r="AQ111" s="129" t="str">
        <f>VLOOKUP(C111,'[1]Valores-hora'!A:G,7,0)</f>
        <v>INTERNA</v>
      </c>
      <c r="AR111" s="34"/>
      <c r="AT111"/>
    </row>
    <row r="112" spans="1:46" x14ac:dyDescent="0.25">
      <c r="A112" s="48" t="s">
        <v>86</v>
      </c>
      <c r="B112" s="87" t="s">
        <v>5</v>
      </c>
      <c r="C112" s="12" t="s">
        <v>88</v>
      </c>
      <c r="D112" s="15" t="s">
        <v>113</v>
      </c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25">
        <v>83</v>
      </c>
      <c r="W112" s="122"/>
      <c r="X112" s="32"/>
      <c r="Y112" s="32"/>
      <c r="Z112" s="32"/>
      <c r="AA112" s="32"/>
      <c r="AB112" s="143"/>
      <c r="AC112" s="32"/>
      <c r="AD112" s="32"/>
      <c r="AE112" s="32"/>
      <c r="AF112" s="32"/>
      <c r="AG112" s="32"/>
      <c r="AI112" s="32"/>
      <c r="AJ112" s="119"/>
      <c r="AK112" s="120"/>
      <c r="AL112" s="120"/>
      <c r="AM112" s="120"/>
      <c r="AN112" s="36">
        <v>83</v>
      </c>
      <c r="AO112" s="2">
        <v>0</v>
      </c>
      <c r="AP112" s="1">
        <f t="shared" si="6"/>
        <v>0</v>
      </c>
      <c r="AQ112" s="129" t="str">
        <f>VLOOKUP(C112,'[1]Valores-hora'!A:G,7,0)</f>
        <v>EXTERNA</v>
      </c>
      <c r="AR112" s="34"/>
      <c r="AT112"/>
    </row>
    <row r="113" spans="1:46" x14ac:dyDescent="0.25">
      <c r="A113" s="48" t="s">
        <v>86</v>
      </c>
      <c r="B113" s="87" t="s">
        <v>5</v>
      </c>
      <c r="C113" s="12" t="s">
        <v>81</v>
      </c>
      <c r="D113" s="15" t="s">
        <v>114</v>
      </c>
      <c r="E113" s="133"/>
      <c r="F113" s="133"/>
      <c r="G113" s="133"/>
      <c r="H113" s="133"/>
      <c r="I113" s="133"/>
      <c r="J113" s="133">
        <f>TabelaFluxoProcesso[[#This Row],[Tempo real da tarefa]]</f>
        <v>3.1250000000000002E-3</v>
      </c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25">
        <v>3.1250000000000002E-3</v>
      </c>
      <c r="W113" s="122"/>
      <c r="X113" s="32"/>
      <c r="Y113" s="32"/>
      <c r="Z113" s="32"/>
      <c r="AA113" s="32"/>
      <c r="AB113" s="143">
        <f>TabelaFluxoProcesso[[#This Row],[Custo]]</f>
        <v>2.78125</v>
      </c>
      <c r="AC113" s="32"/>
      <c r="AD113" s="32"/>
      <c r="AE113" s="32"/>
      <c r="AF113" s="32"/>
      <c r="AG113" s="32"/>
      <c r="AI113" s="32"/>
      <c r="AJ113" s="119"/>
      <c r="AK113" s="120"/>
      <c r="AL113" s="120"/>
      <c r="AM113" s="120"/>
      <c r="AN113" s="36">
        <v>2.0833333333333333E-3</v>
      </c>
      <c r="AO113" s="1">
        <v>0.61805555555555558</v>
      </c>
      <c r="AP113" s="1">
        <f t="shared" si="6"/>
        <v>2.78125</v>
      </c>
      <c r="AQ113" s="129" t="str">
        <f>VLOOKUP(C113,'[1]Valores-hora'!A:G,7,0)</f>
        <v>INTERNA</v>
      </c>
      <c r="AR113" s="34"/>
      <c r="AT113"/>
    </row>
    <row r="114" spans="1:46" s="3" customFormat="1" x14ac:dyDescent="0.25">
      <c r="A114" s="48" t="s">
        <v>86</v>
      </c>
      <c r="B114" s="87" t="s">
        <v>5</v>
      </c>
      <c r="C114" s="12" t="s">
        <v>12</v>
      </c>
      <c r="D114" s="15" t="s">
        <v>115</v>
      </c>
      <c r="E114" s="133"/>
      <c r="F114" s="133"/>
      <c r="G114" s="133"/>
      <c r="H114" s="133"/>
      <c r="I114" s="133"/>
      <c r="J114" s="133">
        <f>TabelaFluxoProcesso[[#This Row],[Tempo real da tarefa]]</f>
        <v>7</v>
      </c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25">
        <v>7</v>
      </c>
      <c r="W114" s="122"/>
      <c r="X114" s="32"/>
      <c r="Y114" s="32"/>
      <c r="Z114" s="32"/>
      <c r="AA114" s="32"/>
      <c r="AB114" s="143">
        <f>TabelaFluxoProcesso[[#This Row],[Custo]]</f>
        <v>0</v>
      </c>
      <c r="AC114" s="32"/>
      <c r="AD114" s="32"/>
      <c r="AE114" s="32"/>
      <c r="AF114" s="32"/>
      <c r="AG114" s="32"/>
      <c r="AH114" s="31"/>
      <c r="AI114" s="32"/>
      <c r="AJ114" s="119"/>
      <c r="AK114" s="120"/>
      <c r="AL114" s="120"/>
      <c r="AM114" s="120"/>
      <c r="AN114" s="36">
        <v>7</v>
      </c>
      <c r="AO114" s="4">
        <v>0</v>
      </c>
      <c r="AP114" s="1">
        <f t="shared" si="6"/>
        <v>0</v>
      </c>
      <c r="AQ114" s="129" t="str">
        <f>VLOOKUP(C114,'[1]Valores-hora'!A:G,7,0)</f>
        <v>INTERNA</v>
      </c>
      <c r="AR114" s="34"/>
      <c r="AS114" s="34"/>
    </row>
    <row r="115" spans="1:46" x14ac:dyDescent="0.25">
      <c r="A115" s="48" t="s">
        <v>86</v>
      </c>
      <c r="B115" s="87" t="s">
        <v>5</v>
      </c>
      <c r="C115" s="12" t="s">
        <v>92</v>
      </c>
      <c r="D115" s="15" t="s">
        <v>116</v>
      </c>
      <c r="E115" s="133"/>
      <c r="F115" s="133"/>
      <c r="G115" s="133"/>
      <c r="H115" s="133"/>
      <c r="I115" s="133"/>
      <c r="J115" s="133">
        <f>TabelaFluxoProcesso[[#This Row],[Tempo real da tarefa]]</f>
        <v>4.1666666666666664E-2</v>
      </c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25">
        <v>4.1666666666666664E-2</v>
      </c>
      <c r="W115" s="122"/>
      <c r="X115" s="32"/>
      <c r="Y115" s="32"/>
      <c r="Z115" s="32"/>
      <c r="AA115" s="32"/>
      <c r="AB115" s="143">
        <f>TabelaFluxoProcesso[[#This Row],[Custo]]</f>
        <v>51.916666666666679</v>
      </c>
      <c r="AC115" s="32"/>
      <c r="AD115" s="32"/>
      <c r="AE115" s="32"/>
      <c r="AF115" s="32"/>
      <c r="AG115" s="32"/>
      <c r="AI115" s="32"/>
      <c r="AJ115" s="119"/>
      <c r="AK115" s="120"/>
      <c r="AL115" s="120"/>
      <c r="AM115" s="120"/>
      <c r="AN115" s="36">
        <v>2.7777777777777776E-2</v>
      </c>
      <c r="AO115" s="1">
        <v>0.86527777777777792</v>
      </c>
      <c r="AP115" s="1">
        <f t="shared" ref="AP115:AP146" si="7">V115*AO115*1440</f>
        <v>51.916666666666679</v>
      </c>
      <c r="AQ115" s="129" t="str">
        <f>VLOOKUP(C115,'[1]Valores-hora'!A:G,7,0)</f>
        <v>INTERNA</v>
      </c>
      <c r="AR115" s="34"/>
      <c r="AT115"/>
    </row>
    <row r="116" spans="1:46" x14ac:dyDescent="0.25">
      <c r="A116" s="52" t="s">
        <v>86</v>
      </c>
      <c r="B116" s="88" t="s">
        <v>5</v>
      </c>
      <c r="C116" s="26" t="s">
        <v>92</v>
      </c>
      <c r="D116" s="18" t="s">
        <v>94</v>
      </c>
      <c r="E116" s="133"/>
      <c r="F116" s="133"/>
      <c r="G116" s="133"/>
      <c r="H116" s="133"/>
      <c r="I116" s="133"/>
      <c r="J116" s="133">
        <f>TabelaFluxoProcesso[[#This Row],[Tempo real da tarefa]]</f>
        <v>5.208333333333333E-3</v>
      </c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25">
        <v>5.208333333333333E-3</v>
      </c>
      <c r="W116" s="122"/>
      <c r="X116" s="32"/>
      <c r="Y116" s="32"/>
      <c r="Z116" s="32"/>
      <c r="AA116" s="32"/>
      <c r="AB116" s="143">
        <f>TabelaFluxoProcesso[[#This Row],[Custo]]</f>
        <v>6.4895833333333348</v>
      </c>
      <c r="AC116" s="32"/>
      <c r="AD116" s="32"/>
      <c r="AE116" s="32"/>
      <c r="AF116" s="32"/>
      <c r="AG116" s="32"/>
      <c r="AI116" s="32"/>
      <c r="AJ116" s="119"/>
      <c r="AK116" s="120"/>
      <c r="AL116" s="120"/>
      <c r="AM116" s="120"/>
      <c r="AN116" s="36">
        <v>3.472222222222222E-3</v>
      </c>
      <c r="AO116" s="1">
        <v>0.86527777777777792</v>
      </c>
      <c r="AP116" s="1">
        <f t="shared" si="7"/>
        <v>6.4895833333333348</v>
      </c>
      <c r="AQ116" s="129" t="str">
        <f>VLOOKUP(C116,'[1]Valores-hora'!A:G,7,0)</f>
        <v>INTERNA</v>
      </c>
      <c r="AR116" s="34"/>
      <c r="AT116"/>
    </row>
    <row r="117" spans="1:46" x14ac:dyDescent="0.25">
      <c r="A117" s="51" t="s">
        <v>86</v>
      </c>
      <c r="B117" s="89" t="s">
        <v>6</v>
      </c>
      <c r="C117" s="25" t="s">
        <v>81</v>
      </c>
      <c r="D117" s="17" t="s">
        <v>117</v>
      </c>
      <c r="E117" s="133"/>
      <c r="F117" s="133"/>
      <c r="G117" s="133"/>
      <c r="H117" s="133"/>
      <c r="I117" s="133">
        <f>TabelaFluxoProcesso[[#This Row],[Tempo real da tarefa]]</f>
        <v>2.0833333333333333E-3</v>
      </c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25">
        <v>2.0833333333333333E-3</v>
      </c>
      <c r="W117" s="122"/>
      <c r="X117" s="32"/>
      <c r="Y117" s="32"/>
      <c r="Z117" s="32"/>
      <c r="AA117" s="143">
        <f>TabelaFluxoProcesso[[#This Row],[Custo]]</f>
        <v>1.8541666666666667</v>
      </c>
      <c r="AB117" s="32"/>
      <c r="AC117" s="32"/>
      <c r="AD117" s="32"/>
      <c r="AE117" s="32"/>
      <c r="AF117" s="32"/>
      <c r="AG117" s="32"/>
      <c r="AI117" s="32"/>
      <c r="AJ117" s="119"/>
      <c r="AK117" s="120"/>
      <c r="AL117" s="120"/>
      <c r="AM117" s="120"/>
      <c r="AN117" s="36">
        <v>1.3888888888888889E-3</v>
      </c>
      <c r="AO117" s="1">
        <v>0.61805555555555558</v>
      </c>
      <c r="AP117" s="1">
        <f t="shared" si="7"/>
        <v>1.8541666666666667</v>
      </c>
      <c r="AQ117" s="129" t="str">
        <f>VLOOKUP(C117,'[1]Valores-hora'!A:G,7,0)</f>
        <v>INTERNA</v>
      </c>
      <c r="AR117" s="34"/>
      <c r="AT117"/>
    </row>
    <row r="118" spans="1:46" x14ac:dyDescent="0.25">
      <c r="A118" s="48" t="s">
        <v>86</v>
      </c>
      <c r="B118" s="90" t="s">
        <v>6</v>
      </c>
      <c r="C118" s="12" t="s">
        <v>81</v>
      </c>
      <c r="D118" s="15" t="s">
        <v>118</v>
      </c>
      <c r="E118" s="133"/>
      <c r="F118" s="133"/>
      <c r="G118" s="133"/>
      <c r="H118" s="133"/>
      <c r="I118" s="133">
        <f>TabelaFluxoProcesso[[#This Row],[Tempo real da tarefa]]</f>
        <v>2.0833333333333333E-3</v>
      </c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25">
        <v>2.0833333333333333E-3</v>
      </c>
      <c r="W118" s="122"/>
      <c r="X118" s="32"/>
      <c r="Y118" s="32"/>
      <c r="Z118" s="32"/>
      <c r="AA118" s="143">
        <f>TabelaFluxoProcesso[[#This Row],[Custo]]</f>
        <v>1.8541666666666667</v>
      </c>
      <c r="AB118" s="32"/>
      <c r="AC118" s="32"/>
      <c r="AD118" s="32"/>
      <c r="AE118" s="32"/>
      <c r="AF118" s="32"/>
      <c r="AG118" s="32"/>
      <c r="AI118" s="32"/>
      <c r="AJ118" s="119"/>
      <c r="AK118" s="120"/>
      <c r="AL118" s="120"/>
      <c r="AM118" s="120"/>
      <c r="AN118" s="36">
        <v>1.3888888888888889E-3</v>
      </c>
      <c r="AO118" s="1">
        <v>0.61805555555555558</v>
      </c>
      <c r="AP118" s="1">
        <f t="shared" si="7"/>
        <v>1.8541666666666667</v>
      </c>
      <c r="AQ118" s="129" t="str">
        <f>VLOOKUP(C118,'[1]Valores-hora'!A:G,7,0)</f>
        <v>INTERNA</v>
      </c>
      <c r="AR118" s="34"/>
      <c r="AT118"/>
    </row>
    <row r="119" spans="1:46" s="3" customFormat="1" x14ac:dyDescent="0.25">
      <c r="A119" s="48" t="s">
        <v>86</v>
      </c>
      <c r="B119" s="90" t="s">
        <v>6</v>
      </c>
      <c r="C119" s="12" t="s">
        <v>12</v>
      </c>
      <c r="D119" s="15" t="s">
        <v>119</v>
      </c>
      <c r="E119" s="133"/>
      <c r="F119" s="133"/>
      <c r="G119" s="133"/>
      <c r="H119" s="133"/>
      <c r="I119" s="133">
        <f>TabelaFluxoProcesso[[#This Row],[Tempo real da tarefa]]</f>
        <v>38</v>
      </c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25">
        <v>38</v>
      </c>
      <c r="W119" s="122"/>
      <c r="X119" s="32"/>
      <c r="Y119" s="32"/>
      <c r="Z119" s="32"/>
      <c r="AA119" s="143">
        <f>TabelaFluxoProcesso[[#This Row],[Custo]]</f>
        <v>0</v>
      </c>
      <c r="AB119" s="32"/>
      <c r="AC119" s="32"/>
      <c r="AD119" s="32"/>
      <c r="AE119" s="32"/>
      <c r="AF119" s="32"/>
      <c r="AG119" s="32"/>
      <c r="AH119" s="31"/>
      <c r="AI119" s="32"/>
      <c r="AJ119" s="119"/>
      <c r="AK119" s="120"/>
      <c r="AL119" s="120"/>
      <c r="AM119" s="120"/>
      <c r="AN119" s="36">
        <v>38</v>
      </c>
      <c r="AO119" s="4">
        <v>0</v>
      </c>
      <c r="AP119" s="1">
        <f t="shared" si="7"/>
        <v>0</v>
      </c>
      <c r="AQ119" s="129" t="str">
        <f>VLOOKUP(C119,'[1]Valores-hora'!A:G,7,0)</f>
        <v>INTERNA</v>
      </c>
      <c r="AR119" s="34"/>
      <c r="AS119" s="34"/>
    </row>
    <row r="120" spans="1:46" x14ac:dyDescent="0.25">
      <c r="A120" s="48" t="s">
        <v>86</v>
      </c>
      <c r="B120" s="90" t="s">
        <v>6</v>
      </c>
      <c r="C120" s="12" t="s">
        <v>105</v>
      </c>
      <c r="D120" s="15" t="s">
        <v>106</v>
      </c>
      <c r="E120" s="133"/>
      <c r="F120" s="133"/>
      <c r="G120" s="133"/>
      <c r="H120" s="133"/>
      <c r="I120" s="133">
        <f>TabelaFluxoProcesso[[#This Row],[Tempo real da tarefa]]</f>
        <v>5.2083333333333333E-4</v>
      </c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25">
        <v>5.2083333333333333E-4</v>
      </c>
      <c r="W120" s="122"/>
      <c r="X120" s="32"/>
      <c r="Y120" s="32"/>
      <c r="Z120" s="32"/>
      <c r="AA120" s="143">
        <f>TabelaFluxoProcesso[[#This Row],[Custo]]</f>
        <v>0.44621300623052956</v>
      </c>
      <c r="AB120" s="32"/>
      <c r="AC120" s="32"/>
      <c r="AD120" s="32"/>
      <c r="AE120" s="32"/>
      <c r="AF120" s="32"/>
      <c r="AG120" s="32"/>
      <c r="AI120" s="32"/>
      <c r="AJ120" s="119"/>
      <c r="AK120" s="120"/>
      <c r="AL120" s="120"/>
      <c r="AM120" s="120"/>
      <c r="AN120" s="36">
        <v>3.4722222222222224E-4</v>
      </c>
      <c r="AO120" s="1">
        <v>0.59495067497403942</v>
      </c>
      <c r="AP120" s="1">
        <f t="shared" si="7"/>
        <v>0.44621300623052956</v>
      </c>
      <c r="AQ120" s="129" t="str">
        <f>VLOOKUP(C120,'[1]Valores-hora'!A:G,7,0)</f>
        <v>INTERNA</v>
      </c>
      <c r="AR120" s="34"/>
      <c r="AT120"/>
    </row>
    <row r="121" spans="1:46" x14ac:dyDescent="0.25">
      <c r="A121" s="48" t="s">
        <v>86</v>
      </c>
      <c r="B121" s="90" t="s">
        <v>6</v>
      </c>
      <c r="C121" s="12" t="s">
        <v>105</v>
      </c>
      <c r="D121" s="15" t="s">
        <v>120</v>
      </c>
      <c r="E121" s="133"/>
      <c r="F121" s="133"/>
      <c r="G121" s="133"/>
      <c r="H121" s="133"/>
      <c r="I121" s="133">
        <f>TabelaFluxoProcesso[[#This Row],[Tempo real da tarefa]]</f>
        <v>1.0416666666666666E-2</v>
      </c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25">
        <v>1.0416666666666666E-2</v>
      </c>
      <c r="W121" s="122"/>
      <c r="X121" s="32"/>
      <c r="Y121" s="32"/>
      <c r="Z121" s="32"/>
      <c r="AA121" s="143">
        <f>TabelaFluxoProcesso[[#This Row],[Custo]]</f>
        <v>8.9242601246105906</v>
      </c>
      <c r="AB121" s="32"/>
      <c r="AC121" s="32"/>
      <c r="AD121" s="32"/>
      <c r="AE121" s="32"/>
      <c r="AF121" s="32"/>
      <c r="AG121" s="32"/>
      <c r="AI121" s="32"/>
      <c r="AJ121" s="119"/>
      <c r="AK121" s="120"/>
      <c r="AL121" s="120"/>
      <c r="AM121" s="120"/>
      <c r="AN121" s="36">
        <v>6.9444444444444441E-3</v>
      </c>
      <c r="AO121" s="1">
        <v>0.59495067497403942</v>
      </c>
      <c r="AP121" s="1">
        <f t="shared" si="7"/>
        <v>8.9242601246105906</v>
      </c>
      <c r="AQ121" s="129" t="str">
        <f>VLOOKUP(C121,'[1]Valores-hora'!A:G,7,0)</f>
        <v>INTERNA</v>
      </c>
      <c r="AR121" s="34"/>
      <c r="AT121"/>
    </row>
    <row r="122" spans="1:46" x14ac:dyDescent="0.25">
      <c r="A122" s="48" t="s">
        <v>86</v>
      </c>
      <c r="B122" s="90" t="s">
        <v>6</v>
      </c>
      <c r="C122" s="12" t="s">
        <v>105</v>
      </c>
      <c r="D122" s="15" t="s">
        <v>108</v>
      </c>
      <c r="E122" s="133"/>
      <c r="F122" s="133"/>
      <c r="G122" s="133"/>
      <c r="H122" s="133"/>
      <c r="I122" s="133">
        <f>TabelaFluxoProcesso[[#This Row],[Tempo real da tarefa]]</f>
        <v>5.208333333333333E-3</v>
      </c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25">
        <v>5.208333333333333E-3</v>
      </c>
      <c r="W122" s="122"/>
      <c r="X122" s="32"/>
      <c r="Y122" s="32"/>
      <c r="Z122" s="32"/>
      <c r="AA122" s="143">
        <f>TabelaFluxoProcesso[[#This Row],[Custo]]</f>
        <v>4.4621300623052953</v>
      </c>
      <c r="AB122" s="32"/>
      <c r="AC122" s="32"/>
      <c r="AD122" s="32"/>
      <c r="AE122" s="32"/>
      <c r="AF122" s="32"/>
      <c r="AG122" s="32"/>
      <c r="AI122" s="32"/>
      <c r="AJ122" s="119"/>
      <c r="AK122" s="120"/>
      <c r="AL122" s="120"/>
      <c r="AM122" s="120"/>
      <c r="AN122" s="36">
        <v>3.472222222222222E-3</v>
      </c>
      <c r="AO122" s="1">
        <v>0.59495067497403942</v>
      </c>
      <c r="AP122" s="1">
        <f t="shared" si="7"/>
        <v>4.4621300623052953</v>
      </c>
      <c r="AQ122" s="129" t="str">
        <f>VLOOKUP(C122,'[1]Valores-hora'!A:G,7,0)</f>
        <v>INTERNA</v>
      </c>
      <c r="AR122" s="34"/>
      <c r="AT122"/>
    </row>
    <row r="123" spans="1:46" x14ac:dyDescent="0.25">
      <c r="A123" s="48" t="s">
        <v>86</v>
      </c>
      <c r="B123" s="90" t="s">
        <v>6</v>
      </c>
      <c r="C123" s="12" t="s">
        <v>105</v>
      </c>
      <c r="D123" s="15" t="s">
        <v>109</v>
      </c>
      <c r="E123" s="133"/>
      <c r="F123" s="133"/>
      <c r="G123" s="133"/>
      <c r="H123" s="133"/>
      <c r="I123" s="133">
        <f>TabelaFluxoProcesso[[#This Row],[Tempo real da tarefa]]</f>
        <v>5.208333333333333E-3</v>
      </c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25">
        <v>5.208333333333333E-3</v>
      </c>
      <c r="W123" s="122"/>
      <c r="X123" s="32"/>
      <c r="Y123" s="32"/>
      <c r="Z123" s="32"/>
      <c r="AA123" s="143">
        <f>TabelaFluxoProcesso[[#This Row],[Custo]]</f>
        <v>4.4621300623052953</v>
      </c>
      <c r="AB123" s="32"/>
      <c r="AC123" s="32"/>
      <c r="AD123" s="32"/>
      <c r="AE123" s="32"/>
      <c r="AF123" s="32"/>
      <c r="AG123" s="32"/>
      <c r="AI123" s="32"/>
      <c r="AJ123" s="119"/>
      <c r="AK123" s="120"/>
      <c r="AL123" s="120"/>
      <c r="AM123" s="120"/>
      <c r="AN123" s="36">
        <v>3.472222222222222E-3</v>
      </c>
      <c r="AO123" s="1">
        <v>0.59495067497403942</v>
      </c>
      <c r="AP123" s="1">
        <f t="shared" si="7"/>
        <v>4.4621300623052953</v>
      </c>
      <c r="AQ123" s="129" t="str">
        <f>VLOOKUP(C123,'[1]Valores-hora'!A:G,7,0)</f>
        <v>INTERNA</v>
      </c>
      <c r="AR123" s="34"/>
      <c r="AT123"/>
    </row>
    <row r="124" spans="1:46" x14ac:dyDescent="0.25">
      <c r="A124" s="48" t="s">
        <v>86</v>
      </c>
      <c r="B124" s="90" t="s">
        <v>6</v>
      </c>
      <c r="C124" s="12" t="s">
        <v>105</v>
      </c>
      <c r="D124" s="15" t="s">
        <v>110</v>
      </c>
      <c r="E124" s="133"/>
      <c r="F124" s="133"/>
      <c r="G124" s="133"/>
      <c r="H124" s="133"/>
      <c r="I124" s="133">
        <f>TabelaFluxoProcesso[[#This Row],[Tempo real da tarefa]]</f>
        <v>2.0833333333333333E-3</v>
      </c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25">
        <v>2.0833333333333333E-3</v>
      </c>
      <c r="W124" s="122"/>
      <c r="X124" s="32"/>
      <c r="Y124" s="32"/>
      <c r="Z124" s="32"/>
      <c r="AA124" s="143">
        <f>TabelaFluxoProcesso[[#This Row],[Custo]]</f>
        <v>1.7848520249221183</v>
      </c>
      <c r="AB124" s="32"/>
      <c r="AC124" s="32"/>
      <c r="AD124" s="32"/>
      <c r="AE124" s="32"/>
      <c r="AF124" s="32"/>
      <c r="AG124" s="32"/>
      <c r="AI124" s="32"/>
      <c r="AJ124" s="119"/>
      <c r="AK124" s="120"/>
      <c r="AL124" s="120"/>
      <c r="AM124" s="120"/>
      <c r="AN124" s="36">
        <v>1.3888888888888889E-3</v>
      </c>
      <c r="AO124" s="1">
        <v>0.59495067497403942</v>
      </c>
      <c r="AP124" s="1">
        <f t="shared" si="7"/>
        <v>1.7848520249221183</v>
      </c>
      <c r="AQ124" s="129" t="str">
        <f>VLOOKUP(C124,'[1]Valores-hora'!A:G,7,0)</f>
        <v>INTERNA</v>
      </c>
      <c r="AR124" s="34"/>
      <c r="AT124"/>
    </row>
    <row r="125" spans="1:46" x14ac:dyDescent="0.25">
      <c r="A125" s="48" t="s">
        <v>86</v>
      </c>
      <c r="B125" s="90" t="s">
        <v>6</v>
      </c>
      <c r="C125" s="12" t="s">
        <v>105</v>
      </c>
      <c r="D125" s="15" t="s">
        <v>121</v>
      </c>
      <c r="E125" s="133"/>
      <c r="F125" s="133"/>
      <c r="G125" s="133"/>
      <c r="H125" s="133"/>
      <c r="I125" s="133">
        <f>TabelaFluxoProcesso[[#This Row],[Tempo real da tarefa]]</f>
        <v>1.0416666666666666E-2</v>
      </c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25">
        <v>1.0416666666666666E-2</v>
      </c>
      <c r="W125" s="122"/>
      <c r="X125" s="32"/>
      <c r="Y125" s="32"/>
      <c r="Z125" s="32"/>
      <c r="AA125" s="143">
        <f>TabelaFluxoProcesso[[#This Row],[Custo]]</f>
        <v>8.9242601246105906</v>
      </c>
      <c r="AB125" s="32"/>
      <c r="AC125" s="32"/>
      <c r="AD125" s="32"/>
      <c r="AE125" s="32"/>
      <c r="AF125" s="32"/>
      <c r="AG125" s="32"/>
      <c r="AI125" s="32"/>
      <c r="AJ125" s="119"/>
      <c r="AK125" s="120"/>
      <c r="AL125" s="120"/>
      <c r="AM125" s="120"/>
      <c r="AN125" s="36">
        <v>6.9444444444444441E-3</v>
      </c>
      <c r="AO125" s="1">
        <v>0.59495067497403942</v>
      </c>
      <c r="AP125" s="1">
        <f t="shared" si="7"/>
        <v>8.9242601246105906</v>
      </c>
      <c r="AQ125" s="129" t="str">
        <f>VLOOKUP(C125,'[1]Valores-hora'!A:G,7,0)</f>
        <v>INTERNA</v>
      </c>
      <c r="AR125" s="34"/>
      <c r="AT125"/>
    </row>
    <row r="126" spans="1:46" x14ac:dyDescent="0.25">
      <c r="A126" s="48" t="s">
        <v>86</v>
      </c>
      <c r="B126" s="90" t="s">
        <v>6</v>
      </c>
      <c r="C126" s="12" t="s">
        <v>105</v>
      </c>
      <c r="D126" s="15" t="s">
        <v>122</v>
      </c>
      <c r="E126" s="133"/>
      <c r="F126" s="133"/>
      <c r="G126" s="133"/>
      <c r="H126" s="133"/>
      <c r="I126" s="133">
        <f>TabelaFluxoProcesso[[#This Row],[Tempo real da tarefa]]</f>
        <v>1.0416666666666666E-2</v>
      </c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25">
        <v>1.0416666666666666E-2</v>
      </c>
      <c r="W126" s="122"/>
      <c r="X126" s="32"/>
      <c r="Y126" s="32"/>
      <c r="Z126" s="32"/>
      <c r="AA126" s="143">
        <f>TabelaFluxoProcesso[[#This Row],[Custo]]</f>
        <v>8.9242601246105906</v>
      </c>
      <c r="AB126" s="32"/>
      <c r="AC126" s="32"/>
      <c r="AD126" s="32"/>
      <c r="AE126" s="32"/>
      <c r="AF126" s="32"/>
      <c r="AG126" s="32"/>
      <c r="AI126" s="32"/>
      <c r="AJ126" s="119"/>
      <c r="AK126" s="120"/>
      <c r="AL126" s="120"/>
      <c r="AM126" s="120"/>
      <c r="AN126" s="36">
        <v>6.9444444444444441E-3</v>
      </c>
      <c r="AO126" s="1">
        <v>0.59495067497403942</v>
      </c>
      <c r="AP126" s="1">
        <f t="shared" si="7"/>
        <v>8.9242601246105906</v>
      </c>
      <c r="AQ126" s="129" t="str">
        <f>VLOOKUP(C126,'[1]Valores-hora'!A:G,7,0)</f>
        <v>INTERNA</v>
      </c>
      <c r="AR126" s="34"/>
      <c r="AT126"/>
    </row>
    <row r="127" spans="1:46" x14ac:dyDescent="0.25">
      <c r="A127" s="48" t="s">
        <v>86</v>
      </c>
      <c r="B127" s="90" t="s">
        <v>6</v>
      </c>
      <c r="C127" s="12" t="s">
        <v>92</v>
      </c>
      <c r="D127" s="15" t="s">
        <v>123</v>
      </c>
      <c r="E127" s="133"/>
      <c r="F127" s="133"/>
      <c r="G127" s="133"/>
      <c r="H127" s="133"/>
      <c r="I127" s="133">
        <f>TabelaFluxoProcesso[[#This Row],[Tempo real da tarefa]]</f>
        <v>4.6875E-2</v>
      </c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25">
        <v>4.6875E-2</v>
      </c>
      <c r="W127" s="122"/>
      <c r="X127" s="32"/>
      <c r="Y127" s="32"/>
      <c r="Z127" s="32"/>
      <c r="AA127" s="143">
        <f>TabelaFluxoProcesso[[#This Row],[Custo]]</f>
        <v>58.406250000000007</v>
      </c>
      <c r="AB127" s="32"/>
      <c r="AC127" s="32"/>
      <c r="AD127" s="32"/>
      <c r="AE127" s="32"/>
      <c r="AF127" s="32"/>
      <c r="AG127" s="32"/>
      <c r="AI127" s="32"/>
      <c r="AJ127" s="119"/>
      <c r="AK127" s="120"/>
      <c r="AL127" s="120"/>
      <c r="AM127" s="120"/>
      <c r="AN127" s="36">
        <v>3.125E-2</v>
      </c>
      <c r="AO127" s="1">
        <v>0.86527777777777792</v>
      </c>
      <c r="AP127" s="1">
        <f t="shared" si="7"/>
        <v>58.406250000000007</v>
      </c>
      <c r="AQ127" s="129" t="str">
        <f>VLOOKUP(C127,'[1]Valores-hora'!A:G,7,0)</f>
        <v>INTERNA</v>
      </c>
      <c r="AR127" s="34"/>
      <c r="AT127"/>
    </row>
    <row r="128" spans="1:46" x14ac:dyDescent="0.25">
      <c r="A128" s="48" t="s">
        <v>86</v>
      </c>
      <c r="B128" s="90" t="s">
        <v>6</v>
      </c>
      <c r="C128" s="12" t="s">
        <v>92</v>
      </c>
      <c r="D128" s="15" t="s">
        <v>124</v>
      </c>
      <c r="E128" s="133"/>
      <c r="F128" s="133"/>
      <c r="G128" s="133"/>
      <c r="H128" s="133"/>
      <c r="I128" s="133">
        <f>TabelaFluxoProcesso[[#This Row],[Tempo real da tarefa]]</f>
        <v>0.125</v>
      </c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25">
        <v>0.125</v>
      </c>
      <c r="W128" s="122"/>
      <c r="X128" s="32"/>
      <c r="Y128" s="32"/>
      <c r="Z128" s="32"/>
      <c r="AA128" s="143">
        <f>TabelaFluxoProcesso[[#This Row],[Custo]]</f>
        <v>155.75000000000003</v>
      </c>
      <c r="AB128" s="32"/>
      <c r="AC128" s="32"/>
      <c r="AD128" s="32"/>
      <c r="AE128" s="32"/>
      <c r="AF128" s="32"/>
      <c r="AG128" s="32"/>
      <c r="AI128" s="32"/>
      <c r="AJ128" s="119"/>
      <c r="AK128" s="120"/>
      <c r="AL128" s="120"/>
      <c r="AM128" s="120"/>
      <c r="AN128" s="36">
        <v>8.3333333333333329E-2</v>
      </c>
      <c r="AO128" s="1">
        <v>0.86527777777777792</v>
      </c>
      <c r="AP128" s="1">
        <f t="shared" si="7"/>
        <v>155.75000000000003</v>
      </c>
      <c r="AQ128" s="129" t="str">
        <f>VLOOKUP(C128,'[1]Valores-hora'!A:G,7,0)</f>
        <v>INTERNA</v>
      </c>
      <c r="AR128" s="34"/>
      <c r="AT128"/>
    </row>
    <row r="129" spans="1:46" x14ac:dyDescent="0.25">
      <c r="A129" s="48" t="s">
        <v>86</v>
      </c>
      <c r="B129" s="90" t="s">
        <v>6</v>
      </c>
      <c r="C129" s="12" t="s">
        <v>88</v>
      </c>
      <c r="D129" s="15" t="s">
        <v>125</v>
      </c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25">
        <v>1</v>
      </c>
      <c r="W129" s="122"/>
      <c r="X129" s="32"/>
      <c r="Y129" s="32"/>
      <c r="Z129" s="32"/>
      <c r="AA129" s="143"/>
      <c r="AB129" s="32"/>
      <c r="AC129" s="32"/>
      <c r="AD129" s="32"/>
      <c r="AE129" s="32"/>
      <c r="AF129" s="32"/>
      <c r="AG129" s="32"/>
      <c r="AI129" s="32"/>
      <c r="AJ129" s="119"/>
      <c r="AK129" s="120"/>
      <c r="AL129" s="120"/>
      <c r="AM129" s="120"/>
      <c r="AN129" s="36">
        <v>1</v>
      </c>
      <c r="AO129" s="2">
        <v>0</v>
      </c>
      <c r="AP129" s="1">
        <f t="shared" si="7"/>
        <v>0</v>
      </c>
      <c r="AQ129" s="129" t="str">
        <f>VLOOKUP(C129,'[1]Valores-hora'!A:G,7,0)</f>
        <v>EXTERNA</v>
      </c>
      <c r="AR129" s="34"/>
      <c r="AT129"/>
    </row>
    <row r="130" spans="1:46" x14ac:dyDescent="0.25">
      <c r="A130" s="48" t="s">
        <v>86</v>
      </c>
      <c r="B130" s="90" t="s">
        <v>6</v>
      </c>
      <c r="C130" s="12" t="s">
        <v>105</v>
      </c>
      <c r="D130" s="15" t="s">
        <v>126</v>
      </c>
      <c r="E130" s="133"/>
      <c r="F130" s="133"/>
      <c r="G130" s="133"/>
      <c r="H130" s="133"/>
      <c r="I130" s="133">
        <f>TabelaFluxoProcesso[[#This Row],[Tempo real da tarefa]]</f>
        <v>1.5625E-2</v>
      </c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25">
        <v>1.5625E-2</v>
      </c>
      <c r="W130" s="122"/>
      <c r="X130" s="32"/>
      <c r="Y130" s="32"/>
      <c r="Z130" s="32"/>
      <c r="AA130" s="143">
        <f>TabelaFluxoProcesso[[#This Row],[Custo]]</f>
        <v>13.386390186915888</v>
      </c>
      <c r="AB130" s="32"/>
      <c r="AC130" s="32"/>
      <c r="AD130" s="32"/>
      <c r="AE130" s="32"/>
      <c r="AF130" s="32"/>
      <c r="AG130" s="32"/>
      <c r="AI130" s="32"/>
      <c r="AJ130" s="119"/>
      <c r="AK130" s="120"/>
      <c r="AL130" s="120"/>
      <c r="AM130" s="120"/>
      <c r="AN130" s="36">
        <v>1.0416666666666666E-2</v>
      </c>
      <c r="AO130" s="1">
        <v>0.59495067497403942</v>
      </c>
      <c r="AP130" s="1">
        <f t="shared" si="7"/>
        <v>13.386390186915888</v>
      </c>
      <c r="AQ130" s="129" t="str">
        <f>VLOOKUP(C130,'[1]Valores-hora'!A:G,7,0)</f>
        <v>INTERNA</v>
      </c>
      <c r="AR130" s="34"/>
      <c r="AT130"/>
    </row>
    <row r="131" spans="1:46" x14ac:dyDescent="0.25">
      <c r="A131" s="48" t="s">
        <v>86</v>
      </c>
      <c r="B131" s="90" t="s">
        <v>6</v>
      </c>
      <c r="C131" s="12" t="s">
        <v>105</v>
      </c>
      <c r="D131" s="15" t="s">
        <v>127</v>
      </c>
      <c r="E131" s="133"/>
      <c r="F131" s="133"/>
      <c r="G131" s="133"/>
      <c r="H131" s="133"/>
      <c r="I131" s="133">
        <f>TabelaFluxoProcesso[[#This Row],[Tempo real da tarefa]]</f>
        <v>5.208333333333333E-3</v>
      </c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25">
        <v>5.208333333333333E-3</v>
      </c>
      <c r="W131" s="122"/>
      <c r="X131" s="32"/>
      <c r="Y131" s="32"/>
      <c r="Z131" s="32"/>
      <c r="AA131" s="143">
        <f>TabelaFluxoProcesso[[#This Row],[Custo]]</f>
        <v>4.4621300623052953</v>
      </c>
      <c r="AB131" s="32"/>
      <c r="AC131" s="32"/>
      <c r="AD131" s="32"/>
      <c r="AE131" s="32"/>
      <c r="AF131" s="32"/>
      <c r="AG131" s="32"/>
      <c r="AI131" s="32"/>
      <c r="AJ131" s="119"/>
      <c r="AK131" s="120"/>
      <c r="AL131" s="120"/>
      <c r="AM131" s="120"/>
      <c r="AN131" s="36">
        <v>3.472222222222222E-3</v>
      </c>
      <c r="AO131" s="1">
        <v>0.59495067497403942</v>
      </c>
      <c r="AP131" s="1">
        <f t="shared" si="7"/>
        <v>4.4621300623052953</v>
      </c>
      <c r="AQ131" s="129" t="str">
        <f>VLOOKUP(C131,'[1]Valores-hora'!A:G,7,0)</f>
        <v>INTERNA</v>
      </c>
      <c r="AR131" s="34"/>
      <c r="AT131"/>
    </row>
    <row r="132" spans="1:46" x14ac:dyDescent="0.25">
      <c r="A132" s="48" t="s">
        <v>86</v>
      </c>
      <c r="B132" s="90" t="s">
        <v>6</v>
      </c>
      <c r="C132" s="12" t="s">
        <v>88</v>
      </c>
      <c r="D132" s="15" t="s">
        <v>128</v>
      </c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25">
        <v>78</v>
      </c>
      <c r="W132" s="122"/>
      <c r="X132" s="32"/>
      <c r="Y132" s="32"/>
      <c r="Z132" s="32"/>
      <c r="AA132" s="143"/>
      <c r="AB132" s="32"/>
      <c r="AC132" s="32"/>
      <c r="AD132" s="32"/>
      <c r="AE132" s="32"/>
      <c r="AF132" s="32"/>
      <c r="AG132" s="32"/>
      <c r="AI132" s="32"/>
      <c r="AJ132" s="119"/>
      <c r="AK132" s="120"/>
      <c r="AL132" s="120"/>
      <c r="AM132" s="120"/>
      <c r="AN132" s="36">
        <v>78</v>
      </c>
      <c r="AO132" s="2">
        <v>0</v>
      </c>
      <c r="AP132" s="1">
        <f t="shared" si="7"/>
        <v>0</v>
      </c>
      <c r="AQ132" s="129" t="str">
        <f>VLOOKUP(C132,'[1]Valores-hora'!A:G,7,0)</f>
        <v>EXTERNA</v>
      </c>
      <c r="AR132" s="34"/>
      <c r="AT132"/>
    </row>
    <row r="133" spans="1:46" x14ac:dyDescent="0.25">
      <c r="A133" s="48" t="s">
        <v>86</v>
      </c>
      <c r="B133" s="90" t="s">
        <v>6</v>
      </c>
      <c r="C133" s="12" t="s">
        <v>81</v>
      </c>
      <c r="D133" s="15" t="s">
        <v>129</v>
      </c>
      <c r="E133" s="133"/>
      <c r="F133" s="133"/>
      <c r="G133" s="133"/>
      <c r="H133" s="133"/>
      <c r="I133" s="133">
        <f>TabelaFluxoProcesso[[#This Row],[Tempo real da tarefa]]</f>
        <v>3.1250000000000002E-3</v>
      </c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25">
        <v>3.1250000000000002E-3</v>
      </c>
      <c r="W133" s="122"/>
      <c r="X133" s="32"/>
      <c r="Y133" s="32"/>
      <c r="Z133" s="32"/>
      <c r="AA133" s="143">
        <f>TabelaFluxoProcesso[[#This Row],[Custo]]</f>
        <v>2.78125</v>
      </c>
      <c r="AB133" s="32"/>
      <c r="AC133" s="32"/>
      <c r="AD133" s="32"/>
      <c r="AE133" s="32"/>
      <c r="AF133" s="32"/>
      <c r="AG133" s="32"/>
      <c r="AI133" s="32"/>
      <c r="AJ133" s="119"/>
      <c r="AK133" s="120"/>
      <c r="AL133" s="120"/>
      <c r="AM133" s="120"/>
      <c r="AN133" s="36">
        <v>2.0833333333333333E-3</v>
      </c>
      <c r="AO133" s="1">
        <v>0.61805555555555558</v>
      </c>
      <c r="AP133" s="1">
        <f t="shared" si="7"/>
        <v>2.78125</v>
      </c>
      <c r="AQ133" s="129" t="str">
        <f>VLOOKUP(C133,'[1]Valores-hora'!A:G,7,0)</f>
        <v>INTERNA</v>
      </c>
      <c r="AR133" s="34"/>
      <c r="AT133"/>
    </row>
    <row r="134" spans="1:46" s="3" customFormat="1" x14ac:dyDescent="0.25">
      <c r="A134" s="48" t="s">
        <v>86</v>
      </c>
      <c r="B134" s="90" t="s">
        <v>6</v>
      </c>
      <c r="C134" s="12" t="s">
        <v>12</v>
      </c>
      <c r="D134" s="15" t="s">
        <v>130</v>
      </c>
      <c r="E134" s="133"/>
      <c r="F134" s="133"/>
      <c r="G134" s="133"/>
      <c r="H134" s="133"/>
      <c r="I134" s="133">
        <f>TabelaFluxoProcesso[[#This Row],[Tempo real da tarefa]]</f>
        <v>7</v>
      </c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25">
        <v>7</v>
      </c>
      <c r="W134" s="122"/>
      <c r="X134" s="32"/>
      <c r="Y134" s="32"/>
      <c r="Z134" s="32"/>
      <c r="AA134" s="143">
        <f>TabelaFluxoProcesso[[#This Row],[Custo]]</f>
        <v>0</v>
      </c>
      <c r="AB134" s="32"/>
      <c r="AC134" s="32"/>
      <c r="AD134" s="32"/>
      <c r="AE134" s="32"/>
      <c r="AF134" s="32"/>
      <c r="AG134" s="32"/>
      <c r="AH134" s="31"/>
      <c r="AI134" s="32"/>
      <c r="AJ134" s="119"/>
      <c r="AK134" s="120"/>
      <c r="AL134" s="120"/>
      <c r="AM134" s="120"/>
      <c r="AN134" s="36">
        <v>7</v>
      </c>
      <c r="AO134" s="4">
        <v>0</v>
      </c>
      <c r="AP134" s="1">
        <f t="shared" si="7"/>
        <v>0</v>
      </c>
      <c r="AQ134" s="129" t="str">
        <f>VLOOKUP(C134,'[1]Valores-hora'!A:G,7,0)</f>
        <v>INTERNA</v>
      </c>
      <c r="AR134" s="34"/>
      <c r="AS134" s="34"/>
    </row>
    <row r="135" spans="1:46" x14ac:dyDescent="0.25">
      <c r="A135" s="48" t="s">
        <v>86</v>
      </c>
      <c r="B135" s="90" t="s">
        <v>6</v>
      </c>
      <c r="C135" s="12" t="s">
        <v>92</v>
      </c>
      <c r="D135" s="15" t="s">
        <v>131</v>
      </c>
      <c r="E135" s="133"/>
      <c r="F135" s="133"/>
      <c r="G135" s="133"/>
      <c r="H135" s="133"/>
      <c r="I135" s="133">
        <f>TabelaFluxoProcesso[[#This Row],[Tempo real da tarefa]]</f>
        <v>2.0833333333333332E-2</v>
      </c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25">
        <v>2.0833333333333332E-2</v>
      </c>
      <c r="W135" s="122"/>
      <c r="X135" s="32"/>
      <c r="Y135" s="32"/>
      <c r="Z135" s="32"/>
      <c r="AA135" s="143">
        <f>TabelaFluxoProcesso[[#This Row],[Custo]]</f>
        <v>25.958333333333339</v>
      </c>
      <c r="AB135" s="32"/>
      <c r="AC135" s="32"/>
      <c r="AD135" s="32"/>
      <c r="AE135" s="32"/>
      <c r="AF135" s="32"/>
      <c r="AG135" s="32"/>
      <c r="AI135" s="32"/>
      <c r="AJ135" s="119"/>
      <c r="AK135" s="120"/>
      <c r="AL135" s="120"/>
      <c r="AM135" s="120"/>
      <c r="AN135" s="36">
        <v>1.3888888888888888E-2</v>
      </c>
      <c r="AO135" s="1">
        <v>0.86527777777777792</v>
      </c>
      <c r="AP135" s="1">
        <f t="shared" si="7"/>
        <v>25.958333333333339</v>
      </c>
      <c r="AQ135" s="129" t="str">
        <f>VLOOKUP(C135,'[1]Valores-hora'!A:G,7,0)</f>
        <v>INTERNA</v>
      </c>
      <c r="AR135" s="34"/>
      <c r="AT135"/>
    </row>
    <row r="136" spans="1:46" x14ac:dyDescent="0.25">
      <c r="A136" s="52" t="s">
        <v>86</v>
      </c>
      <c r="B136" s="91" t="s">
        <v>6</v>
      </c>
      <c r="C136" s="26" t="s">
        <v>92</v>
      </c>
      <c r="D136" s="18" t="s">
        <v>94</v>
      </c>
      <c r="E136" s="133"/>
      <c r="F136" s="133"/>
      <c r="G136" s="133"/>
      <c r="H136" s="133"/>
      <c r="I136" s="133">
        <f>TabelaFluxoProcesso[[#This Row],[Tempo real da tarefa]]</f>
        <v>1.0416666666666666E-2</v>
      </c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25">
        <v>1.0416666666666666E-2</v>
      </c>
      <c r="W136" s="122"/>
      <c r="X136" s="32"/>
      <c r="Y136" s="32"/>
      <c r="Z136" s="32"/>
      <c r="AA136" s="143">
        <f>TabelaFluxoProcesso[[#This Row],[Custo]]</f>
        <v>12.97916666666667</v>
      </c>
      <c r="AB136" s="32"/>
      <c r="AC136" s="32"/>
      <c r="AD136" s="32"/>
      <c r="AE136" s="32"/>
      <c r="AF136" s="32"/>
      <c r="AG136" s="32"/>
      <c r="AI136" s="32"/>
      <c r="AJ136" s="119"/>
      <c r="AK136" s="120"/>
      <c r="AL136" s="120"/>
      <c r="AM136" s="120"/>
      <c r="AN136" s="36">
        <v>6.9444444444444441E-3</v>
      </c>
      <c r="AO136" s="1">
        <v>0.86527777777777792</v>
      </c>
      <c r="AP136" s="1">
        <f t="shared" si="7"/>
        <v>12.97916666666667</v>
      </c>
      <c r="AQ136" s="129" t="str">
        <f>VLOOKUP(C136,'[1]Valores-hora'!A:G,7,0)</f>
        <v>INTERNA</v>
      </c>
      <c r="AR136" s="34"/>
      <c r="AT136"/>
    </row>
    <row r="137" spans="1:46" x14ac:dyDescent="0.25">
      <c r="A137" s="53" t="s">
        <v>86</v>
      </c>
      <c r="B137" s="92" t="s">
        <v>132</v>
      </c>
      <c r="C137" s="27" t="s">
        <v>88</v>
      </c>
      <c r="D137" s="19" t="s">
        <v>133</v>
      </c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25">
        <v>190</v>
      </c>
      <c r="W137" s="139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6"/>
      <c r="AI137" s="105"/>
      <c r="AJ137" s="141"/>
      <c r="AK137" s="120"/>
      <c r="AL137" s="120"/>
      <c r="AM137" s="120"/>
      <c r="AN137" s="36">
        <v>190</v>
      </c>
      <c r="AO137" s="2">
        <v>0</v>
      </c>
      <c r="AP137" s="1">
        <f t="shared" si="7"/>
        <v>0</v>
      </c>
      <c r="AQ137" s="129" t="str">
        <f>VLOOKUP(C137,'[1]Valores-hora'!A:G,7,0)</f>
        <v>EXTERNA</v>
      </c>
      <c r="AR137" s="34"/>
      <c r="AT137"/>
    </row>
    <row r="138" spans="1:46" x14ac:dyDescent="0.25">
      <c r="A138" s="48" t="s">
        <v>86</v>
      </c>
      <c r="B138" s="93" t="s">
        <v>132</v>
      </c>
      <c r="C138" s="12" t="s">
        <v>50</v>
      </c>
      <c r="D138" s="15" t="s">
        <v>134</v>
      </c>
      <c r="E138" s="133">
        <f>TabelaFluxoProcesso[[#This Row],[Tempo real da tarefa]]</f>
        <v>1.5625E-2</v>
      </c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>
        <f>TabelaFluxoProcesso[[#This Row],[Tempo real da tarefa]]</f>
        <v>1.5625E-2</v>
      </c>
      <c r="S138" s="133">
        <f>TabelaFluxoProcesso[[#This Row],[Tempo real da tarefa]]</f>
        <v>1.5625E-2</v>
      </c>
      <c r="T138" s="133"/>
      <c r="U138" s="133"/>
      <c r="V138" s="125">
        <v>1.5625E-2</v>
      </c>
      <c r="W138" s="139">
        <f>TabelaFluxoProcesso[[#This Row],[Custo]]</f>
        <v>89.111250000000013</v>
      </c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6"/>
      <c r="AI138" s="105"/>
      <c r="AJ138" s="141">
        <f>TabelaFluxoProcesso[[#This Row],[Custo]]</f>
        <v>89.111250000000013</v>
      </c>
      <c r="AK138" s="141">
        <f>TabelaFluxoProcesso[[#This Row],[Custo]]</f>
        <v>89.111250000000013</v>
      </c>
      <c r="AL138" s="120"/>
      <c r="AM138" s="120"/>
      <c r="AN138" s="36">
        <v>1.0416666666666666E-2</v>
      </c>
      <c r="AO138" s="1">
        <v>3.9605000000000006</v>
      </c>
      <c r="AP138" s="1">
        <f t="shared" si="7"/>
        <v>89.111250000000013</v>
      </c>
      <c r="AQ138" s="129" t="str">
        <f>VLOOKUP(C138,'[1]Valores-hora'!A:G,7,0)</f>
        <v>INTERNA</v>
      </c>
      <c r="AR138" s="34"/>
      <c r="AT138"/>
    </row>
    <row r="139" spans="1:46" x14ac:dyDescent="0.25">
      <c r="A139" s="48" t="s">
        <v>86</v>
      </c>
      <c r="B139" s="59" t="s">
        <v>135</v>
      </c>
      <c r="C139" s="12" t="s">
        <v>81</v>
      </c>
      <c r="D139" s="15" t="s">
        <v>136</v>
      </c>
      <c r="E139" s="133">
        <f>TabelaFluxoProcesso[[#This Row],[Tempo real da tarefa]]</f>
        <v>3.1250000000000002E-3</v>
      </c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>
        <f>TabelaFluxoProcesso[[#This Row],[Tempo real da tarefa]]</f>
        <v>3.1250000000000002E-3</v>
      </c>
      <c r="S139" s="133">
        <f>TabelaFluxoProcesso[[#This Row],[Tempo real da tarefa]]</f>
        <v>3.1250000000000002E-3</v>
      </c>
      <c r="T139" s="133"/>
      <c r="U139" s="133"/>
      <c r="V139" s="125">
        <v>3.1250000000000002E-3</v>
      </c>
      <c r="W139" s="139">
        <f>TabelaFluxoProcesso[[#This Row],[Custo]]</f>
        <v>2.9703750000000002</v>
      </c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6"/>
      <c r="AI139" s="105"/>
      <c r="AJ139" s="141">
        <f>TabelaFluxoProcesso[[#This Row],[Custo]]</f>
        <v>2.9703750000000002</v>
      </c>
      <c r="AK139" s="141">
        <f>TabelaFluxoProcesso[[#This Row],[Custo]]</f>
        <v>2.9703750000000002</v>
      </c>
      <c r="AL139" s="120"/>
      <c r="AM139" s="120"/>
      <c r="AN139" s="36">
        <v>2.0833333333333333E-3</v>
      </c>
      <c r="AO139" s="1">
        <v>0.66008333333333336</v>
      </c>
      <c r="AP139" s="1">
        <f t="shared" si="7"/>
        <v>2.9703750000000002</v>
      </c>
      <c r="AQ139" s="129" t="str">
        <f>VLOOKUP(C139,'[1]Valores-hora'!A:G,7,0)</f>
        <v>INTERNA</v>
      </c>
      <c r="AR139" s="34"/>
      <c r="AT139"/>
    </row>
    <row r="140" spans="1:46" s="3" customFormat="1" x14ac:dyDescent="0.25">
      <c r="A140" s="48" t="s">
        <v>86</v>
      </c>
      <c r="B140" s="59" t="s">
        <v>135</v>
      </c>
      <c r="C140" s="12" t="s">
        <v>12</v>
      </c>
      <c r="D140" s="15" t="s">
        <v>137</v>
      </c>
      <c r="E140" s="133">
        <f>TabelaFluxoProcesso[[#This Row],[Tempo real da tarefa]]</f>
        <v>5</v>
      </c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>
        <f>TabelaFluxoProcesso[[#This Row],[Tempo real da tarefa]]</f>
        <v>5</v>
      </c>
      <c r="S140" s="133">
        <f>TabelaFluxoProcesso[[#This Row],[Tempo real da tarefa]]</f>
        <v>5</v>
      </c>
      <c r="T140" s="133"/>
      <c r="U140" s="133"/>
      <c r="V140" s="125">
        <v>5</v>
      </c>
      <c r="W140" s="139">
        <f>TabelaFluxoProcesso[[#This Row],[Custo]]</f>
        <v>0</v>
      </c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6"/>
      <c r="AI140" s="105"/>
      <c r="AJ140" s="141">
        <f>TabelaFluxoProcesso[[#This Row],[Custo]]</f>
        <v>0</v>
      </c>
      <c r="AK140" s="141">
        <f>TabelaFluxoProcesso[[#This Row],[Custo]]</f>
        <v>0</v>
      </c>
      <c r="AL140" s="120"/>
      <c r="AM140" s="120"/>
      <c r="AN140" s="36">
        <v>5</v>
      </c>
      <c r="AO140" s="4">
        <v>0</v>
      </c>
      <c r="AP140" s="1">
        <f t="shared" si="7"/>
        <v>0</v>
      </c>
      <c r="AQ140" s="129" t="str">
        <f>VLOOKUP(C140,'[1]Valores-hora'!A:G,7,0)</f>
        <v>INTERNA</v>
      </c>
      <c r="AR140" s="34"/>
      <c r="AS140" s="34"/>
    </row>
    <row r="141" spans="1:46" x14ac:dyDescent="0.25">
      <c r="A141" s="48" t="s">
        <v>86</v>
      </c>
      <c r="B141" s="59" t="s">
        <v>135</v>
      </c>
      <c r="C141" s="12" t="s">
        <v>92</v>
      </c>
      <c r="D141" s="15" t="s">
        <v>138</v>
      </c>
      <c r="E141" s="133">
        <f>TabelaFluxoProcesso[[#This Row],[Tempo real da tarefa]]</f>
        <v>3.125E-2</v>
      </c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>
        <f>TabelaFluxoProcesso[[#This Row],[Tempo real da tarefa]]</f>
        <v>3.125E-2</v>
      </c>
      <c r="S141" s="133">
        <f>TabelaFluxoProcesso[[#This Row],[Tempo real da tarefa]]</f>
        <v>3.125E-2</v>
      </c>
      <c r="T141" s="133"/>
      <c r="U141" s="133"/>
      <c r="V141" s="125">
        <v>3.125E-2</v>
      </c>
      <c r="W141" s="139">
        <f>TabelaFluxoProcesso[[#This Row],[Custo]]</f>
        <v>41.585250000000009</v>
      </c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106"/>
      <c r="AI141" s="105"/>
      <c r="AJ141" s="141">
        <f>TabelaFluxoProcesso[[#This Row],[Custo]]</f>
        <v>41.585250000000009</v>
      </c>
      <c r="AK141" s="141">
        <f>TabelaFluxoProcesso[[#This Row],[Custo]]</f>
        <v>41.585250000000009</v>
      </c>
      <c r="AL141" s="120"/>
      <c r="AM141" s="120"/>
      <c r="AN141" s="36">
        <v>2.0833333333333332E-2</v>
      </c>
      <c r="AO141" s="1">
        <v>0.92411666666666681</v>
      </c>
      <c r="AP141" s="1">
        <f t="shared" si="7"/>
        <v>41.585250000000009</v>
      </c>
      <c r="AQ141" s="129" t="str">
        <f>VLOOKUP(C141,'[1]Valores-hora'!A:G,7,0)</f>
        <v>INTERNA</v>
      </c>
      <c r="AR141" s="34"/>
      <c r="AT141"/>
    </row>
    <row r="142" spans="1:46" x14ac:dyDescent="0.25">
      <c r="A142" s="48" t="s">
        <v>86</v>
      </c>
      <c r="B142" s="59" t="s">
        <v>135</v>
      </c>
      <c r="C142" s="12" t="s">
        <v>92</v>
      </c>
      <c r="D142" s="15" t="s">
        <v>94</v>
      </c>
      <c r="E142" s="133">
        <f>TabelaFluxoProcesso[[#This Row],[Tempo real da tarefa]]</f>
        <v>1.0416666666666666E-2</v>
      </c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>
        <f>TabelaFluxoProcesso[[#This Row],[Tempo real da tarefa]]</f>
        <v>1.0416666666666666E-2</v>
      </c>
      <c r="S142" s="133">
        <f>TabelaFluxoProcesso[[#This Row],[Tempo real da tarefa]]</f>
        <v>1.0416666666666666E-2</v>
      </c>
      <c r="T142" s="133"/>
      <c r="U142" s="133"/>
      <c r="V142" s="125">
        <v>1.0416666666666666E-2</v>
      </c>
      <c r="W142" s="139">
        <f>TabelaFluxoProcesso[[#This Row],[Custo]]</f>
        <v>13.861750000000001</v>
      </c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6"/>
      <c r="AI142" s="105"/>
      <c r="AJ142" s="141">
        <f>TabelaFluxoProcesso[[#This Row],[Custo]]</f>
        <v>13.861750000000001</v>
      </c>
      <c r="AK142" s="141">
        <f>TabelaFluxoProcesso[[#This Row],[Custo]]</f>
        <v>13.861750000000001</v>
      </c>
      <c r="AL142" s="120"/>
      <c r="AM142" s="120"/>
      <c r="AN142" s="36">
        <v>6.9444444444444441E-3</v>
      </c>
      <c r="AO142" s="1">
        <v>0.92411666666666681</v>
      </c>
      <c r="AP142" s="1">
        <f t="shared" si="7"/>
        <v>13.861750000000001</v>
      </c>
      <c r="AQ142" s="129" t="str">
        <f>VLOOKUP(C142,'[1]Valores-hora'!A:G,7,0)</f>
        <v>INTERNA</v>
      </c>
      <c r="AR142" s="34"/>
      <c r="AT142"/>
    </row>
    <row r="143" spans="1:46" x14ac:dyDescent="0.25">
      <c r="A143" s="48" t="s">
        <v>86</v>
      </c>
      <c r="B143" s="59" t="s">
        <v>135</v>
      </c>
      <c r="C143" s="12" t="s">
        <v>88</v>
      </c>
      <c r="D143" s="15" t="s">
        <v>139</v>
      </c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25">
        <v>30</v>
      </c>
      <c r="W143" s="139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6"/>
      <c r="AI143" s="105"/>
      <c r="AJ143" s="141"/>
      <c r="AK143" s="141"/>
      <c r="AL143" s="120"/>
      <c r="AM143" s="120"/>
      <c r="AN143" s="36">
        <v>30</v>
      </c>
      <c r="AO143" s="2">
        <v>0</v>
      </c>
      <c r="AP143" s="1">
        <f t="shared" si="7"/>
        <v>0</v>
      </c>
      <c r="AQ143" s="129" t="str">
        <f>VLOOKUP(C143,'[1]Valores-hora'!A:G,7,0)</f>
        <v>EXTERNA</v>
      </c>
      <c r="AR143" s="34"/>
      <c r="AT143"/>
    </row>
    <row r="144" spans="1:46" x14ac:dyDescent="0.25">
      <c r="A144" s="48" t="s">
        <v>86</v>
      </c>
      <c r="B144" s="60" t="s">
        <v>140</v>
      </c>
      <c r="C144" s="12" t="s">
        <v>81</v>
      </c>
      <c r="D144" s="15" t="s">
        <v>141</v>
      </c>
      <c r="E144" s="133">
        <f>TabelaFluxoProcesso[[#This Row],[Tempo real da tarefa]]</f>
        <v>3.1250000000000002E-3</v>
      </c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>
        <f>TabelaFluxoProcesso[[#This Row],[Tempo real da tarefa]]</f>
        <v>3.1250000000000002E-3</v>
      </c>
      <c r="S144" s="133">
        <f>TabelaFluxoProcesso[[#This Row],[Tempo real da tarefa]]</f>
        <v>3.1250000000000002E-3</v>
      </c>
      <c r="T144" s="133"/>
      <c r="U144" s="133"/>
      <c r="V144" s="125">
        <v>3.1250000000000002E-3</v>
      </c>
      <c r="W144" s="139">
        <f>TabelaFluxoProcesso[[#This Row],[Custo]]</f>
        <v>2.9703750000000002</v>
      </c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6"/>
      <c r="AI144" s="105"/>
      <c r="AJ144" s="141">
        <f>TabelaFluxoProcesso[[#This Row],[Custo]]</f>
        <v>2.9703750000000002</v>
      </c>
      <c r="AK144" s="141">
        <f>TabelaFluxoProcesso[[#This Row],[Custo]]</f>
        <v>2.9703750000000002</v>
      </c>
      <c r="AL144" s="120"/>
      <c r="AM144" s="120"/>
      <c r="AN144" s="36">
        <v>2.0833333333333333E-3</v>
      </c>
      <c r="AO144" s="1">
        <v>0.66008333333333336</v>
      </c>
      <c r="AP144" s="1">
        <f t="shared" si="7"/>
        <v>2.9703750000000002</v>
      </c>
      <c r="AQ144" s="129" t="str">
        <f>VLOOKUP(C144,'[1]Valores-hora'!A:G,7,0)</f>
        <v>INTERNA</v>
      </c>
      <c r="AR144" s="34"/>
      <c r="AT144"/>
    </row>
    <row r="145" spans="1:46" s="3" customFormat="1" x14ac:dyDescent="0.25">
      <c r="A145" s="48" t="s">
        <v>86</v>
      </c>
      <c r="B145" s="60" t="s">
        <v>140</v>
      </c>
      <c r="C145" s="12" t="s">
        <v>12</v>
      </c>
      <c r="D145" s="15" t="s">
        <v>142</v>
      </c>
      <c r="E145" s="133">
        <f>TabelaFluxoProcesso[[#This Row],[Tempo real da tarefa]]</f>
        <v>15</v>
      </c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>
        <f>TabelaFluxoProcesso[[#This Row],[Tempo real da tarefa]]</f>
        <v>15</v>
      </c>
      <c r="S145" s="133">
        <f>TabelaFluxoProcesso[[#This Row],[Tempo real da tarefa]]</f>
        <v>15</v>
      </c>
      <c r="T145" s="133"/>
      <c r="U145" s="133"/>
      <c r="V145" s="125">
        <v>15</v>
      </c>
      <c r="W145" s="139">
        <f>TabelaFluxoProcesso[[#This Row],[Custo]]</f>
        <v>0</v>
      </c>
      <c r="X145" s="105"/>
      <c r="Y145" s="105"/>
      <c r="Z145" s="105"/>
      <c r="AA145" s="105"/>
      <c r="AB145" s="105"/>
      <c r="AC145" s="105"/>
      <c r="AD145" s="105"/>
      <c r="AE145" s="105"/>
      <c r="AF145" s="105"/>
      <c r="AG145" s="105"/>
      <c r="AH145" s="106"/>
      <c r="AI145" s="105"/>
      <c r="AJ145" s="141">
        <f>TabelaFluxoProcesso[[#This Row],[Custo]]</f>
        <v>0</v>
      </c>
      <c r="AK145" s="141">
        <f>TabelaFluxoProcesso[[#This Row],[Custo]]</f>
        <v>0</v>
      </c>
      <c r="AL145" s="120"/>
      <c r="AM145" s="120"/>
      <c r="AN145" s="36">
        <v>15</v>
      </c>
      <c r="AO145" s="4">
        <v>0</v>
      </c>
      <c r="AP145" s="1">
        <f t="shared" si="7"/>
        <v>0</v>
      </c>
      <c r="AQ145" s="129" t="str">
        <f>VLOOKUP(C145,'[1]Valores-hora'!A:G,7,0)</f>
        <v>INTERNA</v>
      </c>
      <c r="AR145" s="34"/>
      <c r="AS145" s="34"/>
    </row>
    <row r="146" spans="1:46" x14ac:dyDescent="0.25">
      <c r="A146" s="48" t="s">
        <v>86</v>
      </c>
      <c r="B146" s="60" t="s">
        <v>140</v>
      </c>
      <c r="C146" s="12" t="s">
        <v>92</v>
      </c>
      <c r="D146" s="15" t="s">
        <v>143</v>
      </c>
      <c r="E146" s="133">
        <f>TabelaFluxoProcesso[[#This Row],[Tempo real da tarefa]]</f>
        <v>5.2083333333333336E-2</v>
      </c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>
        <f>TabelaFluxoProcesso[[#This Row],[Tempo real da tarefa]]</f>
        <v>5.2083333333333336E-2</v>
      </c>
      <c r="S146" s="133">
        <f>TabelaFluxoProcesso[[#This Row],[Tempo real da tarefa]]</f>
        <v>5.2083333333333336E-2</v>
      </c>
      <c r="T146" s="133"/>
      <c r="U146" s="133"/>
      <c r="V146" s="125">
        <v>5.2083333333333336E-2</v>
      </c>
      <c r="W146" s="139">
        <f>TabelaFluxoProcesso[[#This Row],[Custo]]</f>
        <v>69.308750000000003</v>
      </c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  <c r="AH146" s="106"/>
      <c r="AI146" s="105"/>
      <c r="AJ146" s="141">
        <f>TabelaFluxoProcesso[[#This Row],[Custo]]</f>
        <v>69.308750000000003</v>
      </c>
      <c r="AK146" s="141">
        <f>TabelaFluxoProcesso[[#This Row],[Custo]]</f>
        <v>69.308750000000003</v>
      </c>
      <c r="AL146" s="120"/>
      <c r="AM146" s="120"/>
      <c r="AN146" s="36">
        <v>3.4722222222222224E-2</v>
      </c>
      <c r="AO146" s="1">
        <v>0.92411666666666681</v>
      </c>
      <c r="AP146" s="1">
        <f t="shared" si="7"/>
        <v>69.308750000000003</v>
      </c>
      <c r="AQ146" s="129" t="str">
        <f>VLOOKUP(C146,'[1]Valores-hora'!A:G,7,0)</f>
        <v>INTERNA</v>
      </c>
      <c r="AR146" s="34"/>
      <c r="AT146"/>
    </row>
    <row r="147" spans="1:46" x14ac:dyDescent="0.25">
      <c r="A147" s="48" t="s">
        <v>86</v>
      </c>
      <c r="B147" s="60" t="s">
        <v>140</v>
      </c>
      <c r="C147" s="12" t="s">
        <v>92</v>
      </c>
      <c r="D147" s="15" t="s">
        <v>94</v>
      </c>
      <c r="E147" s="133">
        <f>TabelaFluxoProcesso[[#This Row],[Tempo real da tarefa]]</f>
        <v>1.0416666666666666E-2</v>
      </c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>
        <f>TabelaFluxoProcesso[[#This Row],[Tempo real da tarefa]]</f>
        <v>1.0416666666666666E-2</v>
      </c>
      <c r="S147" s="133">
        <f>TabelaFluxoProcesso[[#This Row],[Tempo real da tarefa]]</f>
        <v>1.0416666666666666E-2</v>
      </c>
      <c r="T147" s="133"/>
      <c r="U147" s="133"/>
      <c r="V147" s="125">
        <v>1.0416666666666666E-2</v>
      </c>
      <c r="W147" s="139">
        <f>TabelaFluxoProcesso[[#This Row],[Custo]]</f>
        <v>13.861750000000001</v>
      </c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6"/>
      <c r="AI147" s="105"/>
      <c r="AJ147" s="141">
        <f>TabelaFluxoProcesso[[#This Row],[Custo]]</f>
        <v>13.861750000000001</v>
      </c>
      <c r="AK147" s="141">
        <f>TabelaFluxoProcesso[[#This Row],[Custo]]</f>
        <v>13.861750000000001</v>
      </c>
      <c r="AL147" s="120"/>
      <c r="AM147" s="120"/>
      <c r="AN147" s="36">
        <v>6.9444444444444441E-3</v>
      </c>
      <c r="AO147" s="1">
        <v>0.92411666666666681</v>
      </c>
      <c r="AP147" s="1">
        <f t="shared" ref="AP147:AP178" si="8">V147*AO147*1440</f>
        <v>13.861750000000001</v>
      </c>
      <c r="AQ147" s="129" t="str">
        <f>VLOOKUP(C147,'[1]Valores-hora'!A:G,7,0)</f>
        <v>INTERNA</v>
      </c>
      <c r="AR147" s="34"/>
      <c r="AT147"/>
    </row>
    <row r="148" spans="1:46" x14ac:dyDescent="0.25">
      <c r="A148" s="50" t="s">
        <v>86</v>
      </c>
      <c r="B148" s="61" t="s">
        <v>140</v>
      </c>
      <c r="C148" s="24" t="s">
        <v>88</v>
      </c>
      <c r="D148" s="16" t="s">
        <v>144</v>
      </c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25">
        <v>120</v>
      </c>
      <c r="W148" s="139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6"/>
      <c r="AI148" s="105"/>
      <c r="AJ148" s="141"/>
      <c r="AK148" s="141"/>
      <c r="AL148" s="120"/>
      <c r="AM148" s="120"/>
      <c r="AN148" s="36">
        <v>120</v>
      </c>
      <c r="AO148" s="2">
        <v>0</v>
      </c>
      <c r="AP148" s="1">
        <f t="shared" si="8"/>
        <v>0</v>
      </c>
      <c r="AQ148" s="129" t="str">
        <f>VLOOKUP(C148,'[1]Valores-hora'!A:G,7,0)</f>
        <v>EXTERNA</v>
      </c>
      <c r="AR148" s="34"/>
      <c r="AT148"/>
    </row>
    <row r="149" spans="1:46" x14ac:dyDescent="0.25">
      <c r="A149" s="51" t="s">
        <v>86</v>
      </c>
      <c r="B149" s="86" t="s">
        <v>145</v>
      </c>
      <c r="C149" s="25" t="s">
        <v>81</v>
      </c>
      <c r="D149" s="17" t="s">
        <v>146</v>
      </c>
      <c r="E149" s="133"/>
      <c r="F149" s="133"/>
      <c r="G149" s="133"/>
      <c r="H149" s="133">
        <f>TabelaFluxoProcesso[[#This Row],[Tempo real da tarefa]]</f>
        <v>3.1250000000000002E-3</v>
      </c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25">
        <v>3.1250000000000002E-3</v>
      </c>
      <c r="W149" s="122"/>
      <c r="X149" s="32"/>
      <c r="Y149" s="32"/>
      <c r="Z149" s="143">
        <f>TabelaFluxoProcesso[[#This Row],[Custo]]</f>
        <v>2.9703750000000002</v>
      </c>
      <c r="AA149" s="32"/>
      <c r="AB149" s="32"/>
      <c r="AC149" s="32"/>
      <c r="AD149" s="32"/>
      <c r="AE149" s="32"/>
      <c r="AF149" s="32"/>
      <c r="AG149" s="32"/>
      <c r="AI149" s="32"/>
      <c r="AJ149" s="119"/>
      <c r="AK149" s="119"/>
      <c r="AL149" s="120"/>
      <c r="AM149" s="120"/>
      <c r="AN149" s="36">
        <v>2.0833333333333333E-3</v>
      </c>
      <c r="AO149" s="1">
        <v>0.66008333333333336</v>
      </c>
      <c r="AP149" s="1">
        <f t="shared" si="8"/>
        <v>2.9703750000000002</v>
      </c>
      <c r="AQ149" s="129" t="str">
        <f>VLOOKUP(C149,'[1]Valores-hora'!A:G,7,0)</f>
        <v>INTERNA</v>
      </c>
      <c r="AR149" s="34"/>
      <c r="AT149"/>
    </row>
    <row r="150" spans="1:46" s="3" customFormat="1" x14ac:dyDescent="0.25">
      <c r="A150" s="48" t="s">
        <v>86</v>
      </c>
      <c r="B150" s="87" t="s">
        <v>145</v>
      </c>
      <c r="C150" s="12" t="s">
        <v>12</v>
      </c>
      <c r="D150" s="15" t="s">
        <v>147</v>
      </c>
      <c r="E150" s="133"/>
      <c r="F150" s="133"/>
      <c r="G150" s="133"/>
      <c r="H150" s="133">
        <f>TabelaFluxoProcesso[[#This Row],[Tempo real da tarefa]]</f>
        <v>15</v>
      </c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25">
        <v>15</v>
      </c>
      <c r="W150" s="122"/>
      <c r="X150" s="32"/>
      <c r="Y150" s="32"/>
      <c r="Z150" s="143">
        <f>TabelaFluxoProcesso[[#This Row],[Custo]]</f>
        <v>0</v>
      </c>
      <c r="AA150" s="32"/>
      <c r="AB150" s="32"/>
      <c r="AC150" s="32"/>
      <c r="AD150" s="32"/>
      <c r="AE150" s="32"/>
      <c r="AF150" s="32"/>
      <c r="AG150" s="32"/>
      <c r="AH150" s="31"/>
      <c r="AI150" s="32"/>
      <c r="AJ150" s="119"/>
      <c r="AK150" s="119"/>
      <c r="AL150" s="120"/>
      <c r="AM150" s="120"/>
      <c r="AN150" s="36">
        <v>15</v>
      </c>
      <c r="AO150" s="4">
        <v>0</v>
      </c>
      <c r="AP150" s="1">
        <f t="shared" si="8"/>
        <v>0</v>
      </c>
      <c r="AQ150" s="129" t="str">
        <f>VLOOKUP(C150,'[1]Valores-hora'!A:G,7,0)</f>
        <v>INTERNA</v>
      </c>
      <c r="AR150" s="34"/>
      <c r="AS150" s="34"/>
    </row>
    <row r="151" spans="1:46" x14ac:dyDescent="0.25">
      <c r="A151" s="48" t="s">
        <v>86</v>
      </c>
      <c r="B151" s="87" t="s">
        <v>145</v>
      </c>
      <c r="C151" s="12" t="s">
        <v>92</v>
      </c>
      <c r="D151" s="15" t="s">
        <v>148</v>
      </c>
      <c r="E151" s="133"/>
      <c r="F151" s="133"/>
      <c r="G151" s="133"/>
      <c r="H151" s="133">
        <f>TabelaFluxoProcesso[[#This Row],[Tempo real da tarefa]]</f>
        <v>4.6875E-2</v>
      </c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25">
        <v>4.6875E-2</v>
      </c>
      <c r="W151" s="122"/>
      <c r="X151" s="32"/>
      <c r="Y151" s="32"/>
      <c r="Z151" s="143">
        <f>TabelaFluxoProcesso[[#This Row],[Custo]]</f>
        <v>62.37787500000001</v>
      </c>
      <c r="AA151" s="32"/>
      <c r="AB151" s="32"/>
      <c r="AC151" s="32"/>
      <c r="AD151" s="32"/>
      <c r="AE151" s="32"/>
      <c r="AF151" s="32"/>
      <c r="AG151" s="32"/>
      <c r="AI151" s="32"/>
      <c r="AJ151" s="119"/>
      <c r="AK151" s="119"/>
      <c r="AL151" s="120"/>
      <c r="AM151" s="120"/>
      <c r="AN151" s="36">
        <v>3.125E-2</v>
      </c>
      <c r="AO151" s="1">
        <v>0.92411666666666681</v>
      </c>
      <c r="AP151" s="1">
        <f t="shared" si="8"/>
        <v>62.37787500000001</v>
      </c>
      <c r="AQ151" s="129" t="str">
        <f>VLOOKUP(C151,'[1]Valores-hora'!A:G,7,0)</f>
        <v>INTERNA</v>
      </c>
      <c r="AR151" s="34"/>
      <c r="AT151"/>
    </row>
    <row r="152" spans="1:46" x14ac:dyDescent="0.25">
      <c r="A152" s="52" t="s">
        <v>86</v>
      </c>
      <c r="B152" s="88" t="s">
        <v>145</v>
      </c>
      <c r="C152" s="26" t="s">
        <v>92</v>
      </c>
      <c r="D152" s="18" t="s">
        <v>149</v>
      </c>
      <c r="E152" s="133"/>
      <c r="F152" s="133"/>
      <c r="G152" s="133"/>
      <c r="H152" s="133">
        <f>TabelaFluxoProcesso[[#This Row],[Tempo real da tarefa]]</f>
        <v>0.125</v>
      </c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25">
        <v>0.125</v>
      </c>
      <c r="W152" s="122"/>
      <c r="X152" s="32"/>
      <c r="Y152" s="32"/>
      <c r="Z152" s="143">
        <f>TabelaFluxoProcesso[[#This Row],[Custo]]</f>
        <v>166.34100000000004</v>
      </c>
      <c r="AA152" s="32"/>
      <c r="AB152" s="32"/>
      <c r="AC152" s="32"/>
      <c r="AD152" s="32"/>
      <c r="AE152" s="32"/>
      <c r="AF152" s="32"/>
      <c r="AG152" s="32"/>
      <c r="AI152" s="32"/>
      <c r="AJ152" s="119"/>
      <c r="AK152" s="119"/>
      <c r="AL152" s="120"/>
      <c r="AM152" s="120"/>
      <c r="AN152" s="36">
        <v>8.3333333333333329E-2</v>
      </c>
      <c r="AO152" s="1">
        <v>0.92411666666666681</v>
      </c>
      <c r="AP152" s="1">
        <f t="shared" si="8"/>
        <v>166.34100000000004</v>
      </c>
      <c r="AQ152" s="129" t="str">
        <f>VLOOKUP(C152,'[1]Valores-hora'!A:G,7,0)</f>
        <v>INTERNA</v>
      </c>
      <c r="AR152" s="34"/>
      <c r="AT152"/>
    </row>
    <row r="153" spans="1:46" x14ac:dyDescent="0.25">
      <c r="A153" s="53" t="s">
        <v>86</v>
      </c>
      <c r="B153" s="94" t="s">
        <v>150</v>
      </c>
      <c r="C153" s="27" t="s">
        <v>50</v>
      </c>
      <c r="D153" s="19" t="s">
        <v>151</v>
      </c>
      <c r="E153" s="133">
        <f>TabelaFluxoProcesso[[#This Row],[Tempo real da tarefa]]</f>
        <v>1.5625E-2</v>
      </c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>
        <f>TabelaFluxoProcesso[[#This Row],[Tempo real da tarefa]]</f>
        <v>1.5625E-2</v>
      </c>
      <c r="S153" s="133">
        <f>TabelaFluxoProcesso[[#This Row],[Tempo real da tarefa]]</f>
        <v>1.5625E-2</v>
      </c>
      <c r="T153" s="133"/>
      <c r="U153" s="133"/>
      <c r="V153" s="125">
        <v>1.5625E-2</v>
      </c>
      <c r="W153" s="139">
        <f>TabelaFluxoProcesso[[#This Row],[Custo]]</f>
        <v>89.111250000000013</v>
      </c>
      <c r="X153" s="105"/>
      <c r="Y153" s="105"/>
      <c r="Z153" s="105"/>
      <c r="AA153" s="105"/>
      <c r="AB153" s="105"/>
      <c r="AC153" s="105"/>
      <c r="AD153" s="105"/>
      <c r="AE153" s="105"/>
      <c r="AF153" s="105"/>
      <c r="AG153" s="105"/>
      <c r="AH153" s="106"/>
      <c r="AI153" s="105"/>
      <c r="AJ153" s="141">
        <f>TabelaFluxoProcesso[[#This Row],[Custo]]</f>
        <v>89.111250000000013</v>
      </c>
      <c r="AK153" s="141">
        <f>AP152</f>
        <v>166.34100000000004</v>
      </c>
      <c r="AL153" s="120"/>
      <c r="AM153" s="120"/>
      <c r="AN153" s="36">
        <v>1.0416666666666666E-2</v>
      </c>
      <c r="AO153" s="1">
        <v>3.9605000000000006</v>
      </c>
      <c r="AP153" s="1">
        <f t="shared" si="8"/>
        <v>89.111250000000013</v>
      </c>
      <c r="AQ153" s="129" t="str">
        <f>VLOOKUP(C153,'[1]Valores-hora'!A:G,7,0)</f>
        <v>INTERNA</v>
      </c>
      <c r="AR153" s="34"/>
      <c r="AT153"/>
    </row>
    <row r="154" spans="1:46" x14ac:dyDescent="0.25">
      <c r="A154" s="48" t="s">
        <v>86</v>
      </c>
      <c r="B154" s="72" t="s">
        <v>152</v>
      </c>
      <c r="C154" s="12" t="s">
        <v>81</v>
      </c>
      <c r="D154" s="15" t="s">
        <v>136</v>
      </c>
      <c r="E154" s="133">
        <f>TabelaFluxoProcesso[[#This Row],[Tempo real da tarefa]]</f>
        <v>3.1250000000000002E-3</v>
      </c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>
        <f>TabelaFluxoProcesso[[#This Row],[Tempo real da tarefa]]</f>
        <v>3.1250000000000002E-3</v>
      </c>
      <c r="S154" s="133">
        <f>TabelaFluxoProcesso[[#This Row],[Tempo real da tarefa]]</f>
        <v>3.1250000000000002E-3</v>
      </c>
      <c r="T154" s="133">
        <f>TabelaFluxoProcesso[[#This Row],[Tempo real da tarefa]]</f>
        <v>3.1250000000000002E-3</v>
      </c>
      <c r="U154" s="133"/>
      <c r="V154" s="125">
        <v>3.1250000000000002E-3</v>
      </c>
      <c r="W154" s="139">
        <f>TabelaFluxoProcesso[[#This Row],[Custo]]</f>
        <v>2.9703750000000002</v>
      </c>
      <c r="X154" s="105"/>
      <c r="Y154" s="105"/>
      <c r="Z154" s="105"/>
      <c r="AA154" s="105"/>
      <c r="AB154" s="105"/>
      <c r="AC154" s="105"/>
      <c r="AD154" s="105"/>
      <c r="AE154" s="105"/>
      <c r="AF154" s="105"/>
      <c r="AG154" s="105"/>
      <c r="AH154" s="106"/>
      <c r="AI154" s="105"/>
      <c r="AJ154" s="141">
        <f>TabelaFluxoProcesso[[#This Row],[Custo]]</f>
        <v>2.9703750000000002</v>
      </c>
      <c r="AK154" s="141">
        <f t="shared" ref="AK154:AK161" si="9">AP153</f>
        <v>89.111250000000013</v>
      </c>
      <c r="AL154" s="141">
        <f>TabelaFluxoProcesso[[#This Row],[Custo]]</f>
        <v>2.9703750000000002</v>
      </c>
      <c r="AM154" s="120"/>
      <c r="AN154" s="36">
        <v>2.0833333333333333E-3</v>
      </c>
      <c r="AO154" s="1">
        <v>0.66008333333333336</v>
      </c>
      <c r="AP154" s="1">
        <f t="shared" si="8"/>
        <v>2.9703750000000002</v>
      </c>
      <c r="AQ154" s="129" t="str">
        <f>VLOOKUP(C154,'[1]Valores-hora'!A:G,7,0)</f>
        <v>INTERNA</v>
      </c>
      <c r="AR154" s="34"/>
      <c r="AT154"/>
    </row>
    <row r="155" spans="1:46" s="3" customFormat="1" x14ac:dyDescent="0.25">
      <c r="A155" s="48" t="s">
        <v>86</v>
      </c>
      <c r="B155" s="72" t="s">
        <v>152</v>
      </c>
      <c r="C155" s="12" t="s">
        <v>12</v>
      </c>
      <c r="D155" s="15" t="s">
        <v>153</v>
      </c>
      <c r="E155" s="133">
        <f>TabelaFluxoProcesso[[#This Row],[Tempo real da tarefa]]</f>
        <v>5</v>
      </c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>
        <f>TabelaFluxoProcesso[[#This Row],[Tempo real da tarefa]]</f>
        <v>5</v>
      </c>
      <c r="S155" s="133">
        <f>TabelaFluxoProcesso[[#This Row],[Tempo real da tarefa]]</f>
        <v>5</v>
      </c>
      <c r="T155" s="133">
        <f>TabelaFluxoProcesso[[#This Row],[Tempo real da tarefa]]</f>
        <v>5</v>
      </c>
      <c r="U155" s="133"/>
      <c r="V155" s="125">
        <v>5</v>
      </c>
      <c r="W155" s="139">
        <f>TabelaFluxoProcesso[[#This Row],[Custo]]</f>
        <v>0</v>
      </c>
      <c r="X155" s="105"/>
      <c r="Y155" s="105"/>
      <c r="Z155" s="105"/>
      <c r="AA155" s="105"/>
      <c r="AB155" s="105"/>
      <c r="AC155" s="105"/>
      <c r="AD155" s="105"/>
      <c r="AE155" s="105"/>
      <c r="AF155" s="105"/>
      <c r="AG155" s="105"/>
      <c r="AH155" s="106"/>
      <c r="AI155" s="105"/>
      <c r="AJ155" s="141">
        <f>TabelaFluxoProcesso[[#This Row],[Custo]]</f>
        <v>0</v>
      </c>
      <c r="AK155" s="141">
        <f t="shared" si="9"/>
        <v>2.9703750000000002</v>
      </c>
      <c r="AL155" s="141">
        <f>TabelaFluxoProcesso[[#This Row],[Custo]]</f>
        <v>0</v>
      </c>
      <c r="AM155" s="120"/>
      <c r="AN155" s="36">
        <v>5</v>
      </c>
      <c r="AO155" s="4">
        <v>0</v>
      </c>
      <c r="AP155" s="1">
        <f t="shared" si="8"/>
        <v>0</v>
      </c>
      <c r="AQ155" s="129" t="str">
        <f>VLOOKUP(C155,'[1]Valores-hora'!A:G,7,0)</f>
        <v>INTERNA</v>
      </c>
      <c r="AR155" s="34"/>
      <c r="AS155" s="34"/>
    </row>
    <row r="156" spans="1:46" x14ac:dyDescent="0.25">
      <c r="A156" s="48" t="s">
        <v>86</v>
      </c>
      <c r="B156" s="72" t="s">
        <v>152</v>
      </c>
      <c r="C156" s="12" t="s">
        <v>92</v>
      </c>
      <c r="D156" s="15" t="s">
        <v>138</v>
      </c>
      <c r="E156" s="133">
        <f>TabelaFluxoProcesso[[#This Row],[Tempo real da tarefa]]</f>
        <v>3.125E-2</v>
      </c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>
        <f>TabelaFluxoProcesso[[#This Row],[Tempo real da tarefa]]</f>
        <v>3.125E-2</v>
      </c>
      <c r="S156" s="133">
        <f>TabelaFluxoProcesso[[#This Row],[Tempo real da tarefa]]</f>
        <v>3.125E-2</v>
      </c>
      <c r="T156" s="133">
        <f>TabelaFluxoProcesso[[#This Row],[Tempo real da tarefa]]</f>
        <v>3.125E-2</v>
      </c>
      <c r="U156" s="133"/>
      <c r="V156" s="125">
        <v>3.125E-2</v>
      </c>
      <c r="W156" s="139">
        <f>TabelaFluxoProcesso[[#This Row],[Custo]]</f>
        <v>41.585250000000009</v>
      </c>
      <c r="X156" s="105"/>
      <c r="Y156" s="105"/>
      <c r="Z156" s="105"/>
      <c r="AA156" s="105"/>
      <c r="AB156" s="105"/>
      <c r="AC156" s="105"/>
      <c r="AD156" s="105"/>
      <c r="AE156" s="105"/>
      <c r="AF156" s="105"/>
      <c r="AG156" s="105"/>
      <c r="AH156" s="106"/>
      <c r="AI156" s="105"/>
      <c r="AJ156" s="141">
        <f>TabelaFluxoProcesso[[#This Row],[Custo]]</f>
        <v>41.585250000000009</v>
      </c>
      <c r="AK156" s="141">
        <f t="shared" si="9"/>
        <v>0</v>
      </c>
      <c r="AL156" s="141">
        <f>TabelaFluxoProcesso[[#This Row],[Custo]]</f>
        <v>41.585250000000009</v>
      </c>
      <c r="AM156" s="120"/>
      <c r="AN156" s="36">
        <v>2.0833333333333332E-2</v>
      </c>
      <c r="AO156" s="1">
        <v>0.92411666666666681</v>
      </c>
      <c r="AP156" s="1">
        <f t="shared" si="8"/>
        <v>41.585250000000009</v>
      </c>
      <c r="AQ156" s="129" t="str">
        <f>VLOOKUP(C156,'[1]Valores-hora'!A:G,7,0)</f>
        <v>INTERNA</v>
      </c>
      <c r="AR156" s="34"/>
      <c r="AT156"/>
    </row>
    <row r="157" spans="1:46" x14ac:dyDescent="0.25">
      <c r="A157" s="48" t="s">
        <v>86</v>
      </c>
      <c r="B157" s="72" t="s">
        <v>152</v>
      </c>
      <c r="C157" s="12" t="s">
        <v>92</v>
      </c>
      <c r="D157" s="15" t="s">
        <v>94</v>
      </c>
      <c r="E157" s="133">
        <f>TabelaFluxoProcesso[[#This Row],[Tempo real da tarefa]]</f>
        <v>1.0416666666666666E-2</v>
      </c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>
        <f>TabelaFluxoProcesso[[#This Row],[Tempo real da tarefa]]</f>
        <v>1.0416666666666666E-2</v>
      </c>
      <c r="S157" s="133">
        <f>TabelaFluxoProcesso[[#This Row],[Tempo real da tarefa]]</f>
        <v>1.0416666666666666E-2</v>
      </c>
      <c r="T157" s="133">
        <f>TabelaFluxoProcesso[[#This Row],[Tempo real da tarefa]]</f>
        <v>1.0416666666666666E-2</v>
      </c>
      <c r="U157" s="133"/>
      <c r="V157" s="125">
        <v>1.0416666666666666E-2</v>
      </c>
      <c r="W157" s="139">
        <f>TabelaFluxoProcesso[[#This Row],[Custo]]</f>
        <v>13.861750000000001</v>
      </c>
      <c r="X157" s="105"/>
      <c r="Y157" s="105"/>
      <c r="Z157" s="105"/>
      <c r="AA157" s="105"/>
      <c r="AB157" s="105"/>
      <c r="AC157" s="105"/>
      <c r="AD157" s="105"/>
      <c r="AE157" s="105"/>
      <c r="AF157" s="105"/>
      <c r="AG157" s="105"/>
      <c r="AH157" s="106"/>
      <c r="AI157" s="105"/>
      <c r="AJ157" s="141">
        <f>TabelaFluxoProcesso[[#This Row],[Custo]]</f>
        <v>13.861750000000001</v>
      </c>
      <c r="AK157" s="141">
        <f t="shared" si="9"/>
        <v>41.585250000000009</v>
      </c>
      <c r="AL157" s="141">
        <f>TabelaFluxoProcesso[[#This Row],[Custo]]</f>
        <v>13.861750000000001</v>
      </c>
      <c r="AM157" s="120"/>
      <c r="AN157" s="36">
        <v>6.9444444444444441E-3</v>
      </c>
      <c r="AO157" s="1">
        <v>0.92411666666666681</v>
      </c>
      <c r="AP157" s="1">
        <f t="shared" si="8"/>
        <v>13.861750000000001</v>
      </c>
      <c r="AQ157" s="129" t="str">
        <f>VLOOKUP(C157,'[1]Valores-hora'!A:G,7,0)</f>
        <v>INTERNA</v>
      </c>
      <c r="AR157" s="34"/>
      <c r="AT157"/>
    </row>
    <row r="158" spans="1:46" x14ac:dyDescent="0.25">
      <c r="A158" s="48" t="s">
        <v>86</v>
      </c>
      <c r="B158" s="72" t="s">
        <v>152</v>
      </c>
      <c r="C158" s="12" t="s">
        <v>88</v>
      </c>
      <c r="D158" s="15" t="s">
        <v>154</v>
      </c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25">
        <v>30</v>
      </c>
      <c r="W158" s="139"/>
      <c r="X158" s="105"/>
      <c r="Y158" s="105"/>
      <c r="Z158" s="105"/>
      <c r="AA158" s="105"/>
      <c r="AB158" s="105"/>
      <c r="AC158" s="105"/>
      <c r="AD158" s="105"/>
      <c r="AE158" s="105"/>
      <c r="AF158" s="105"/>
      <c r="AG158" s="105"/>
      <c r="AH158" s="106"/>
      <c r="AI158" s="105"/>
      <c r="AJ158" s="141"/>
      <c r="AK158" s="141"/>
      <c r="AL158" s="141"/>
      <c r="AM158" s="120"/>
      <c r="AN158" s="36">
        <v>30</v>
      </c>
      <c r="AO158" s="2">
        <v>0</v>
      </c>
      <c r="AP158" s="1">
        <f t="shared" si="8"/>
        <v>0</v>
      </c>
      <c r="AQ158" s="129" t="str">
        <f>VLOOKUP(C158,'[1]Valores-hora'!A:G,7,0)</f>
        <v>EXTERNA</v>
      </c>
      <c r="AR158" s="34"/>
      <c r="AT158"/>
    </row>
    <row r="159" spans="1:46" x14ac:dyDescent="0.25">
      <c r="A159" s="48" t="s">
        <v>86</v>
      </c>
      <c r="B159" s="81" t="s">
        <v>155</v>
      </c>
      <c r="C159" s="12" t="s">
        <v>81</v>
      </c>
      <c r="D159" s="15" t="s">
        <v>156</v>
      </c>
      <c r="E159" s="133">
        <f>TabelaFluxoProcesso[[#This Row],[Tempo real da tarefa]]</f>
        <v>3.1250000000000002E-3</v>
      </c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>
        <f>TabelaFluxoProcesso[[#This Row],[Tempo real da tarefa]]</f>
        <v>3.1250000000000002E-3</v>
      </c>
      <c r="S159" s="133">
        <f>TabelaFluxoProcesso[[#This Row],[Tempo real da tarefa]]</f>
        <v>3.1250000000000002E-3</v>
      </c>
      <c r="T159" s="133">
        <f>TabelaFluxoProcesso[[#This Row],[Tempo real da tarefa]]</f>
        <v>3.1250000000000002E-3</v>
      </c>
      <c r="U159" s="133"/>
      <c r="V159" s="125">
        <v>3.1250000000000002E-3</v>
      </c>
      <c r="W159" s="139">
        <f>TabelaFluxoProcesso[[#This Row],[Custo]]</f>
        <v>2.9703750000000002</v>
      </c>
      <c r="X159" s="105"/>
      <c r="Y159" s="105"/>
      <c r="Z159" s="105"/>
      <c r="AA159" s="105"/>
      <c r="AB159" s="105"/>
      <c r="AC159" s="105"/>
      <c r="AD159" s="105"/>
      <c r="AE159" s="105"/>
      <c r="AF159" s="105"/>
      <c r="AG159" s="105"/>
      <c r="AH159" s="106"/>
      <c r="AI159" s="105"/>
      <c r="AJ159" s="141">
        <f>TabelaFluxoProcesso[[#This Row],[Custo]]</f>
        <v>2.9703750000000002</v>
      </c>
      <c r="AK159" s="141">
        <f t="shared" si="9"/>
        <v>0</v>
      </c>
      <c r="AL159" s="141">
        <f>TabelaFluxoProcesso[[#This Row],[Custo]]</f>
        <v>2.9703750000000002</v>
      </c>
      <c r="AM159" s="120"/>
      <c r="AN159" s="36">
        <v>2.0833333333333333E-3</v>
      </c>
      <c r="AO159" s="1">
        <v>0.66008333333333336</v>
      </c>
      <c r="AP159" s="1">
        <f t="shared" si="8"/>
        <v>2.9703750000000002</v>
      </c>
      <c r="AQ159" s="129" t="str">
        <f>VLOOKUP(C159,'[1]Valores-hora'!A:G,7,0)</f>
        <v>INTERNA</v>
      </c>
      <c r="AR159" s="34"/>
      <c r="AT159"/>
    </row>
    <row r="160" spans="1:46" x14ac:dyDescent="0.25">
      <c r="A160" s="48" t="s">
        <v>86</v>
      </c>
      <c r="B160" s="81" t="s">
        <v>155</v>
      </c>
      <c r="C160" s="12" t="s">
        <v>92</v>
      </c>
      <c r="D160" s="15" t="s">
        <v>157</v>
      </c>
      <c r="E160" s="133">
        <f>TabelaFluxoProcesso[[#This Row],[Tempo real da tarefa]]</f>
        <v>1.0416666666666666E-2</v>
      </c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>
        <f>TabelaFluxoProcesso[[#This Row],[Tempo real da tarefa]]</f>
        <v>1.0416666666666666E-2</v>
      </c>
      <c r="S160" s="133">
        <f>TabelaFluxoProcesso[[#This Row],[Tempo real da tarefa]]</f>
        <v>1.0416666666666666E-2</v>
      </c>
      <c r="T160" s="133">
        <f>TabelaFluxoProcesso[[#This Row],[Tempo real da tarefa]]</f>
        <v>1.0416666666666666E-2</v>
      </c>
      <c r="U160" s="133">
        <f>TabelaFluxoProcesso[[#This Row],[Tempo real da tarefa]]</f>
        <v>1.0416666666666666E-2</v>
      </c>
      <c r="V160" s="125">
        <v>1.0416666666666666E-2</v>
      </c>
      <c r="W160" s="139">
        <f>TabelaFluxoProcesso[[#This Row],[Custo]]</f>
        <v>13.861750000000001</v>
      </c>
      <c r="X160" s="105"/>
      <c r="Y160" s="105"/>
      <c r="Z160" s="105"/>
      <c r="AA160" s="105"/>
      <c r="AB160" s="105"/>
      <c r="AC160" s="105"/>
      <c r="AD160" s="105"/>
      <c r="AE160" s="105"/>
      <c r="AF160" s="105"/>
      <c r="AG160" s="105"/>
      <c r="AH160" s="106"/>
      <c r="AI160" s="105"/>
      <c r="AJ160" s="141">
        <f>TabelaFluxoProcesso[[#This Row],[Custo]]</f>
        <v>13.861750000000001</v>
      </c>
      <c r="AK160" s="141">
        <f t="shared" si="9"/>
        <v>2.9703750000000002</v>
      </c>
      <c r="AL160" s="141">
        <f>TabelaFluxoProcesso[[#This Row],[Custo]]</f>
        <v>13.861750000000001</v>
      </c>
      <c r="AM160" s="141">
        <f>TabelaFluxoProcesso[[#This Row],[Custo]]</f>
        <v>13.861750000000001</v>
      </c>
      <c r="AN160" s="36">
        <v>6.9444444444444441E-3</v>
      </c>
      <c r="AO160" s="1">
        <v>0.92411666666666681</v>
      </c>
      <c r="AP160" s="1">
        <f t="shared" si="8"/>
        <v>13.861750000000001</v>
      </c>
      <c r="AQ160" s="129" t="str">
        <f>VLOOKUP(C160,'[1]Valores-hora'!A:G,7,0)</f>
        <v>INTERNA</v>
      </c>
      <c r="AR160" s="34"/>
      <c r="AT160"/>
    </row>
    <row r="161" spans="1:46" x14ac:dyDescent="0.25">
      <c r="A161" s="48" t="s">
        <v>86</v>
      </c>
      <c r="B161" s="81" t="s">
        <v>155</v>
      </c>
      <c r="C161" s="12" t="s">
        <v>92</v>
      </c>
      <c r="D161" s="15" t="s">
        <v>94</v>
      </c>
      <c r="E161" s="133">
        <f>TabelaFluxoProcesso[[#This Row],[Tempo real da tarefa]]</f>
        <v>2.0833333333333333E-3</v>
      </c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>
        <f>TabelaFluxoProcesso[[#This Row],[Tempo real da tarefa]]</f>
        <v>2.0833333333333333E-3</v>
      </c>
      <c r="S161" s="133">
        <f>TabelaFluxoProcesso[[#This Row],[Tempo real da tarefa]]</f>
        <v>2.0833333333333333E-3</v>
      </c>
      <c r="T161" s="133">
        <f>TabelaFluxoProcesso[[#This Row],[Tempo real da tarefa]]</f>
        <v>2.0833333333333333E-3</v>
      </c>
      <c r="U161" s="133">
        <f>TabelaFluxoProcesso[[#This Row],[Tempo real da tarefa]]</f>
        <v>2.0833333333333333E-3</v>
      </c>
      <c r="V161" s="125">
        <v>2.0833333333333333E-3</v>
      </c>
      <c r="W161" s="139">
        <f>TabelaFluxoProcesso[[#This Row],[Custo]]</f>
        <v>2.7723500000000003</v>
      </c>
      <c r="X161" s="105"/>
      <c r="Y161" s="105"/>
      <c r="Z161" s="105"/>
      <c r="AA161" s="105"/>
      <c r="AB161" s="105"/>
      <c r="AC161" s="105"/>
      <c r="AD161" s="105"/>
      <c r="AE161" s="105"/>
      <c r="AF161" s="105"/>
      <c r="AG161" s="105"/>
      <c r="AH161" s="106"/>
      <c r="AI161" s="105"/>
      <c r="AJ161" s="141">
        <f>TabelaFluxoProcesso[[#This Row],[Custo]]</f>
        <v>2.7723500000000003</v>
      </c>
      <c r="AK161" s="141">
        <f t="shared" si="9"/>
        <v>13.861750000000001</v>
      </c>
      <c r="AL161" s="141">
        <f>TabelaFluxoProcesso[[#This Row],[Custo]]</f>
        <v>2.7723500000000003</v>
      </c>
      <c r="AM161" s="141">
        <f>TabelaFluxoProcesso[[#This Row],[Custo]]</f>
        <v>2.7723500000000003</v>
      </c>
      <c r="AN161" s="36">
        <v>1.3888888888888889E-3</v>
      </c>
      <c r="AO161" s="1">
        <v>0.92411666666666681</v>
      </c>
      <c r="AP161" s="1">
        <f t="shared" si="8"/>
        <v>2.7723500000000003</v>
      </c>
      <c r="AQ161" s="129" t="str">
        <f>VLOOKUP(C161,'[1]Valores-hora'!A:G,7,0)</f>
        <v>INTERNA</v>
      </c>
      <c r="AR161" s="34"/>
      <c r="AT161"/>
    </row>
    <row r="162" spans="1:46" x14ac:dyDescent="0.25">
      <c r="A162" s="48" t="s">
        <v>158</v>
      </c>
      <c r="B162" s="95" t="s">
        <v>159</v>
      </c>
      <c r="C162" s="12" t="s">
        <v>81</v>
      </c>
      <c r="D162" s="15" t="s">
        <v>160</v>
      </c>
      <c r="E162" s="133">
        <f>TabelaFluxoProcesso[[#This Row],[Tempo real da tarefa]]</f>
        <v>1.5625E-2</v>
      </c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25">
        <v>1.5625E-2</v>
      </c>
      <c r="W162" s="139">
        <f>TabelaFluxoProcesso[[#This Row],[Custo]]</f>
        <v>14.851875</v>
      </c>
      <c r="X162" s="105"/>
      <c r="Y162" s="105"/>
      <c r="Z162" s="105"/>
      <c r="AA162" s="105"/>
      <c r="AB162" s="105"/>
      <c r="AC162" s="105"/>
      <c r="AD162" s="105"/>
      <c r="AE162" s="105"/>
      <c r="AF162" s="105"/>
      <c r="AG162" s="105"/>
      <c r="AH162" s="106"/>
      <c r="AI162" s="105"/>
      <c r="AJ162" s="32"/>
      <c r="AK162" s="32"/>
      <c r="AL162" s="32"/>
      <c r="AM162" s="32"/>
      <c r="AN162" s="36">
        <v>1.0416666666666666E-2</v>
      </c>
      <c r="AO162" s="1">
        <v>0.66008333333333336</v>
      </c>
      <c r="AP162" s="1">
        <f t="shared" si="8"/>
        <v>14.851875</v>
      </c>
      <c r="AQ162" s="129" t="str">
        <f>VLOOKUP(C162,'[1]Valores-hora'!A:G,7,0)</f>
        <v>INTERNA</v>
      </c>
      <c r="AR162" s="34"/>
      <c r="AT162"/>
    </row>
    <row r="163" spans="1:46" x14ac:dyDescent="0.25">
      <c r="A163" s="48" t="s">
        <v>158</v>
      </c>
      <c r="B163" s="95" t="s">
        <v>159</v>
      </c>
      <c r="C163" s="12" t="s">
        <v>81</v>
      </c>
      <c r="D163" s="15" t="s">
        <v>161</v>
      </c>
      <c r="E163" s="133">
        <f>TabelaFluxoProcesso[[#This Row],[Tempo real da tarefa]]</f>
        <v>3.125E-2</v>
      </c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25">
        <v>3.125E-2</v>
      </c>
      <c r="W163" s="139">
        <f>TabelaFluxoProcesso[[#This Row],[Custo]]</f>
        <v>29.703749999999999</v>
      </c>
      <c r="X163" s="105"/>
      <c r="Y163" s="105"/>
      <c r="Z163" s="105"/>
      <c r="AA163" s="105"/>
      <c r="AB163" s="105"/>
      <c r="AC163" s="105"/>
      <c r="AD163" s="105"/>
      <c r="AE163" s="105"/>
      <c r="AF163" s="105"/>
      <c r="AG163" s="105"/>
      <c r="AH163" s="106"/>
      <c r="AI163" s="105"/>
      <c r="AJ163" s="32"/>
      <c r="AK163" s="32"/>
      <c r="AL163" s="32"/>
      <c r="AM163" s="32"/>
      <c r="AN163" s="36">
        <v>2.0833333333333332E-2</v>
      </c>
      <c r="AO163" s="1">
        <v>0.66008333333333336</v>
      </c>
      <c r="AP163" s="1">
        <f t="shared" si="8"/>
        <v>29.703749999999999</v>
      </c>
      <c r="AQ163" s="129" t="str">
        <f>VLOOKUP(C163,'[1]Valores-hora'!A:G,7,0)</f>
        <v>INTERNA</v>
      </c>
      <c r="AR163" s="34"/>
      <c r="AT163"/>
    </row>
    <row r="164" spans="1:46" x14ac:dyDescent="0.25">
      <c r="A164" s="50" t="s">
        <v>158</v>
      </c>
      <c r="B164" s="96" t="s">
        <v>159</v>
      </c>
      <c r="C164" s="24" t="s">
        <v>81</v>
      </c>
      <c r="D164" s="16" t="s">
        <v>162</v>
      </c>
      <c r="E164" s="133">
        <f>TabelaFluxoProcesso[[#This Row],[Tempo real da tarefa]]</f>
        <v>1.5625E-2</v>
      </c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25">
        <v>1.5625E-2</v>
      </c>
      <c r="W164" s="139">
        <f>TabelaFluxoProcesso[[#This Row],[Custo]]</f>
        <v>14.851875</v>
      </c>
      <c r="X164" s="105"/>
      <c r="Y164" s="105"/>
      <c r="Z164" s="105"/>
      <c r="AA164" s="105"/>
      <c r="AB164" s="105"/>
      <c r="AC164" s="105"/>
      <c r="AD164" s="105"/>
      <c r="AE164" s="105"/>
      <c r="AF164" s="105"/>
      <c r="AG164" s="105"/>
      <c r="AH164" s="106"/>
      <c r="AI164" s="105"/>
      <c r="AJ164" s="32"/>
      <c r="AK164" s="32"/>
      <c r="AL164" s="32"/>
      <c r="AM164" s="32"/>
      <c r="AN164" s="36">
        <v>1.0416666666666666E-2</v>
      </c>
      <c r="AO164" s="1">
        <v>0.66008333333333336</v>
      </c>
      <c r="AP164" s="1">
        <f t="shared" si="8"/>
        <v>14.851875</v>
      </c>
      <c r="AQ164" s="129" t="str">
        <f>VLOOKUP(C164,'[1]Valores-hora'!A:G,7,0)</f>
        <v>INTERNA</v>
      </c>
      <c r="AR164" s="34"/>
      <c r="AT164"/>
    </row>
    <row r="165" spans="1:46" x14ac:dyDescent="0.25">
      <c r="A165" s="51" t="s">
        <v>158</v>
      </c>
      <c r="B165" s="62" t="s">
        <v>163</v>
      </c>
      <c r="C165" s="25" t="s">
        <v>81</v>
      </c>
      <c r="D165" s="17" t="s">
        <v>164</v>
      </c>
      <c r="E165" s="133"/>
      <c r="F165" s="133"/>
      <c r="G165" s="133">
        <f>TabelaFluxoProcesso[[#This Row],[Tempo real da tarefa]]</f>
        <v>2.0833333333333332E-2</v>
      </c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25">
        <v>2.0833333333333332E-2</v>
      </c>
      <c r="W165" s="122"/>
      <c r="X165" s="32"/>
      <c r="Y165" s="143">
        <f>TabelaFluxoProcesso[[#This Row],[Custo]]</f>
        <v>19.802499999999998</v>
      </c>
      <c r="Z165" s="32"/>
      <c r="AA165" s="32"/>
      <c r="AB165" s="32"/>
      <c r="AC165" s="32"/>
      <c r="AD165" s="32"/>
      <c r="AE165" s="32"/>
      <c r="AF165" s="32"/>
      <c r="AG165" s="32"/>
      <c r="AI165" s="32"/>
      <c r="AJ165" s="32"/>
      <c r="AK165" s="32"/>
      <c r="AL165" s="32"/>
      <c r="AM165" s="32"/>
      <c r="AN165" s="36">
        <v>1.3888888888888888E-2</v>
      </c>
      <c r="AO165" s="1">
        <v>0.66008333333333336</v>
      </c>
      <c r="AP165" s="1">
        <f t="shared" si="8"/>
        <v>19.802499999999998</v>
      </c>
      <c r="AQ165" s="129" t="str">
        <f>VLOOKUP(C165,'[1]Valores-hora'!A:G,7,0)</f>
        <v>INTERNA</v>
      </c>
      <c r="AR165" s="34"/>
      <c r="AT165"/>
    </row>
    <row r="166" spans="1:46" x14ac:dyDescent="0.25">
      <c r="A166" s="48" t="s">
        <v>158</v>
      </c>
      <c r="B166" s="60" t="s">
        <v>163</v>
      </c>
      <c r="C166" s="12" t="s">
        <v>54</v>
      </c>
      <c r="D166" s="15" t="s">
        <v>165</v>
      </c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25">
        <v>15</v>
      </c>
      <c r="W166" s="122"/>
      <c r="X166" s="32"/>
      <c r="Y166" s="143"/>
      <c r="Z166" s="32"/>
      <c r="AA166" s="32"/>
      <c r="AB166" s="32"/>
      <c r="AC166" s="32"/>
      <c r="AD166" s="32"/>
      <c r="AE166" s="32"/>
      <c r="AF166" s="32"/>
      <c r="AG166" s="32"/>
      <c r="AI166" s="32"/>
      <c r="AJ166" s="32"/>
      <c r="AK166" s="32"/>
      <c r="AL166" s="32"/>
      <c r="AM166" s="32"/>
      <c r="AN166" s="36">
        <v>15</v>
      </c>
      <c r="AO166" s="2">
        <v>0</v>
      </c>
      <c r="AP166" s="1">
        <f t="shared" si="8"/>
        <v>0</v>
      </c>
      <c r="AQ166" s="129" t="str">
        <f>VLOOKUP(C166,'[1]Valores-hora'!A:G,7,0)</f>
        <v>EXTERNA</v>
      </c>
      <c r="AR166" s="34"/>
      <c r="AT166"/>
    </row>
    <row r="167" spans="1:46" x14ac:dyDescent="0.25">
      <c r="A167" s="48" t="s">
        <v>158</v>
      </c>
      <c r="B167" s="60" t="s">
        <v>163</v>
      </c>
      <c r="C167" s="12" t="s">
        <v>81</v>
      </c>
      <c r="D167" s="15" t="s">
        <v>166</v>
      </c>
      <c r="E167" s="133"/>
      <c r="F167" s="133"/>
      <c r="G167" s="133">
        <f>TabelaFluxoProcesso[[#This Row],[Tempo real da tarefa]]</f>
        <v>4.1666666666666664E-2</v>
      </c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25">
        <v>4.1666666666666664E-2</v>
      </c>
      <c r="W167" s="122"/>
      <c r="X167" s="32"/>
      <c r="Y167" s="143">
        <f>TabelaFluxoProcesso[[#This Row],[Custo]]</f>
        <v>39.604999999999997</v>
      </c>
      <c r="Z167" s="32"/>
      <c r="AA167" s="32"/>
      <c r="AB167" s="32"/>
      <c r="AC167" s="32"/>
      <c r="AD167" s="32"/>
      <c r="AE167" s="32"/>
      <c r="AF167" s="32"/>
      <c r="AG167" s="32"/>
      <c r="AI167" s="32"/>
      <c r="AJ167" s="32"/>
      <c r="AK167" s="32"/>
      <c r="AL167" s="32"/>
      <c r="AM167" s="32"/>
      <c r="AN167" s="36">
        <v>2.7777777777777776E-2</v>
      </c>
      <c r="AO167" s="1">
        <v>0.66008333333333336</v>
      </c>
      <c r="AP167" s="1">
        <f t="shared" si="8"/>
        <v>39.604999999999997</v>
      </c>
      <c r="AQ167" s="129" t="str">
        <f>VLOOKUP(C167,'[1]Valores-hora'!A:G,7,0)</f>
        <v>INTERNA</v>
      </c>
      <c r="AR167" s="34"/>
      <c r="AT167"/>
    </row>
    <row r="168" spans="1:46" x14ac:dyDescent="0.25">
      <c r="A168" s="52" t="s">
        <v>158</v>
      </c>
      <c r="B168" s="63" t="s">
        <v>163</v>
      </c>
      <c r="C168" s="26" t="s">
        <v>88</v>
      </c>
      <c r="D168" s="18" t="s">
        <v>167</v>
      </c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16">
        <v>15</v>
      </c>
      <c r="W168" s="122"/>
      <c r="X168" s="32"/>
      <c r="Y168" s="143"/>
      <c r="Z168" s="32"/>
      <c r="AA168" s="32"/>
      <c r="AB168" s="32"/>
      <c r="AC168" s="32"/>
      <c r="AD168" s="32"/>
      <c r="AE168" s="32"/>
      <c r="AF168" s="32"/>
      <c r="AG168" s="32"/>
      <c r="AI168" s="32"/>
      <c r="AJ168" s="32"/>
      <c r="AK168" s="32"/>
      <c r="AL168" s="32"/>
      <c r="AM168" s="32"/>
      <c r="AN168" s="36">
        <v>15</v>
      </c>
      <c r="AO168" s="2">
        <v>0</v>
      </c>
      <c r="AP168" s="1">
        <f t="shared" si="8"/>
        <v>0</v>
      </c>
      <c r="AQ168" s="129" t="str">
        <f>VLOOKUP(C168,'[1]Valores-hora'!A:G,7,0)</f>
        <v>EXTERNA</v>
      </c>
      <c r="AR168" s="34"/>
      <c r="AT168"/>
    </row>
    <row r="169" spans="1:46" x14ac:dyDescent="0.25">
      <c r="A169" s="53" t="s">
        <v>158</v>
      </c>
      <c r="B169" s="97" t="s">
        <v>168</v>
      </c>
      <c r="C169" s="27" t="s">
        <v>81</v>
      </c>
      <c r="D169" s="19" t="s">
        <v>169</v>
      </c>
      <c r="E169" s="133"/>
      <c r="F169" s="133">
        <f>TabelaFluxoProcesso[[#This Row],[Tempo real da tarefa]]</f>
        <v>5.208333333333333E-3</v>
      </c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25">
        <v>5.208333333333333E-3</v>
      </c>
      <c r="W169" s="122"/>
      <c r="X169" s="143">
        <f>TabelaFluxoProcesso[[#This Row],[Custo]]</f>
        <v>4.9506249999999996</v>
      </c>
      <c r="Y169" s="32"/>
      <c r="Z169" s="32"/>
      <c r="AA169" s="32"/>
      <c r="AB169" s="32"/>
      <c r="AC169" s="32"/>
      <c r="AD169" s="32"/>
      <c r="AE169" s="32"/>
      <c r="AF169" s="32"/>
      <c r="AG169" s="32"/>
      <c r="AI169" s="32"/>
      <c r="AJ169" s="32"/>
      <c r="AK169" s="32"/>
      <c r="AL169" s="32"/>
      <c r="AM169" s="32"/>
      <c r="AN169" s="36">
        <v>3.472222222222222E-3</v>
      </c>
      <c r="AO169" s="1">
        <v>0.66008333333333336</v>
      </c>
      <c r="AP169" s="1">
        <f t="shared" si="8"/>
        <v>4.9506249999999996</v>
      </c>
      <c r="AQ169" s="129" t="str">
        <f>VLOOKUP(C169,'[1]Valores-hora'!A:G,7,0)</f>
        <v>INTERNA</v>
      </c>
      <c r="AR169" s="34"/>
      <c r="AT169"/>
    </row>
    <row r="170" spans="1:46" x14ac:dyDescent="0.25">
      <c r="A170" s="48" t="s">
        <v>158</v>
      </c>
      <c r="B170" s="98" t="s">
        <v>285</v>
      </c>
      <c r="C170" s="12" t="s">
        <v>88</v>
      </c>
      <c r="D170" s="15" t="s">
        <v>170</v>
      </c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25">
        <v>7</v>
      </c>
      <c r="W170" s="139"/>
      <c r="X170" s="105"/>
      <c r="Y170" s="105"/>
      <c r="Z170" s="105"/>
      <c r="AA170" s="105"/>
      <c r="AB170" s="105"/>
      <c r="AC170" s="105"/>
      <c r="AD170" s="105"/>
      <c r="AE170" s="105"/>
      <c r="AF170" s="105"/>
      <c r="AG170" s="105"/>
      <c r="AH170" s="106"/>
      <c r="AI170" s="105"/>
      <c r="AJ170" s="105"/>
      <c r="AK170" s="105"/>
      <c r="AL170" s="105"/>
      <c r="AM170" s="105"/>
      <c r="AN170" s="36">
        <v>7</v>
      </c>
      <c r="AO170" s="2">
        <v>0</v>
      </c>
      <c r="AP170" s="1">
        <f t="shared" si="8"/>
        <v>0</v>
      </c>
      <c r="AQ170" s="129" t="str">
        <f>VLOOKUP(C170,'[1]Valores-hora'!A:G,7,0)</f>
        <v>EXTERNA</v>
      </c>
      <c r="AR170" s="34"/>
      <c r="AT170"/>
    </row>
    <row r="171" spans="1:46" x14ac:dyDescent="0.25">
      <c r="A171" s="48" t="s">
        <v>158</v>
      </c>
      <c r="B171" s="98" t="s">
        <v>285</v>
      </c>
      <c r="C171" s="12" t="s">
        <v>81</v>
      </c>
      <c r="D171" s="15" t="s">
        <v>171</v>
      </c>
      <c r="E171" s="133">
        <f>TabelaFluxoProcesso[[#This Row],[Tempo real da tarefa]]</f>
        <v>2.0833333333333333E-3</v>
      </c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25">
        <v>2.0833333333333333E-3</v>
      </c>
      <c r="W171" s="139">
        <f>TabelaFluxoProcesso[[#This Row],[Custo]]</f>
        <v>1.9802500000000001</v>
      </c>
      <c r="X171" s="105"/>
      <c r="Y171" s="105"/>
      <c r="Z171" s="105"/>
      <c r="AA171" s="105"/>
      <c r="AB171" s="105"/>
      <c r="AC171" s="105"/>
      <c r="AD171" s="105"/>
      <c r="AE171" s="105"/>
      <c r="AF171" s="105"/>
      <c r="AG171" s="105"/>
      <c r="AH171" s="106"/>
      <c r="AI171" s="105"/>
      <c r="AJ171" s="105"/>
      <c r="AK171" s="105"/>
      <c r="AL171" s="105"/>
      <c r="AM171" s="105"/>
      <c r="AN171" s="36">
        <v>1.3888888888888889E-3</v>
      </c>
      <c r="AO171" s="1">
        <v>0.66008333333333336</v>
      </c>
      <c r="AP171" s="1">
        <f t="shared" si="8"/>
        <v>1.9802500000000001</v>
      </c>
      <c r="AQ171" s="129" t="str">
        <f>VLOOKUP(C171,'[1]Valores-hora'!A:G,7,0)</f>
        <v>INTERNA</v>
      </c>
      <c r="AR171" s="34"/>
      <c r="AT171"/>
    </row>
    <row r="172" spans="1:46" x14ac:dyDescent="0.25">
      <c r="A172" s="48" t="s">
        <v>158</v>
      </c>
      <c r="B172" s="98" t="s">
        <v>285</v>
      </c>
      <c r="C172" s="12" t="s">
        <v>81</v>
      </c>
      <c r="D172" s="15" t="s">
        <v>172</v>
      </c>
      <c r="E172" s="133">
        <f>TabelaFluxoProcesso[[#This Row],[Tempo real da tarefa]]</f>
        <v>2.0833333333333333E-3</v>
      </c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25">
        <v>2.0833333333333333E-3</v>
      </c>
      <c r="W172" s="139">
        <f>TabelaFluxoProcesso[[#This Row],[Custo]]</f>
        <v>1.9802500000000001</v>
      </c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6"/>
      <c r="AI172" s="105"/>
      <c r="AJ172" s="105"/>
      <c r="AK172" s="105"/>
      <c r="AL172" s="105"/>
      <c r="AM172" s="105"/>
      <c r="AN172" s="36">
        <v>1.3888888888888889E-3</v>
      </c>
      <c r="AO172" s="1">
        <v>0.66008333333333336</v>
      </c>
      <c r="AP172" s="1">
        <f t="shared" si="8"/>
        <v>1.9802500000000001</v>
      </c>
      <c r="AQ172" s="129" t="str">
        <f>VLOOKUP(C172,'[1]Valores-hora'!A:G,7,0)</f>
        <v>INTERNA</v>
      </c>
      <c r="AR172" s="34"/>
      <c r="AT172"/>
    </row>
    <row r="173" spans="1:46" x14ac:dyDescent="0.25">
      <c r="A173" s="48" t="s">
        <v>158</v>
      </c>
      <c r="B173" s="98" t="s">
        <v>285</v>
      </c>
      <c r="C173" s="12" t="s">
        <v>81</v>
      </c>
      <c r="D173" s="15" t="s">
        <v>173</v>
      </c>
      <c r="E173" s="133">
        <f>TabelaFluxoProcesso[[#This Row],[Tempo real da tarefa]]</f>
        <v>1.0416666666666666E-2</v>
      </c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25">
        <v>1.0416666666666666E-2</v>
      </c>
      <c r="W173" s="139">
        <f>TabelaFluxoProcesso[[#This Row],[Custo]]</f>
        <v>9.9012499999999992</v>
      </c>
      <c r="X173" s="105"/>
      <c r="Y173" s="105"/>
      <c r="Z173" s="105"/>
      <c r="AA173" s="105"/>
      <c r="AB173" s="105"/>
      <c r="AC173" s="105"/>
      <c r="AD173" s="105"/>
      <c r="AE173" s="105"/>
      <c r="AF173" s="105"/>
      <c r="AG173" s="105"/>
      <c r="AH173" s="106"/>
      <c r="AI173" s="105"/>
      <c r="AJ173" s="105"/>
      <c r="AK173" s="105"/>
      <c r="AL173" s="105"/>
      <c r="AM173" s="105"/>
      <c r="AN173" s="36">
        <v>6.9444444444444441E-3</v>
      </c>
      <c r="AO173" s="1">
        <v>0.66008333333333336</v>
      </c>
      <c r="AP173" s="1">
        <f t="shared" si="8"/>
        <v>9.9012499999999992</v>
      </c>
      <c r="AQ173" s="129" t="str">
        <f>VLOOKUP(C173,'[1]Valores-hora'!A:G,7,0)</f>
        <v>INTERNA</v>
      </c>
      <c r="AR173" s="34"/>
      <c r="AT173"/>
    </row>
    <row r="174" spans="1:46" x14ac:dyDescent="0.25">
      <c r="A174" s="48" t="s">
        <v>158</v>
      </c>
      <c r="B174" s="98" t="s">
        <v>285</v>
      </c>
      <c r="C174" s="12" t="s">
        <v>81</v>
      </c>
      <c r="D174" s="15" t="s">
        <v>174</v>
      </c>
      <c r="E174" s="133">
        <f>TabelaFluxoProcesso[[#This Row],[Tempo real da tarefa]]</f>
        <v>3.1250000000000002E-3</v>
      </c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25">
        <v>3.1250000000000002E-3</v>
      </c>
      <c r="W174" s="139">
        <f>TabelaFluxoProcesso[[#This Row],[Custo]]</f>
        <v>2.9703750000000002</v>
      </c>
      <c r="X174" s="105"/>
      <c r="Y174" s="105"/>
      <c r="Z174" s="105"/>
      <c r="AA174" s="105"/>
      <c r="AB174" s="105"/>
      <c r="AC174" s="105"/>
      <c r="AD174" s="105"/>
      <c r="AE174" s="105"/>
      <c r="AF174" s="105"/>
      <c r="AG174" s="105"/>
      <c r="AH174" s="106"/>
      <c r="AI174" s="105"/>
      <c r="AJ174" s="105"/>
      <c r="AK174" s="105"/>
      <c r="AL174" s="105"/>
      <c r="AM174" s="105"/>
      <c r="AN174" s="36">
        <v>2.0833333333333333E-3</v>
      </c>
      <c r="AO174" s="1">
        <v>0.66008333333333336</v>
      </c>
      <c r="AP174" s="1">
        <f t="shared" si="8"/>
        <v>2.9703750000000002</v>
      </c>
      <c r="AQ174" s="129" t="str">
        <f>VLOOKUP(C174,'[1]Valores-hora'!A:G,7,0)</f>
        <v>INTERNA</v>
      </c>
      <c r="AR174" s="34"/>
      <c r="AT174"/>
    </row>
    <row r="175" spans="1:46" x14ac:dyDescent="0.25">
      <c r="A175" s="50" t="s">
        <v>158</v>
      </c>
      <c r="B175" s="98" t="s">
        <v>285</v>
      </c>
      <c r="C175" s="24" t="s">
        <v>175</v>
      </c>
      <c r="D175" s="16" t="s">
        <v>176</v>
      </c>
      <c r="E175" s="133">
        <f>TabelaFluxoProcesso[[#This Row],[Tempo real da tarefa]]</f>
        <v>5.208333333333333E-3</v>
      </c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25">
        <v>5.208333333333333E-3</v>
      </c>
      <c r="W175" s="139">
        <f>TabelaFluxoProcesso[[#This Row],[Custo]]</f>
        <v>4.6267523364485976</v>
      </c>
      <c r="X175" s="105"/>
      <c r="Y175" s="105"/>
      <c r="Z175" s="105"/>
      <c r="AA175" s="105"/>
      <c r="AB175" s="105"/>
      <c r="AC175" s="105"/>
      <c r="AD175" s="105"/>
      <c r="AE175" s="105"/>
      <c r="AF175" s="105"/>
      <c r="AG175" s="105"/>
      <c r="AH175" s="106"/>
      <c r="AI175" s="105"/>
      <c r="AJ175" s="105"/>
      <c r="AK175" s="105"/>
      <c r="AL175" s="105"/>
      <c r="AM175" s="105"/>
      <c r="AN175" s="36">
        <v>3.472222222222222E-3</v>
      </c>
      <c r="AO175" s="1">
        <v>0.61690031152647973</v>
      </c>
      <c r="AP175" s="1">
        <f t="shared" si="8"/>
        <v>4.6267523364485976</v>
      </c>
      <c r="AQ175" s="129" t="str">
        <f>VLOOKUP(C175,'[1]Valores-hora'!A:G,7,0)</f>
        <v>INTERNA</v>
      </c>
      <c r="AR175" s="34"/>
      <c r="AT175"/>
    </row>
    <row r="176" spans="1:46" x14ac:dyDescent="0.25">
      <c r="A176" s="55" t="s">
        <v>158</v>
      </c>
      <c r="B176" s="99" t="s">
        <v>177</v>
      </c>
      <c r="C176" s="29" t="s">
        <v>88</v>
      </c>
      <c r="D176" s="21" t="s">
        <v>178</v>
      </c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25">
        <v>60</v>
      </c>
      <c r="W176" s="139"/>
      <c r="X176" s="105"/>
      <c r="Y176" s="105"/>
      <c r="Z176" s="105"/>
      <c r="AA176" s="105"/>
      <c r="AB176" s="105"/>
      <c r="AC176" s="105"/>
      <c r="AD176" s="105"/>
      <c r="AE176" s="105"/>
      <c r="AF176" s="105"/>
      <c r="AG176" s="105"/>
      <c r="AH176" s="106"/>
      <c r="AI176" s="105"/>
      <c r="AJ176" s="105"/>
      <c r="AK176" s="105"/>
      <c r="AL176" s="105"/>
      <c r="AM176" s="105"/>
      <c r="AN176" s="36">
        <v>60</v>
      </c>
      <c r="AO176" s="2">
        <v>0</v>
      </c>
      <c r="AP176" s="1">
        <f t="shared" si="8"/>
        <v>0</v>
      </c>
      <c r="AQ176" s="129" t="str">
        <f>VLOOKUP(C176,'[1]Valores-hora'!A:G,7,0)</f>
        <v>EXTERNA</v>
      </c>
      <c r="AR176" s="34"/>
      <c r="AT176"/>
    </row>
    <row r="177" spans="1:46" x14ac:dyDescent="0.25">
      <c r="A177" s="55" t="s">
        <v>158</v>
      </c>
      <c r="B177" s="99" t="s">
        <v>177</v>
      </c>
      <c r="C177" s="29" t="s">
        <v>88</v>
      </c>
      <c r="D177" s="21" t="s">
        <v>179</v>
      </c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25">
        <v>719.625</v>
      </c>
      <c r="W177" s="139"/>
      <c r="X177" s="105"/>
      <c r="Y177" s="105"/>
      <c r="Z177" s="105"/>
      <c r="AA177" s="105"/>
      <c r="AB177" s="105"/>
      <c r="AC177" s="105"/>
      <c r="AD177" s="105"/>
      <c r="AE177" s="105"/>
      <c r="AF177" s="105"/>
      <c r="AG177" s="105"/>
      <c r="AH177" s="106"/>
      <c r="AI177" s="105"/>
      <c r="AJ177" s="105"/>
      <c r="AK177" s="105"/>
      <c r="AL177" s="105"/>
      <c r="AM177" s="105"/>
      <c r="AN177" s="36">
        <v>719.625</v>
      </c>
      <c r="AO177" s="2">
        <v>0</v>
      </c>
      <c r="AP177" s="1">
        <f t="shared" si="8"/>
        <v>0</v>
      </c>
      <c r="AQ177" s="129" t="str">
        <f>VLOOKUP(C177,'[1]Valores-hora'!A:G,7,0)</f>
        <v>EXTERNA</v>
      </c>
      <c r="AR177" s="34"/>
      <c r="AT177"/>
    </row>
    <row r="178" spans="1:46" x14ac:dyDescent="0.25">
      <c r="A178" s="53" t="s">
        <v>158</v>
      </c>
      <c r="B178" s="100" t="s">
        <v>177</v>
      </c>
      <c r="C178" s="27" t="s">
        <v>81</v>
      </c>
      <c r="D178" s="19" t="s">
        <v>180</v>
      </c>
      <c r="E178" s="133">
        <f>TabelaFluxoProcesso[[#This Row],[Tempo real da tarefa]]</f>
        <v>5.208333333333333E-3</v>
      </c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25">
        <v>5.208333333333333E-3</v>
      </c>
      <c r="W178" s="139">
        <f>TabelaFluxoProcesso[[#This Row],[Custo]]</f>
        <v>4.9506249999999996</v>
      </c>
      <c r="X178" s="105"/>
      <c r="Y178" s="105"/>
      <c r="Z178" s="105"/>
      <c r="AA178" s="105"/>
      <c r="AB178" s="105"/>
      <c r="AC178" s="105"/>
      <c r="AD178" s="105"/>
      <c r="AE178" s="105"/>
      <c r="AF178" s="105"/>
      <c r="AG178" s="105"/>
      <c r="AH178" s="106"/>
      <c r="AI178" s="105"/>
      <c r="AJ178" s="105"/>
      <c r="AK178" s="105"/>
      <c r="AL178" s="105"/>
      <c r="AM178" s="105"/>
      <c r="AN178" s="36">
        <v>3.472222222222222E-3</v>
      </c>
      <c r="AO178" s="1">
        <v>0.66008333333333336</v>
      </c>
      <c r="AP178" s="1">
        <f t="shared" si="8"/>
        <v>4.9506249999999996</v>
      </c>
      <c r="AQ178" s="129" t="str">
        <f>VLOOKUP(C178,'[1]Valores-hora'!A:G,7,0)</f>
        <v>INTERNA</v>
      </c>
      <c r="AR178" s="34"/>
      <c r="AT178"/>
    </row>
    <row r="179" spans="1:46" s="3" customFormat="1" x14ac:dyDescent="0.25">
      <c r="A179" s="48" t="s">
        <v>158</v>
      </c>
      <c r="B179" s="101" t="s">
        <v>177</v>
      </c>
      <c r="C179" s="12" t="s">
        <v>12</v>
      </c>
      <c r="D179" s="15" t="s">
        <v>181</v>
      </c>
      <c r="E179" s="133">
        <f>TabelaFluxoProcesso[[#This Row],[Tempo real da tarefa]]</f>
        <v>1</v>
      </c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25">
        <v>1</v>
      </c>
      <c r="W179" s="139">
        <f>TabelaFluxoProcesso[[#This Row],[Custo]]</f>
        <v>0</v>
      </c>
      <c r="X179" s="105"/>
      <c r="Y179" s="105"/>
      <c r="Z179" s="105"/>
      <c r="AA179" s="105"/>
      <c r="AB179" s="105"/>
      <c r="AC179" s="105"/>
      <c r="AD179" s="105"/>
      <c r="AE179" s="105"/>
      <c r="AF179" s="105"/>
      <c r="AG179" s="105"/>
      <c r="AH179" s="106"/>
      <c r="AI179" s="105"/>
      <c r="AJ179" s="105"/>
      <c r="AK179" s="105"/>
      <c r="AL179" s="105"/>
      <c r="AM179" s="105"/>
      <c r="AN179" s="36">
        <v>1</v>
      </c>
      <c r="AO179" s="4">
        <v>0</v>
      </c>
      <c r="AP179" s="1">
        <f t="shared" ref="AP179:AP208" si="10">V179*AO179*1440</f>
        <v>0</v>
      </c>
      <c r="AQ179" s="129" t="str">
        <f>VLOOKUP(C179,'[1]Valores-hora'!A:G,7,0)</f>
        <v>INTERNA</v>
      </c>
      <c r="AR179" s="34"/>
      <c r="AS179" s="34"/>
    </row>
    <row r="180" spans="1:46" x14ac:dyDescent="0.25">
      <c r="A180" s="48" t="s">
        <v>158</v>
      </c>
      <c r="B180" s="101" t="s">
        <v>177</v>
      </c>
      <c r="C180" s="12" t="s">
        <v>175</v>
      </c>
      <c r="D180" s="15" t="s">
        <v>182</v>
      </c>
      <c r="E180" s="133">
        <f>TabelaFluxoProcesso[[#This Row],[Tempo real da tarefa]]</f>
        <v>3.1250000000000002E-3</v>
      </c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25">
        <v>3.1250000000000002E-3</v>
      </c>
      <c r="W180" s="139">
        <f>TabelaFluxoProcesso[[#This Row],[Custo]]</f>
        <v>2.7760514018691591</v>
      </c>
      <c r="X180" s="105"/>
      <c r="Y180" s="105"/>
      <c r="Z180" s="105"/>
      <c r="AA180" s="105"/>
      <c r="AB180" s="105"/>
      <c r="AC180" s="105"/>
      <c r="AD180" s="105"/>
      <c r="AE180" s="105"/>
      <c r="AF180" s="105"/>
      <c r="AG180" s="105"/>
      <c r="AH180" s="106"/>
      <c r="AI180" s="105"/>
      <c r="AJ180" s="105"/>
      <c r="AK180" s="105"/>
      <c r="AL180" s="105"/>
      <c r="AM180" s="105"/>
      <c r="AN180" s="36">
        <v>2.0833333333333333E-3</v>
      </c>
      <c r="AO180" s="1">
        <v>0.61690031152647973</v>
      </c>
      <c r="AP180" s="1">
        <f t="shared" si="10"/>
        <v>2.7760514018691591</v>
      </c>
      <c r="AQ180" s="129" t="str">
        <f>VLOOKUP(C180,'[1]Valores-hora'!A:G,7,0)</f>
        <v>INTERNA</v>
      </c>
      <c r="AR180" s="34"/>
      <c r="AT180"/>
    </row>
    <row r="181" spans="1:46" x14ac:dyDescent="0.25">
      <c r="A181" s="48" t="s">
        <v>158</v>
      </c>
      <c r="B181" s="57" t="s">
        <v>183</v>
      </c>
      <c r="C181" s="12" t="s">
        <v>175</v>
      </c>
      <c r="D181" s="15" t="s">
        <v>184</v>
      </c>
      <c r="E181" s="133">
        <f>TabelaFluxoProcesso[[#This Row],[Tempo real da tarefa]]</f>
        <v>1.0416666666666666E-2</v>
      </c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25">
        <v>1.0416666666666666E-2</v>
      </c>
      <c r="W181" s="139">
        <f>TabelaFluxoProcesso[[#This Row],[Custo]]</f>
        <v>9.2535046728971952</v>
      </c>
      <c r="X181" s="105"/>
      <c r="Y181" s="105"/>
      <c r="Z181" s="105"/>
      <c r="AA181" s="105"/>
      <c r="AB181" s="105"/>
      <c r="AC181" s="105"/>
      <c r="AD181" s="105"/>
      <c r="AE181" s="105"/>
      <c r="AF181" s="105"/>
      <c r="AG181" s="105"/>
      <c r="AH181" s="106"/>
      <c r="AI181" s="105"/>
      <c r="AJ181" s="105"/>
      <c r="AK181" s="105"/>
      <c r="AL181" s="105"/>
      <c r="AM181" s="105"/>
      <c r="AN181" s="36">
        <v>6.9444444444444441E-3</v>
      </c>
      <c r="AO181" s="1">
        <v>0.61690031152647973</v>
      </c>
      <c r="AP181" s="1">
        <f t="shared" si="10"/>
        <v>9.2535046728971952</v>
      </c>
      <c r="AQ181" s="129" t="str">
        <f>VLOOKUP(C181,'[1]Valores-hora'!A:G,7,0)</f>
        <v>INTERNA</v>
      </c>
      <c r="AR181" s="34"/>
      <c r="AT181"/>
    </row>
    <row r="182" spans="1:46" x14ac:dyDescent="0.25">
      <c r="A182" s="48" t="s">
        <v>158</v>
      </c>
      <c r="B182" s="57" t="s">
        <v>183</v>
      </c>
      <c r="C182" s="12" t="s">
        <v>175</v>
      </c>
      <c r="D182" s="15" t="s">
        <v>185</v>
      </c>
      <c r="E182" s="133">
        <f>TabelaFluxoProcesso[[#This Row],[Tempo real da tarefa]]</f>
        <v>5.208333333333333E-3</v>
      </c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25">
        <v>5.208333333333333E-3</v>
      </c>
      <c r="W182" s="139">
        <f>TabelaFluxoProcesso[[#This Row],[Custo]]</f>
        <v>4.6267523364485976</v>
      </c>
      <c r="X182" s="105"/>
      <c r="Y182" s="105"/>
      <c r="Z182" s="105"/>
      <c r="AA182" s="105"/>
      <c r="AB182" s="105"/>
      <c r="AC182" s="105"/>
      <c r="AD182" s="105"/>
      <c r="AE182" s="105"/>
      <c r="AF182" s="105"/>
      <c r="AG182" s="105"/>
      <c r="AH182" s="106"/>
      <c r="AI182" s="105"/>
      <c r="AJ182" s="105"/>
      <c r="AK182" s="105"/>
      <c r="AL182" s="105"/>
      <c r="AM182" s="105"/>
      <c r="AN182" s="36">
        <v>3.472222222222222E-3</v>
      </c>
      <c r="AO182" s="1">
        <v>0.61690031152647973</v>
      </c>
      <c r="AP182" s="1">
        <f t="shared" si="10"/>
        <v>4.6267523364485976</v>
      </c>
      <c r="AQ182" s="129" t="str">
        <f>VLOOKUP(C182,'[1]Valores-hora'!A:G,7,0)</f>
        <v>INTERNA</v>
      </c>
      <c r="AR182" s="34"/>
      <c r="AT182"/>
    </row>
    <row r="183" spans="1:46" x14ac:dyDescent="0.25">
      <c r="A183" s="48" t="s">
        <v>158</v>
      </c>
      <c r="B183" s="57" t="s">
        <v>183</v>
      </c>
      <c r="C183" s="12" t="s">
        <v>175</v>
      </c>
      <c r="D183" s="15" t="s">
        <v>186</v>
      </c>
      <c r="E183" s="133">
        <f>TabelaFluxoProcesso[[#This Row],[Tempo real da tarefa]]</f>
        <v>5.208333333333333E-3</v>
      </c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25">
        <v>5.208333333333333E-3</v>
      </c>
      <c r="W183" s="139">
        <f>TabelaFluxoProcesso[[#This Row],[Custo]]</f>
        <v>4.6267523364485976</v>
      </c>
      <c r="X183" s="105"/>
      <c r="Y183" s="105"/>
      <c r="Z183" s="105"/>
      <c r="AA183" s="105"/>
      <c r="AB183" s="105"/>
      <c r="AC183" s="105"/>
      <c r="AD183" s="105"/>
      <c r="AE183" s="105"/>
      <c r="AF183" s="105"/>
      <c r="AG183" s="105"/>
      <c r="AH183" s="106"/>
      <c r="AI183" s="105"/>
      <c r="AJ183" s="105"/>
      <c r="AK183" s="105"/>
      <c r="AL183" s="105"/>
      <c r="AM183" s="105"/>
      <c r="AN183" s="36">
        <v>3.472222222222222E-3</v>
      </c>
      <c r="AO183" s="1">
        <v>0.61690031152647973</v>
      </c>
      <c r="AP183" s="1">
        <f t="shared" si="10"/>
        <v>4.6267523364485976</v>
      </c>
      <c r="AQ183" s="129" t="str">
        <f>VLOOKUP(C183,'[1]Valores-hora'!A:G,7,0)</f>
        <v>INTERNA</v>
      </c>
      <c r="AR183" s="34"/>
      <c r="AT183"/>
    </row>
    <row r="184" spans="1:46" s="3" customFormat="1" x14ac:dyDescent="0.25">
      <c r="A184" s="48" t="s">
        <v>158</v>
      </c>
      <c r="B184" s="57" t="s">
        <v>183</v>
      </c>
      <c r="C184" s="12" t="s">
        <v>12</v>
      </c>
      <c r="D184" s="15" t="s">
        <v>187</v>
      </c>
      <c r="E184" s="133">
        <f>TabelaFluxoProcesso[[#This Row],[Tempo real da tarefa]]</f>
        <v>1</v>
      </c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25">
        <v>1</v>
      </c>
      <c r="W184" s="139">
        <f>TabelaFluxoProcesso[[#This Row],[Custo]]</f>
        <v>0</v>
      </c>
      <c r="X184" s="105"/>
      <c r="Y184" s="105"/>
      <c r="Z184" s="105"/>
      <c r="AA184" s="105"/>
      <c r="AB184" s="105"/>
      <c r="AC184" s="105"/>
      <c r="AD184" s="105"/>
      <c r="AE184" s="105"/>
      <c r="AF184" s="105"/>
      <c r="AG184" s="105"/>
      <c r="AH184" s="106"/>
      <c r="AI184" s="105"/>
      <c r="AJ184" s="105"/>
      <c r="AK184" s="105"/>
      <c r="AL184" s="105"/>
      <c r="AM184" s="105"/>
      <c r="AN184" s="36">
        <v>1</v>
      </c>
      <c r="AO184" s="4">
        <v>0</v>
      </c>
      <c r="AP184" s="1">
        <f t="shared" si="10"/>
        <v>0</v>
      </c>
      <c r="AQ184" s="129" t="str">
        <f>VLOOKUP(C184,'[1]Valores-hora'!A:G,7,0)</f>
        <v>INTERNA</v>
      </c>
      <c r="AR184" s="34"/>
      <c r="AS184" s="34"/>
    </row>
    <row r="185" spans="1:46" x14ac:dyDescent="0.25">
      <c r="A185" s="48" t="s">
        <v>158</v>
      </c>
      <c r="B185" s="57" t="s">
        <v>183</v>
      </c>
      <c r="C185" s="12" t="s">
        <v>188</v>
      </c>
      <c r="D185" s="15" t="s">
        <v>189</v>
      </c>
      <c r="E185" s="133">
        <f>TabelaFluxoProcesso[[#This Row],[Tempo real da tarefa]]</f>
        <v>5.208333333333333E-3</v>
      </c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25">
        <v>5.208333333333333E-3</v>
      </c>
      <c r="W185" s="139">
        <f>TabelaFluxoProcesso[[#This Row],[Custo]]</f>
        <v>12.029556074766351</v>
      </c>
      <c r="X185" s="105"/>
      <c r="Y185" s="105"/>
      <c r="Z185" s="105"/>
      <c r="AA185" s="105"/>
      <c r="AB185" s="105"/>
      <c r="AC185" s="105"/>
      <c r="AD185" s="105"/>
      <c r="AE185" s="105"/>
      <c r="AF185" s="105"/>
      <c r="AG185" s="105"/>
      <c r="AH185" s="106"/>
      <c r="AI185" s="105"/>
      <c r="AJ185" s="105"/>
      <c r="AK185" s="105"/>
      <c r="AL185" s="105"/>
      <c r="AM185" s="105"/>
      <c r="AN185" s="36">
        <v>3.472222222222222E-3</v>
      </c>
      <c r="AO185" s="1">
        <v>1.603940809968847</v>
      </c>
      <c r="AP185" s="1">
        <f t="shared" si="10"/>
        <v>12.029556074766351</v>
      </c>
      <c r="AQ185" s="129" t="str">
        <f>VLOOKUP(C185,'[1]Valores-hora'!A:G,7,0)</f>
        <v>INTERNA</v>
      </c>
      <c r="AR185" s="34"/>
      <c r="AT185"/>
    </row>
    <row r="186" spans="1:46" s="3" customFormat="1" x14ac:dyDescent="0.25">
      <c r="A186" s="48" t="s">
        <v>158</v>
      </c>
      <c r="B186" s="57" t="s">
        <v>183</v>
      </c>
      <c r="C186" s="12" t="s">
        <v>12</v>
      </c>
      <c r="D186" s="15" t="s">
        <v>190</v>
      </c>
      <c r="E186" s="133">
        <f>TabelaFluxoProcesso[[#This Row],[Tempo real da tarefa]]</f>
        <v>1</v>
      </c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25">
        <v>1</v>
      </c>
      <c r="W186" s="139">
        <f>TabelaFluxoProcesso[[#This Row],[Custo]]</f>
        <v>0</v>
      </c>
      <c r="X186" s="105"/>
      <c r="Y186" s="105"/>
      <c r="Z186" s="105"/>
      <c r="AA186" s="105"/>
      <c r="AB186" s="105"/>
      <c r="AC186" s="105"/>
      <c r="AD186" s="105"/>
      <c r="AE186" s="105"/>
      <c r="AF186" s="105"/>
      <c r="AG186" s="105"/>
      <c r="AH186" s="106"/>
      <c r="AI186" s="105"/>
      <c r="AJ186" s="105"/>
      <c r="AK186" s="105"/>
      <c r="AL186" s="105"/>
      <c r="AM186" s="105"/>
      <c r="AN186" s="36">
        <v>1</v>
      </c>
      <c r="AO186" s="4">
        <v>0</v>
      </c>
      <c r="AP186" s="1">
        <f t="shared" si="10"/>
        <v>0</v>
      </c>
      <c r="AQ186" s="129" t="str">
        <f>VLOOKUP(C186,'[1]Valores-hora'!A:G,7,0)</f>
        <v>INTERNA</v>
      </c>
      <c r="AR186" s="34"/>
      <c r="AS186" s="34"/>
    </row>
    <row r="187" spans="1:46" x14ac:dyDescent="0.25">
      <c r="A187" s="48" t="s">
        <v>158</v>
      </c>
      <c r="B187" s="57" t="s">
        <v>183</v>
      </c>
      <c r="C187" s="12" t="s">
        <v>175</v>
      </c>
      <c r="D187" s="15" t="s">
        <v>191</v>
      </c>
      <c r="E187" s="133">
        <f>TabelaFluxoProcesso[[#This Row],[Tempo real da tarefa]]</f>
        <v>1.0416666666666666E-2</v>
      </c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25">
        <v>1.0416666666666666E-2</v>
      </c>
      <c r="W187" s="139">
        <f>TabelaFluxoProcesso[[#This Row],[Custo]]</f>
        <v>9.2535046728971952</v>
      </c>
      <c r="X187" s="105"/>
      <c r="Y187" s="105"/>
      <c r="Z187" s="105"/>
      <c r="AA187" s="105"/>
      <c r="AB187" s="105"/>
      <c r="AC187" s="105"/>
      <c r="AD187" s="105"/>
      <c r="AE187" s="105"/>
      <c r="AF187" s="105"/>
      <c r="AG187" s="105"/>
      <c r="AH187" s="106"/>
      <c r="AI187" s="105"/>
      <c r="AJ187" s="105"/>
      <c r="AK187" s="105"/>
      <c r="AL187" s="105"/>
      <c r="AM187" s="105"/>
      <c r="AN187" s="36">
        <v>6.9444444444444441E-3</v>
      </c>
      <c r="AO187" s="1">
        <v>0.61690031152647973</v>
      </c>
      <c r="AP187" s="1">
        <f t="shared" si="10"/>
        <v>9.2535046728971952</v>
      </c>
      <c r="AQ187" s="129" t="str">
        <f>VLOOKUP(C187,'[1]Valores-hora'!A:G,7,0)</f>
        <v>INTERNA</v>
      </c>
      <c r="AR187" s="34"/>
      <c r="AT187"/>
    </row>
    <row r="188" spans="1:46" x14ac:dyDescent="0.25">
      <c r="A188" s="48" t="s">
        <v>158</v>
      </c>
      <c r="B188" s="57" t="s">
        <v>183</v>
      </c>
      <c r="C188" s="12" t="s">
        <v>175</v>
      </c>
      <c r="D188" s="15" t="s">
        <v>192</v>
      </c>
      <c r="E188" s="133">
        <f>TabelaFluxoProcesso[[#This Row],[Tempo real da tarefa]]</f>
        <v>5.208333333333333E-3</v>
      </c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25">
        <v>5.208333333333333E-3</v>
      </c>
      <c r="W188" s="139">
        <f>TabelaFluxoProcesso[[#This Row],[Custo]]</f>
        <v>4.6267523364485976</v>
      </c>
      <c r="X188" s="105"/>
      <c r="Y188" s="105"/>
      <c r="Z188" s="105"/>
      <c r="AA188" s="105"/>
      <c r="AB188" s="105"/>
      <c r="AC188" s="105"/>
      <c r="AD188" s="105"/>
      <c r="AE188" s="105"/>
      <c r="AF188" s="105"/>
      <c r="AG188" s="105"/>
      <c r="AH188" s="106"/>
      <c r="AI188" s="105"/>
      <c r="AJ188" s="105"/>
      <c r="AK188" s="105"/>
      <c r="AL188" s="105"/>
      <c r="AM188" s="105"/>
      <c r="AN188" s="36">
        <v>3.472222222222222E-3</v>
      </c>
      <c r="AO188" s="1">
        <v>0.61690031152647973</v>
      </c>
      <c r="AP188" s="1">
        <f t="shared" si="10"/>
        <v>4.6267523364485976</v>
      </c>
      <c r="AQ188" s="129" t="str">
        <f>VLOOKUP(C188,'[1]Valores-hora'!A:G,7,0)</f>
        <v>INTERNA</v>
      </c>
      <c r="AR188" s="34"/>
      <c r="AT188"/>
    </row>
    <row r="189" spans="1:46" s="3" customFormat="1" x14ac:dyDescent="0.25">
      <c r="A189" s="48" t="s">
        <v>158</v>
      </c>
      <c r="B189" s="102" t="s">
        <v>177</v>
      </c>
      <c r="C189" s="12" t="s">
        <v>12</v>
      </c>
      <c r="D189" s="15" t="s">
        <v>193</v>
      </c>
      <c r="E189" s="133">
        <f>TabelaFluxoProcesso[[#This Row],[Tempo real da tarefa]]</f>
        <v>1</v>
      </c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25">
        <v>1</v>
      </c>
      <c r="W189" s="139">
        <f>TabelaFluxoProcesso[[#This Row],[Custo]]</f>
        <v>0</v>
      </c>
      <c r="X189" s="105"/>
      <c r="Y189" s="105"/>
      <c r="Z189" s="105"/>
      <c r="AA189" s="105"/>
      <c r="AB189" s="105"/>
      <c r="AC189" s="105"/>
      <c r="AD189" s="105"/>
      <c r="AE189" s="105"/>
      <c r="AF189" s="105"/>
      <c r="AG189" s="105"/>
      <c r="AH189" s="106"/>
      <c r="AI189" s="105"/>
      <c r="AJ189" s="105"/>
      <c r="AK189" s="105"/>
      <c r="AL189" s="105"/>
      <c r="AM189" s="105"/>
      <c r="AN189" s="36">
        <v>1</v>
      </c>
      <c r="AO189" s="4">
        <v>0</v>
      </c>
      <c r="AP189" s="1">
        <f t="shared" si="10"/>
        <v>0</v>
      </c>
      <c r="AQ189" s="129" t="str">
        <f>VLOOKUP(C189,'[1]Valores-hora'!A:G,7,0)</f>
        <v>INTERNA</v>
      </c>
      <c r="AR189" s="34"/>
      <c r="AS189" s="34"/>
    </row>
    <row r="190" spans="1:46" x14ac:dyDescent="0.25">
      <c r="A190" s="48" t="s">
        <v>158</v>
      </c>
      <c r="B190" s="102" t="s">
        <v>177</v>
      </c>
      <c r="C190" s="12" t="s">
        <v>188</v>
      </c>
      <c r="D190" s="15" t="s">
        <v>194</v>
      </c>
      <c r="E190" s="133">
        <f>TabelaFluxoProcesso[[#This Row],[Tempo real da tarefa]]</f>
        <v>2.0833333333333333E-3</v>
      </c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25">
        <v>2.0833333333333333E-3</v>
      </c>
      <c r="W190" s="139">
        <f>TabelaFluxoProcesso[[#This Row],[Custo]]</f>
        <v>4.8118224299065409</v>
      </c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  <c r="AH190" s="106"/>
      <c r="AI190" s="105"/>
      <c r="AJ190" s="105"/>
      <c r="AK190" s="105"/>
      <c r="AL190" s="105"/>
      <c r="AM190" s="105"/>
      <c r="AN190" s="36">
        <v>1.3888888888888889E-3</v>
      </c>
      <c r="AO190" s="1">
        <v>1.603940809968847</v>
      </c>
      <c r="AP190" s="1">
        <f t="shared" si="10"/>
        <v>4.8118224299065409</v>
      </c>
      <c r="AQ190" s="129" t="str">
        <f>VLOOKUP(C190,'[1]Valores-hora'!A:G,7,0)</f>
        <v>INTERNA</v>
      </c>
      <c r="AR190" s="34"/>
      <c r="AT190"/>
    </row>
    <row r="191" spans="1:46" x14ac:dyDescent="0.25">
      <c r="A191" s="48" t="s">
        <v>158</v>
      </c>
      <c r="B191" s="102" t="s">
        <v>177</v>
      </c>
      <c r="C191" s="12" t="s">
        <v>188</v>
      </c>
      <c r="D191" s="15" t="s">
        <v>195</v>
      </c>
      <c r="E191" s="133">
        <f>TabelaFluxoProcesso[[#This Row],[Tempo real da tarefa]]</f>
        <v>2.6041666666666668E-2</v>
      </c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25">
        <v>2.6041666666666668E-2</v>
      </c>
      <c r="W191" s="139">
        <f>TabelaFluxoProcesso[[#This Row],[Custo]]</f>
        <v>60.147780373831765</v>
      </c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6"/>
      <c r="AI191" s="105"/>
      <c r="AJ191" s="105"/>
      <c r="AK191" s="105"/>
      <c r="AL191" s="105"/>
      <c r="AM191" s="105"/>
      <c r="AN191" s="36">
        <v>1.7361111111111112E-2</v>
      </c>
      <c r="AO191" s="1">
        <v>1.603940809968847</v>
      </c>
      <c r="AP191" s="1">
        <f t="shared" si="10"/>
        <v>60.147780373831765</v>
      </c>
      <c r="AQ191" s="129" t="str">
        <f>VLOOKUP(C191,'[1]Valores-hora'!A:G,7,0)</f>
        <v>INTERNA</v>
      </c>
      <c r="AR191" s="34"/>
      <c r="AT191"/>
    </row>
    <row r="192" spans="1:46" x14ac:dyDescent="0.25">
      <c r="A192" s="48" t="s">
        <v>158</v>
      </c>
      <c r="B192" s="102" t="s">
        <v>177</v>
      </c>
      <c r="C192" s="12" t="s">
        <v>188</v>
      </c>
      <c r="D192" s="15" t="s">
        <v>196</v>
      </c>
      <c r="E192" s="133">
        <f>TabelaFluxoProcesso[[#This Row],[Tempo real da tarefa]]</f>
        <v>1.0416666666666666E-2</v>
      </c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25">
        <v>1.0416666666666666E-2</v>
      </c>
      <c r="W192" s="139">
        <f>TabelaFluxoProcesso[[#This Row],[Custo]]</f>
        <v>24.059112149532702</v>
      </c>
      <c r="X192" s="105"/>
      <c r="Y192" s="105"/>
      <c r="Z192" s="105"/>
      <c r="AA192" s="105"/>
      <c r="AB192" s="105"/>
      <c r="AC192" s="105"/>
      <c r="AD192" s="105"/>
      <c r="AE192" s="105"/>
      <c r="AF192" s="105"/>
      <c r="AG192" s="105"/>
      <c r="AH192" s="106"/>
      <c r="AI192" s="105"/>
      <c r="AJ192" s="105"/>
      <c r="AK192" s="105"/>
      <c r="AL192" s="105"/>
      <c r="AM192" s="105"/>
      <c r="AN192" s="36">
        <v>6.9444444444444441E-3</v>
      </c>
      <c r="AO192" s="1">
        <v>1.603940809968847</v>
      </c>
      <c r="AP192" s="1">
        <f t="shared" si="10"/>
        <v>24.059112149532702</v>
      </c>
      <c r="AQ192" s="129" t="str">
        <f>VLOOKUP(C192,'[1]Valores-hora'!A:G,7,0)</f>
        <v>INTERNA</v>
      </c>
      <c r="AR192" s="34"/>
      <c r="AT192"/>
    </row>
    <row r="193" spans="1:46" s="3" customFormat="1" x14ac:dyDescent="0.25">
      <c r="A193" s="48" t="s">
        <v>158</v>
      </c>
      <c r="B193" s="103" t="s">
        <v>197</v>
      </c>
      <c r="C193" s="12" t="s">
        <v>12</v>
      </c>
      <c r="D193" s="15" t="s">
        <v>198</v>
      </c>
      <c r="E193" s="133">
        <f>TabelaFluxoProcesso[[#This Row],[Tempo real da tarefa]]</f>
        <v>1</v>
      </c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25">
        <v>1</v>
      </c>
      <c r="W193" s="139">
        <f>TabelaFluxoProcesso[[#This Row],[Custo]]</f>
        <v>0</v>
      </c>
      <c r="X193" s="105"/>
      <c r="Y193" s="105"/>
      <c r="Z193" s="105"/>
      <c r="AA193" s="105"/>
      <c r="AB193" s="105"/>
      <c r="AC193" s="105"/>
      <c r="AD193" s="105"/>
      <c r="AE193" s="105"/>
      <c r="AF193" s="105"/>
      <c r="AG193" s="105"/>
      <c r="AH193" s="106"/>
      <c r="AI193" s="105"/>
      <c r="AJ193" s="105"/>
      <c r="AK193" s="105"/>
      <c r="AL193" s="105"/>
      <c r="AM193" s="105"/>
      <c r="AN193" s="36">
        <v>1</v>
      </c>
      <c r="AO193" s="4">
        <v>0</v>
      </c>
      <c r="AP193" s="1">
        <f t="shared" si="10"/>
        <v>0</v>
      </c>
      <c r="AQ193" s="129" t="str">
        <f>VLOOKUP(C193,'[1]Valores-hora'!A:G,7,0)</f>
        <v>INTERNA</v>
      </c>
      <c r="AR193" s="34"/>
      <c r="AS193" s="34"/>
    </row>
    <row r="194" spans="1:46" x14ac:dyDescent="0.25">
      <c r="A194" s="48" t="s">
        <v>158</v>
      </c>
      <c r="B194" s="103" t="s">
        <v>197</v>
      </c>
      <c r="C194" s="12" t="s">
        <v>199</v>
      </c>
      <c r="D194" s="15" t="s">
        <v>200</v>
      </c>
      <c r="E194" s="133">
        <f>TabelaFluxoProcesso[[#This Row],[Tempo real da tarefa]]</f>
        <v>1.0416666666666666E-2</v>
      </c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25">
        <v>1.0416666666666666E-2</v>
      </c>
      <c r="W194" s="139">
        <f>TabelaFluxoProcesso[[#This Row],[Custo]]</f>
        <v>9.2535046728971952</v>
      </c>
      <c r="X194" s="105"/>
      <c r="Y194" s="105"/>
      <c r="Z194" s="105"/>
      <c r="AA194" s="105"/>
      <c r="AB194" s="105"/>
      <c r="AC194" s="105"/>
      <c r="AD194" s="105"/>
      <c r="AE194" s="105"/>
      <c r="AF194" s="105"/>
      <c r="AG194" s="105"/>
      <c r="AH194" s="106"/>
      <c r="AI194" s="105"/>
      <c r="AJ194" s="105"/>
      <c r="AK194" s="105"/>
      <c r="AL194" s="105"/>
      <c r="AM194" s="105"/>
      <c r="AN194" s="36">
        <v>6.9444444444444441E-3</v>
      </c>
      <c r="AO194" s="1">
        <v>0.61690031152647973</v>
      </c>
      <c r="AP194" s="1">
        <f t="shared" si="10"/>
        <v>9.2535046728971952</v>
      </c>
      <c r="AQ194" s="129" t="str">
        <f>VLOOKUP(C194,'[1]Valores-hora'!A:G,7,0)</f>
        <v>INTERNA</v>
      </c>
      <c r="AR194" s="34"/>
      <c r="AT194"/>
    </row>
    <row r="195" spans="1:46" x14ac:dyDescent="0.25">
      <c r="A195" s="48" t="s">
        <v>158</v>
      </c>
      <c r="B195" s="103" t="s">
        <v>197</v>
      </c>
      <c r="C195" s="12" t="s">
        <v>199</v>
      </c>
      <c r="D195" s="15" t="s">
        <v>201</v>
      </c>
      <c r="E195" s="133">
        <f>TabelaFluxoProcesso[[#This Row],[Tempo real da tarefa]]</f>
        <v>5.208333333333333E-3</v>
      </c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25">
        <v>5.208333333333333E-3</v>
      </c>
      <c r="W195" s="139">
        <f>TabelaFluxoProcesso[[#This Row],[Custo]]</f>
        <v>4.6267523364485976</v>
      </c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6"/>
      <c r="AI195" s="105"/>
      <c r="AJ195" s="105"/>
      <c r="AK195" s="105"/>
      <c r="AL195" s="105"/>
      <c r="AM195" s="105"/>
      <c r="AN195" s="36">
        <v>3.472222222222222E-3</v>
      </c>
      <c r="AO195" s="1">
        <v>0.61690031152647973</v>
      </c>
      <c r="AP195" s="1">
        <f t="shared" si="10"/>
        <v>4.6267523364485976</v>
      </c>
      <c r="AQ195" s="129" t="str">
        <f>VLOOKUP(C195,'[1]Valores-hora'!A:G,7,0)</f>
        <v>INTERNA</v>
      </c>
      <c r="AR195" s="34"/>
      <c r="AT195"/>
    </row>
    <row r="196" spans="1:46" x14ac:dyDescent="0.25">
      <c r="A196" s="48" t="s">
        <v>158</v>
      </c>
      <c r="B196" s="103" t="s">
        <v>197</v>
      </c>
      <c r="C196" s="12" t="s">
        <v>199</v>
      </c>
      <c r="D196" s="15" t="s">
        <v>202</v>
      </c>
      <c r="E196" s="133">
        <f>TabelaFluxoProcesso[[#This Row],[Tempo real da tarefa]]</f>
        <v>3.1250000000000002E-3</v>
      </c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25">
        <v>3.1250000000000002E-3</v>
      </c>
      <c r="W196" s="139">
        <f>TabelaFluxoProcesso[[#This Row],[Custo]]</f>
        <v>2.7760514018691591</v>
      </c>
      <c r="X196" s="105"/>
      <c r="Y196" s="105"/>
      <c r="Z196" s="105"/>
      <c r="AA196" s="105"/>
      <c r="AB196" s="105"/>
      <c r="AC196" s="105"/>
      <c r="AD196" s="105"/>
      <c r="AE196" s="105"/>
      <c r="AF196" s="105"/>
      <c r="AG196" s="105"/>
      <c r="AH196" s="106"/>
      <c r="AI196" s="105"/>
      <c r="AJ196" s="105"/>
      <c r="AK196" s="105"/>
      <c r="AL196" s="105"/>
      <c r="AM196" s="105"/>
      <c r="AN196" s="36">
        <v>2.0833333333333333E-3</v>
      </c>
      <c r="AO196" s="1">
        <v>0.61690031152647973</v>
      </c>
      <c r="AP196" s="1">
        <f t="shared" si="10"/>
        <v>2.7760514018691591</v>
      </c>
      <c r="AQ196" s="129" t="str">
        <f>VLOOKUP(C196,'[1]Valores-hora'!A:G,7,0)</f>
        <v>INTERNA</v>
      </c>
      <c r="AR196" s="34"/>
      <c r="AT196"/>
    </row>
    <row r="197" spans="1:46" x14ac:dyDescent="0.25">
      <c r="A197" s="48" t="s">
        <v>158</v>
      </c>
      <c r="B197" s="103" t="s">
        <v>197</v>
      </c>
      <c r="C197" s="12" t="s">
        <v>199</v>
      </c>
      <c r="D197" s="15" t="s">
        <v>203</v>
      </c>
      <c r="E197" s="133">
        <f>TabelaFluxoProcesso[[#This Row],[Tempo real da tarefa]]</f>
        <v>3.1250000000000002E-3</v>
      </c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25">
        <v>3.1250000000000002E-3</v>
      </c>
      <c r="W197" s="139">
        <f>TabelaFluxoProcesso[[#This Row],[Custo]]</f>
        <v>2.7760514018691591</v>
      </c>
      <c r="X197" s="105"/>
      <c r="Y197" s="105"/>
      <c r="Z197" s="105"/>
      <c r="AA197" s="105"/>
      <c r="AB197" s="105"/>
      <c r="AC197" s="105"/>
      <c r="AD197" s="105"/>
      <c r="AE197" s="105"/>
      <c r="AF197" s="105"/>
      <c r="AG197" s="105"/>
      <c r="AH197" s="106"/>
      <c r="AI197" s="105"/>
      <c r="AJ197" s="105"/>
      <c r="AK197" s="105"/>
      <c r="AL197" s="105"/>
      <c r="AM197" s="105"/>
      <c r="AN197" s="36">
        <v>2.0833333333333333E-3</v>
      </c>
      <c r="AO197" s="1">
        <v>0.61690031152647973</v>
      </c>
      <c r="AP197" s="1">
        <f t="shared" si="10"/>
        <v>2.7760514018691591</v>
      </c>
      <c r="AQ197" s="129" t="str">
        <f>VLOOKUP(C197,'[1]Valores-hora'!A:G,7,0)</f>
        <v>INTERNA</v>
      </c>
      <c r="AR197" s="34"/>
      <c r="AT197"/>
    </row>
    <row r="198" spans="1:46" x14ac:dyDescent="0.25">
      <c r="A198" s="48" t="s">
        <v>158</v>
      </c>
      <c r="B198" s="103" t="s">
        <v>197</v>
      </c>
      <c r="C198" s="12" t="s">
        <v>188</v>
      </c>
      <c r="D198" s="15" t="s">
        <v>204</v>
      </c>
      <c r="E198" s="133">
        <f>TabelaFluxoProcesso[[#This Row],[Tempo real da tarefa]]</f>
        <v>3.1250000000000002E-3</v>
      </c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25">
        <v>3.1250000000000002E-3</v>
      </c>
      <c r="W198" s="139">
        <f>TabelaFluxoProcesso[[#This Row],[Custo]]</f>
        <v>7.2177336448598117</v>
      </c>
      <c r="X198" s="105"/>
      <c r="Y198" s="105"/>
      <c r="Z198" s="105"/>
      <c r="AA198" s="105"/>
      <c r="AB198" s="105"/>
      <c r="AC198" s="105"/>
      <c r="AD198" s="105"/>
      <c r="AE198" s="105"/>
      <c r="AF198" s="105"/>
      <c r="AG198" s="105"/>
      <c r="AH198" s="106"/>
      <c r="AI198" s="105"/>
      <c r="AJ198" s="105"/>
      <c r="AK198" s="105"/>
      <c r="AL198" s="105"/>
      <c r="AM198" s="105"/>
      <c r="AN198" s="36">
        <v>2.0833333333333333E-3</v>
      </c>
      <c r="AO198" s="1">
        <v>1.603940809968847</v>
      </c>
      <c r="AP198" s="1">
        <f t="shared" si="10"/>
        <v>7.2177336448598117</v>
      </c>
      <c r="AQ198" s="129" t="str">
        <f>VLOOKUP(C198,'[1]Valores-hora'!A:G,7,0)</f>
        <v>INTERNA</v>
      </c>
      <c r="AR198" s="34"/>
      <c r="AT198"/>
    </row>
    <row r="199" spans="1:46" x14ac:dyDescent="0.25">
      <c r="A199" s="48" t="s">
        <v>158</v>
      </c>
      <c r="B199" s="103" t="s">
        <v>197</v>
      </c>
      <c r="C199" s="12" t="s">
        <v>188</v>
      </c>
      <c r="D199" s="15" t="s">
        <v>205</v>
      </c>
      <c r="E199" s="133">
        <f>TabelaFluxoProcesso[[#This Row],[Tempo real da tarefa]]</f>
        <v>2.0833333333333333E-3</v>
      </c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25">
        <v>2.0833333333333333E-3</v>
      </c>
      <c r="W199" s="139">
        <f>TabelaFluxoProcesso[[#This Row],[Custo]]</f>
        <v>4.8118224299065409</v>
      </c>
      <c r="X199" s="105"/>
      <c r="Y199" s="105"/>
      <c r="Z199" s="105"/>
      <c r="AA199" s="105"/>
      <c r="AB199" s="105"/>
      <c r="AC199" s="105"/>
      <c r="AD199" s="105"/>
      <c r="AE199" s="105"/>
      <c r="AF199" s="105"/>
      <c r="AG199" s="105"/>
      <c r="AH199" s="106"/>
      <c r="AI199" s="105"/>
      <c r="AJ199" s="105"/>
      <c r="AK199" s="105"/>
      <c r="AL199" s="105"/>
      <c r="AM199" s="105"/>
      <c r="AN199" s="36">
        <v>1.3888888888888889E-3</v>
      </c>
      <c r="AO199" s="1">
        <v>1.603940809968847</v>
      </c>
      <c r="AP199" s="1">
        <f t="shared" si="10"/>
        <v>4.8118224299065409</v>
      </c>
      <c r="AQ199" s="129" t="str">
        <f>VLOOKUP(C199,'[1]Valores-hora'!A:G,7,0)</f>
        <v>INTERNA</v>
      </c>
      <c r="AR199" s="34"/>
      <c r="AT199"/>
    </row>
    <row r="200" spans="1:46" x14ac:dyDescent="0.25">
      <c r="A200" s="48" t="s">
        <v>158</v>
      </c>
      <c r="B200" s="104" t="s">
        <v>206</v>
      </c>
      <c r="C200" s="12" t="s">
        <v>199</v>
      </c>
      <c r="D200" s="15" t="s">
        <v>207</v>
      </c>
      <c r="E200" s="133">
        <f>TabelaFluxoProcesso[[#This Row],[Tempo real da tarefa]]</f>
        <v>2.0833333333333333E-3</v>
      </c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25">
        <v>2.0833333333333333E-3</v>
      </c>
      <c r="W200" s="139">
        <f>TabelaFluxoProcesso[[#This Row],[Custo]]</f>
        <v>1.8507009345794392</v>
      </c>
      <c r="X200" s="105"/>
      <c r="Y200" s="105"/>
      <c r="Z200" s="105"/>
      <c r="AA200" s="105"/>
      <c r="AB200" s="105"/>
      <c r="AC200" s="105"/>
      <c r="AD200" s="105"/>
      <c r="AE200" s="105"/>
      <c r="AF200" s="105"/>
      <c r="AG200" s="105"/>
      <c r="AH200" s="106"/>
      <c r="AI200" s="105"/>
      <c r="AJ200" s="105"/>
      <c r="AK200" s="105"/>
      <c r="AL200" s="105"/>
      <c r="AM200" s="105"/>
      <c r="AN200" s="36">
        <v>1.3888888888888889E-3</v>
      </c>
      <c r="AO200" s="1">
        <v>0.61690031152647973</v>
      </c>
      <c r="AP200" s="1">
        <f t="shared" si="10"/>
        <v>1.8507009345794392</v>
      </c>
      <c r="AQ200" s="129" t="str">
        <f>VLOOKUP(C200,'[1]Valores-hora'!A:G,7,0)</f>
        <v>INTERNA</v>
      </c>
      <c r="AR200" s="34"/>
      <c r="AT200"/>
    </row>
    <row r="201" spans="1:46" x14ac:dyDescent="0.25">
      <c r="A201" s="48" t="s">
        <v>158</v>
      </c>
      <c r="B201" s="104" t="s">
        <v>206</v>
      </c>
      <c r="C201" s="12" t="s">
        <v>199</v>
      </c>
      <c r="D201" s="15" t="s">
        <v>208</v>
      </c>
      <c r="E201" s="133">
        <f>TabelaFluxoProcesso[[#This Row],[Tempo real da tarefa]]</f>
        <v>2.0833333333333333E-3</v>
      </c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25">
        <v>2.0833333333333333E-3</v>
      </c>
      <c r="W201" s="139">
        <f>TabelaFluxoProcesso[[#This Row],[Custo]]</f>
        <v>1.8507009345794392</v>
      </c>
      <c r="X201" s="105"/>
      <c r="Y201" s="105"/>
      <c r="Z201" s="105"/>
      <c r="AA201" s="105"/>
      <c r="AB201" s="105"/>
      <c r="AC201" s="105"/>
      <c r="AD201" s="105"/>
      <c r="AE201" s="105"/>
      <c r="AF201" s="105"/>
      <c r="AG201" s="105"/>
      <c r="AH201" s="106"/>
      <c r="AI201" s="105"/>
      <c r="AJ201" s="105"/>
      <c r="AK201" s="105"/>
      <c r="AL201" s="105"/>
      <c r="AM201" s="105"/>
      <c r="AN201" s="36">
        <v>1.3888888888888889E-3</v>
      </c>
      <c r="AO201" s="1">
        <v>0.61690031152647973</v>
      </c>
      <c r="AP201" s="1">
        <f t="shared" si="10"/>
        <v>1.8507009345794392</v>
      </c>
      <c r="AQ201" s="129" t="str">
        <f>VLOOKUP(C201,'[1]Valores-hora'!A:G,7,0)</f>
        <v>INTERNA</v>
      </c>
      <c r="AR201" s="34"/>
      <c r="AT201"/>
    </row>
    <row r="202" spans="1:46" x14ac:dyDescent="0.25">
      <c r="A202" s="48" t="s">
        <v>158</v>
      </c>
      <c r="B202" s="104" t="s">
        <v>206</v>
      </c>
      <c r="C202" s="12" t="s">
        <v>199</v>
      </c>
      <c r="D202" s="15" t="s">
        <v>209</v>
      </c>
      <c r="E202" s="133">
        <f>TabelaFluxoProcesso[[#This Row],[Tempo real da tarefa]]</f>
        <v>2.0833333333333333E-3</v>
      </c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25">
        <v>2.0833333333333333E-3</v>
      </c>
      <c r="W202" s="139">
        <f>TabelaFluxoProcesso[[#This Row],[Custo]]</f>
        <v>1.8507009345794392</v>
      </c>
      <c r="X202" s="105"/>
      <c r="Y202" s="105"/>
      <c r="Z202" s="105"/>
      <c r="AA202" s="105"/>
      <c r="AB202" s="105"/>
      <c r="AC202" s="105"/>
      <c r="AD202" s="105"/>
      <c r="AE202" s="105"/>
      <c r="AF202" s="105"/>
      <c r="AG202" s="105"/>
      <c r="AH202" s="106"/>
      <c r="AI202" s="105"/>
      <c r="AJ202" s="105"/>
      <c r="AK202" s="105"/>
      <c r="AL202" s="105"/>
      <c r="AM202" s="105"/>
      <c r="AN202" s="36">
        <v>1.3888888888888889E-3</v>
      </c>
      <c r="AO202" s="1">
        <v>0.61690031152647973</v>
      </c>
      <c r="AP202" s="1">
        <f t="shared" si="10"/>
        <v>1.8507009345794392</v>
      </c>
      <c r="AQ202" s="129" t="str">
        <f>VLOOKUP(C202,'[1]Valores-hora'!A:G,7,0)</f>
        <v>INTERNA</v>
      </c>
      <c r="AR202" s="34"/>
      <c r="AT202"/>
    </row>
    <row r="203" spans="1:46" x14ac:dyDescent="0.25">
      <c r="A203" s="48" t="s">
        <v>158</v>
      </c>
      <c r="B203" s="104" t="s">
        <v>206</v>
      </c>
      <c r="C203" s="12" t="s">
        <v>188</v>
      </c>
      <c r="D203" s="15" t="s">
        <v>210</v>
      </c>
      <c r="E203" s="133">
        <f>TabelaFluxoProcesso[[#This Row],[Tempo real da tarefa]]</f>
        <v>5.208333333333333E-3</v>
      </c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25">
        <v>5.208333333333333E-3</v>
      </c>
      <c r="W203" s="139">
        <f>TabelaFluxoProcesso[[#This Row],[Custo]]</f>
        <v>12.029556074766351</v>
      </c>
      <c r="X203" s="105"/>
      <c r="Y203" s="105"/>
      <c r="Z203" s="105"/>
      <c r="AA203" s="105"/>
      <c r="AB203" s="105"/>
      <c r="AC203" s="105"/>
      <c r="AD203" s="105"/>
      <c r="AE203" s="105"/>
      <c r="AF203" s="105"/>
      <c r="AG203" s="105"/>
      <c r="AH203" s="106"/>
      <c r="AI203" s="105"/>
      <c r="AJ203" s="105"/>
      <c r="AK203" s="105"/>
      <c r="AL203" s="105"/>
      <c r="AM203" s="105"/>
      <c r="AN203" s="36">
        <v>3.472222222222222E-3</v>
      </c>
      <c r="AO203" s="1">
        <v>1.603940809968847</v>
      </c>
      <c r="AP203" s="1">
        <f t="shared" si="10"/>
        <v>12.029556074766351</v>
      </c>
      <c r="AQ203" s="129" t="str">
        <f>VLOOKUP(C203,'[1]Valores-hora'!A:G,7,0)</f>
        <v>INTERNA</v>
      </c>
      <c r="AR203" s="34"/>
      <c r="AT203"/>
    </row>
    <row r="204" spans="1:46" x14ac:dyDescent="0.25">
      <c r="A204" s="48" t="s">
        <v>158</v>
      </c>
      <c r="B204" s="104" t="s">
        <v>206</v>
      </c>
      <c r="C204" s="12" t="s">
        <v>211</v>
      </c>
      <c r="D204" s="15" t="s">
        <v>212</v>
      </c>
      <c r="E204" s="133">
        <f>TabelaFluxoProcesso[[#This Row],[Tempo real da tarefa]]</f>
        <v>2.0833333333333333E-3</v>
      </c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25">
        <v>2.0833333333333333E-3</v>
      </c>
      <c r="W204" s="139">
        <f>TabelaFluxoProcesso[[#This Row],[Custo]]</f>
        <v>5.81120093457944</v>
      </c>
      <c r="X204" s="105"/>
      <c r="Y204" s="105"/>
      <c r="Z204" s="105"/>
      <c r="AA204" s="105"/>
      <c r="AB204" s="105"/>
      <c r="AC204" s="105"/>
      <c r="AD204" s="105"/>
      <c r="AE204" s="105"/>
      <c r="AF204" s="105"/>
      <c r="AG204" s="105"/>
      <c r="AH204" s="106"/>
      <c r="AI204" s="105"/>
      <c r="AJ204" s="105"/>
      <c r="AK204" s="105"/>
      <c r="AL204" s="105"/>
      <c r="AM204" s="105"/>
      <c r="AN204" s="36">
        <v>1.3888888888888889E-3</v>
      </c>
      <c r="AO204" s="1">
        <v>1.9370669781931464</v>
      </c>
      <c r="AP204" s="1">
        <f t="shared" si="10"/>
        <v>5.81120093457944</v>
      </c>
      <c r="AQ204" s="129" t="str">
        <f>VLOOKUP(C204,'[1]Valores-hora'!A:G,7,0)</f>
        <v>INTERNA</v>
      </c>
      <c r="AR204" s="34"/>
      <c r="AT204"/>
    </row>
    <row r="205" spans="1:46" x14ac:dyDescent="0.25">
      <c r="A205" s="48" t="s">
        <v>158</v>
      </c>
      <c r="B205" s="104" t="s">
        <v>206</v>
      </c>
      <c r="C205" s="12" t="s">
        <v>188</v>
      </c>
      <c r="D205" s="15" t="s">
        <v>213</v>
      </c>
      <c r="E205" s="133">
        <f>TabelaFluxoProcesso[[#This Row],[Tempo real da tarefa]]</f>
        <v>2.0833333333333333E-3</v>
      </c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25">
        <v>2.0833333333333333E-3</v>
      </c>
      <c r="W205" s="139">
        <f>TabelaFluxoProcesso[[#This Row],[Custo]]</f>
        <v>4.8118224299065409</v>
      </c>
      <c r="X205" s="105"/>
      <c r="Y205" s="105"/>
      <c r="Z205" s="105"/>
      <c r="AA205" s="105"/>
      <c r="AB205" s="105"/>
      <c r="AC205" s="105"/>
      <c r="AD205" s="105"/>
      <c r="AE205" s="105"/>
      <c r="AF205" s="105"/>
      <c r="AG205" s="105"/>
      <c r="AH205" s="106"/>
      <c r="AI205" s="105"/>
      <c r="AJ205" s="105"/>
      <c r="AK205" s="105"/>
      <c r="AL205" s="105"/>
      <c r="AM205" s="105"/>
      <c r="AN205" s="36">
        <v>1.3888888888888889E-3</v>
      </c>
      <c r="AO205" s="1">
        <v>1.603940809968847</v>
      </c>
      <c r="AP205" s="1">
        <f t="shared" si="10"/>
        <v>4.8118224299065409</v>
      </c>
      <c r="AQ205" s="129" t="str">
        <f>VLOOKUP(C205,'[1]Valores-hora'!A:G,7,0)</f>
        <v>INTERNA</v>
      </c>
      <c r="AR205" s="34"/>
      <c r="AT205"/>
    </row>
    <row r="206" spans="1:46" s="3" customFormat="1" x14ac:dyDescent="0.25">
      <c r="A206" s="48" t="s">
        <v>158</v>
      </c>
      <c r="B206" s="104" t="s">
        <v>206</v>
      </c>
      <c r="C206" s="12" t="s">
        <v>12</v>
      </c>
      <c r="D206" s="15" t="s">
        <v>214</v>
      </c>
      <c r="E206" s="133">
        <f>TabelaFluxoProcesso[[#This Row],[Tempo real da tarefa]]</f>
        <v>1</v>
      </c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25">
        <v>1</v>
      </c>
      <c r="W206" s="139">
        <f>TabelaFluxoProcesso[[#This Row],[Custo]]</f>
        <v>0</v>
      </c>
      <c r="X206" s="105"/>
      <c r="Y206" s="105"/>
      <c r="Z206" s="105"/>
      <c r="AA206" s="105"/>
      <c r="AB206" s="105"/>
      <c r="AC206" s="105"/>
      <c r="AD206" s="105"/>
      <c r="AE206" s="105"/>
      <c r="AF206" s="105"/>
      <c r="AG206" s="105"/>
      <c r="AH206" s="106"/>
      <c r="AI206" s="105"/>
      <c r="AJ206" s="105"/>
      <c r="AK206" s="105"/>
      <c r="AL206" s="105"/>
      <c r="AM206" s="105"/>
      <c r="AN206" s="36">
        <v>1</v>
      </c>
      <c r="AO206" s="4">
        <v>0</v>
      </c>
      <c r="AP206" s="1">
        <f t="shared" si="10"/>
        <v>0</v>
      </c>
      <c r="AQ206" s="129" t="str">
        <f>VLOOKUP(C206,'[1]Valores-hora'!A:G,7,0)</f>
        <v>INTERNA</v>
      </c>
      <c r="AR206" s="34"/>
      <c r="AS206" s="34"/>
    </row>
    <row r="207" spans="1:46" x14ac:dyDescent="0.25">
      <c r="A207" s="48" t="s">
        <v>158</v>
      </c>
      <c r="B207" s="104" t="s">
        <v>206</v>
      </c>
      <c r="C207" s="12" t="s">
        <v>199</v>
      </c>
      <c r="D207" s="15" t="s">
        <v>204</v>
      </c>
      <c r="E207" s="133">
        <f>TabelaFluxoProcesso[[#This Row],[Tempo real da tarefa]]</f>
        <v>3.1250000000000002E-3</v>
      </c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25">
        <v>3.1250000000000002E-3</v>
      </c>
      <c r="W207" s="139">
        <f>TabelaFluxoProcesso[[#This Row],[Custo]]</f>
        <v>2.7760514018691591</v>
      </c>
      <c r="X207" s="105"/>
      <c r="Y207" s="105"/>
      <c r="Z207" s="105"/>
      <c r="AA207" s="105"/>
      <c r="AB207" s="105"/>
      <c r="AC207" s="105"/>
      <c r="AD207" s="105"/>
      <c r="AE207" s="105"/>
      <c r="AF207" s="105"/>
      <c r="AG207" s="105"/>
      <c r="AH207" s="106"/>
      <c r="AI207" s="105"/>
      <c r="AJ207" s="105"/>
      <c r="AK207" s="105"/>
      <c r="AL207" s="105"/>
      <c r="AM207" s="105"/>
      <c r="AN207" s="36">
        <v>2.0833333333333333E-3</v>
      </c>
      <c r="AO207" s="1">
        <v>0.61690031152647973</v>
      </c>
      <c r="AP207" s="1">
        <f t="shared" si="10"/>
        <v>2.7760514018691591</v>
      </c>
      <c r="AQ207" s="129" t="str">
        <f>VLOOKUP(C207,'[1]Valores-hora'!A:G,7,0)</f>
        <v>INTERNA</v>
      </c>
      <c r="AR207" s="34"/>
      <c r="AT207"/>
    </row>
    <row r="208" spans="1:46" x14ac:dyDescent="0.25">
      <c r="A208" s="48" t="s">
        <v>158</v>
      </c>
      <c r="B208" s="104" t="s">
        <v>206</v>
      </c>
      <c r="C208" s="12" t="s">
        <v>199</v>
      </c>
      <c r="D208" s="15" t="s">
        <v>205</v>
      </c>
      <c r="E208" s="133">
        <f>TabelaFluxoProcesso[[#This Row],[Tempo real da tarefa]]</f>
        <v>2.0833333333333333E-3</v>
      </c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25">
        <v>2.0833333333333333E-3</v>
      </c>
      <c r="W208" s="139">
        <f>TabelaFluxoProcesso[[#This Row],[Custo]]</f>
        <v>1.8507009345794392</v>
      </c>
      <c r="X208" s="105"/>
      <c r="Y208" s="105"/>
      <c r="Z208" s="105"/>
      <c r="AA208" s="105"/>
      <c r="AB208" s="105"/>
      <c r="AC208" s="105"/>
      <c r="AD208" s="105"/>
      <c r="AE208" s="105"/>
      <c r="AF208" s="105"/>
      <c r="AG208" s="105"/>
      <c r="AH208" s="117"/>
      <c r="AI208" s="105"/>
      <c r="AJ208" s="105"/>
      <c r="AK208" s="105"/>
      <c r="AL208" s="105"/>
      <c r="AM208" s="105"/>
      <c r="AN208" s="36">
        <v>1.3888888888888889E-3</v>
      </c>
      <c r="AO208" s="1">
        <v>0.61690031152647973</v>
      </c>
      <c r="AP208" s="1">
        <f t="shared" si="10"/>
        <v>1.8507009345794392</v>
      </c>
      <c r="AQ208" s="129" t="str">
        <f>VLOOKUP(C208,'[1]Valores-hora'!A:G,7,0)</f>
        <v>INTERNA</v>
      </c>
      <c r="AR208" s="34"/>
      <c r="AT208"/>
    </row>
    <row r="209" spans="1:46" x14ac:dyDescent="0.25">
      <c r="A209" s="146"/>
      <c r="B209" s="147"/>
      <c r="C209" s="24"/>
      <c r="D209" s="148"/>
      <c r="E209" s="152">
        <f>SUM(TabelaFluxoProcesso[DBase])</f>
        <v>105.0604166666666</v>
      </c>
      <c r="F209" s="152">
        <f>SUM(TabelaFluxoProcesso[DImpugna Cálculo INSS Não])</f>
        <v>5.208333333333333E-3</v>
      </c>
      <c r="G209" s="152">
        <f>SUM(TabelaFluxoProcesso[DImpugna Cálculo INSS])</f>
        <v>6.25E-2</v>
      </c>
      <c r="H209" s="152">
        <f>SUM(TabelaFluxoProcesso[DSustentação Oral])</f>
        <v>15.175000000000001</v>
      </c>
      <c r="I209" s="152">
        <f>SUM(TabelaFluxoProcesso[DAudiência])</f>
        <v>45.275520833333331</v>
      </c>
      <c r="J209" s="152">
        <f>SUM(TabelaFluxoProcesso[DPerícia])</f>
        <v>14.135937500000001</v>
      </c>
      <c r="K209" s="152">
        <f>SUM(TabelaFluxoProcesso[DExigência])</f>
        <v>2.0958333333333332</v>
      </c>
      <c r="L209" s="152">
        <f>SUM(TabelaFluxoProcesso[DTipo Revisão de Benefício])</f>
        <v>0.1875</v>
      </c>
      <c r="M209" s="152">
        <f>SUM(TabelaFluxoProcesso[DTipo Tempo de Contribuição])</f>
        <v>0.1875</v>
      </c>
      <c r="N209" s="152">
        <f>SUM(TabelaFluxoProcesso[DTipo Aposentadoria Especial])</f>
        <v>0.1875</v>
      </c>
      <c r="O209" s="152">
        <f>SUM(TabelaFluxoProcesso[DTipo Outro])</f>
        <v>0.25</v>
      </c>
      <c r="P209" s="152">
        <f>SUM(TabelaFluxoProcesso[DTipo Incapacidade])</f>
        <v>9.375E-2</v>
      </c>
      <c r="Q209" s="152">
        <f>-(SUM(TabelaFluxoProcesso[DInício Ajuizamento (-)]))</f>
        <v>-11.241666666666669</v>
      </c>
      <c r="R209" s="152">
        <f>-SUM(TabelaFluxoProcesso[DFim Decisão Administrativa (-)])</f>
        <v>-69.376041666666666</v>
      </c>
      <c r="S209" s="152">
        <f>-SUM(TabelaFluxoProcesso[DFim Sentença (-)])</f>
        <v>-25.202083333333338</v>
      </c>
      <c r="T209" s="152">
        <f>-SUM(TabelaFluxoProcesso[DFim Acórdão (-)])</f>
        <v>-5.0604166666666668</v>
      </c>
      <c r="U209" s="152">
        <f>-SUM(TabelaFluxoProcesso[DFim Recurso Especial (-)])</f>
        <v>-1.2499999999999999E-2</v>
      </c>
      <c r="V209" s="145"/>
      <c r="W209" s="151">
        <f>SUM(TabelaFluxoProcesso[CBase])</f>
        <v>2208.286243302181</v>
      </c>
      <c r="X209" s="151">
        <f>SUM(TabelaFluxoProcesso[CImpugna Cálculo INSS Não])</f>
        <v>4.9506249999999996</v>
      </c>
      <c r="Y209" s="151">
        <f>SUM(TabelaFluxoProcesso[CImpugna Cálculo INSS])</f>
        <v>59.407499999999999</v>
      </c>
      <c r="Z209" s="151">
        <f>SUM(TabelaFluxoProcesso[CSustentação Oral])</f>
        <v>231.68925000000004</v>
      </c>
      <c r="AA209" s="151">
        <f>SUM(TabelaFluxoProcesso[CAudiência])</f>
        <v>315.35995911214951</v>
      </c>
      <c r="AB209" s="151">
        <f>SUM(TabelaFluxoProcesso[CPerícia])</f>
        <v>153.2330120716511</v>
      </c>
      <c r="AC209" s="151">
        <f>SUM(TabelaFluxoProcesso[CExigência])</f>
        <v>63.814252336448597</v>
      </c>
      <c r="AD209" s="151">
        <f>SUM(TabelaFluxoProcesso[CTipo Revisão de Benefício])</f>
        <v>112.5</v>
      </c>
      <c r="AE209" s="151">
        <f>SUM(TabelaFluxoProcesso[CTipo Tempo de Contribuição])</f>
        <v>112.5</v>
      </c>
      <c r="AF209" s="151">
        <f>SUM(TabelaFluxoProcesso[CTipo Aposentadoria Especial])</f>
        <v>112.5</v>
      </c>
      <c r="AG209" s="151">
        <f>SUM(TabelaFluxoProcesso[CTipo Outro])</f>
        <v>150</v>
      </c>
      <c r="AH209" s="151">
        <f>SUM(TabelaFluxoProcesso[CTipo Incapacidade])</f>
        <v>56.25</v>
      </c>
      <c r="AI209" s="151">
        <f>-SUM(TabelaFluxoProcesso[CInício Ajuizamento (-)])</f>
        <v>-270.52829698857738</v>
      </c>
      <c r="AJ209" s="151">
        <f>-SUM(TabelaFluxoProcesso[CFim Decisão Administrativa (-)])</f>
        <v>-644.1776000000001</v>
      </c>
      <c r="AK209" s="151">
        <f>-SUM(TabelaFluxoProcesso[CFim Sentença (-)])</f>
        <v>-550.50950000000012</v>
      </c>
      <c r="AL209" s="151">
        <f>-SUM(TabelaFluxoProcesso[CFim Acórdão (-)])</f>
        <v>-78.021850000000015</v>
      </c>
      <c r="AM209" s="151">
        <f>-SUM(TabelaFluxoProcesso[CFim Recurso Especial (-)])</f>
        <v>-16.6341</v>
      </c>
      <c r="AN209" s="144"/>
      <c r="AO209" s="149"/>
      <c r="AP209" s="149"/>
      <c r="AQ209" s="150"/>
      <c r="AR209" s="34"/>
      <c r="AT209"/>
    </row>
    <row r="210" spans="1:46" x14ac:dyDescent="0.25">
      <c r="A210" s="48"/>
      <c r="B210" s="8"/>
      <c r="C210" s="12"/>
      <c r="D210" s="15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25"/>
      <c r="W210" s="12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I210" s="32"/>
      <c r="AJ210" s="32"/>
      <c r="AK210" s="32"/>
      <c r="AL210" s="32"/>
      <c r="AM210" s="32"/>
      <c r="AN210" s="37"/>
      <c r="AR210" s="129"/>
    </row>
    <row r="211" spans="1:46" x14ac:dyDescent="0.25">
      <c r="A211" s="48"/>
      <c r="B211" s="8"/>
      <c r="C211" s="12"/>
      <c r="D211" s="15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25"/>
      <c r="W211" s="12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I211" s="32"/>
      <c r="AJ211" s="32"/>
      <c r="AK211" s="32"/>
      <c r="AL211" s="32"/>
      <c r="AM211" s="32"/>
      <c r="AN211" s="37"/>
      <c r="AR211" s="129"/>
    </row>
    <row r="212" spans="1:46" x14ac:dyDescent="0.25">
      <c r="A212" s="48"/>
      <c r="B212" s="8"/>
      <c r="C212" s="12"/>
      <c r="D212" s="15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25"/>
      <c r="W212" s="12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I212" s="32"/>
      <c r="AJ212" s="32"/>
      <c r="AK212" s="32"/>
      <c r="AL212" s="32"/>
      <c r="AM212" s="32"/>
      <c r="AN212" s="37"/>
      <c r="AR212" s="129"/>
    </row>
    <row r="213" spans="1:46" x14ac:dyDescent="0.25">
      <c r="A213" s="48"/>
      <c r="B213" s="8"/>
      <c r="C213" s="12"/>
      <c r="D213" s="15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25"/>
      <c r="W213" s="12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I213" s="32"/>
      <c r="AJ213" s="32"/>
      <c r="AK213" s="32"/>
      <c r="AL213" s="32"/>
      <c r="AM213" s="32"/>
      <c r="AN213" s="37"/>
      <c r="AR213" s="129"/>
    </row>
    <row r="214" spans="1:46" x14ac:dyDescent="0.25">
      <c r="A214" s="48"/>
      <c r="B214" s="8"/>
      <c r="C214" s="12"/>
      <c r="D214" s="15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25"/>
      <c r="W214" s="12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I214" s="32"/>
      <c r="AJ214" s="32"/>
      <c r="AK214" s="32"/>
      <c r="AL214" s="32"/>
      <c r="AM214" s="32"/>
      <c r="AN214" s="37"/>
      <c r="AR214" s="129"/>
    </row>
    <row r="215" spans="1:46" x14ac:dyDescent="0.25">
      <c r="A215" s="48"/>
      <c r="B215" s="8"/>
      <c r="C215" s="12"/>
      <c r="D215" s="15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25"/>
      <c r="W215" s="12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I215" s="32"/>
      <c r="AJ215" s="32"/>
      <c r="AK215" s="32"/>
      <c r="AL215" s="32"/>
      <c r="AM215" s="32"/>
      <c r="AN215" s="37"/>
      <c r="AR215" s="129"/>
    </row>
    <row r="216" spans="1:46" x14ac:dyDescent="0.25">
      <c r="A216" s="48"/>
      <c r="B216" s="8"/>
      <c r="C216" s="12"/>
      <c r="D216" s="15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25"/>
      <c r="W216" s="12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I216" s="32"/>
      <c r="AJ216" s="32"/>
      <c r="AK216" s="32"/>
      <c r="AL216" s="32"/>
      <c r="AM216" s="32"/>
      <c r="AN216" s="37"/>
      <c r="AR216" s="129"/>
    </row>
    <row r="217" spans="1:46" x14ac:dyDescent="0.25">
      <c r="A217" s="48"/>
      <c r="B217" s="8"/>
      <c r="C217" s="12"/>
      <c r="D217" s="15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25"/>
      <c r="W217" s="12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I217" s="32"/>
      <c r="AJ217" s="32"/>
      <c r="AK217" s="32"/>
      <c r="AL217" s="32"/>
      <c r="AM217" s="32"/>
      <c r="AN217" s="37"/>
      <c r="AR217" s="129"/>
    </row>
    <row r="218" spans="1:46" x14ac:dyDescent="0.25">
      <c r="A218" s="48"/>
      <c r="B218" s="8"/>
      <c r="C218" s="12"/>
      <c r="D218" s="15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25"/>
      <c r="W218" s="12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I218" s="32"/>
      <c r="AJ218" s="32"/>
      <c r="AK218" s="32"/>
      <c r="AL218" s="32"/>
      <c r="AM218" s="32"/>
      <c r="AN218" s="37"/>
      <c r="AR218" s="129"/>
    </row>
    <row r="219" spans="1:46" x14ac:dyDescent="0.25">
      <c r="A219" s="48"/>
      <c r="B219" s="8"/>
      <c r="C219" s="12"/>
      <c r="D219" s="15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25"/>
      <c r="W219" s="12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I219" s="32"/>
      <c r="AJ219" s="32"/>
      <c r="AK219" s="32"/>
      <c r="AL219" s="32"/>
      <c r="AM219" s="32"/>
      <c r="AN219" s="37"/>
      <c r="AR219" s="129"/>
    </row>
    <row r="220" spans="1:46" x14ac:dyDescent="0.25">
      <c r="A220" s="48"/>
      <c r="B220" s="8"/>
      <c r="C220" s="12"/>
      <c r="D220" s="15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25"/>
      <c r="W220" s="12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I220" s="32"/>
      <c r="AJ220" s="32"/>
      <c r="AK220" s="32"/>
      <c r="AL220" s="32"/>
      <c r="AM220" s="32"/>
      <c r="AN220" s="37"/>
      <c r="AR220" s="129"/>
    </row>
    <row r="221" spans="1:46" x14ac:dyDescent="0.25">
      <c r="A221" s="48"/>
      <c r="B221" s="8"/>
      <c r="C221" s="12"/>
      <c r="D221" s="15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25"/>
      <c r="W221" s="12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I221" s="32"/>
      <c r="AJ221" s="32"/>
      <c r="AK221" s="32"/>
      <c r="AL221" s="32"/>
      <c r="AM221" s="32"/>
      <c r="AN221" s="37"/>
      <c r="AR221" s="129"/>
    </row>
    <row r="222" spans="1:46" x14ac:dyDescent="0.25">
      <c r="A222" s="48"/>
      <c r="B222" s="8"/>
      <c r="C222" s="12"/>
      <c r="D222" s="15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25"/>
      <c r="W222" s="12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I222" s="32"/>
      <c r="AJ222" s="32"/>
      <c r="AK222" s="32"/>
      <c r="AL222" s="32"/>
      <c r="AM222" s="32"/>
      <c r="AN222" s="37"/>
      <c r="AR222" s="129"/>
    </row>
    <row r="223" spans="1:46" x14ac:dyDescent="0.25">
      <c r="A223" s="48"/>
      <c r="B223" s="8"/>
      <c r="C223" s="12"/>
      <c r="D223" s="15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25"/>
      <c r="W223" s="12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I223" s="32"/>
      <c r="AJ223" s="32"/>
      <c r="AK223" s="32"/>
      <c r="AL223" s="32"/>
      <c r="AM223" s="32"/>
      <c r="AN223" s="37"/>
      <c r="AR223" s="129"/>
    </row>
    <row r="224" spans="1:46" x14ac:dyDescent="0.25">
      <c r="A224" s="48"/>
      <c r="B224" s="8"/>
      <c r="C224" s="12"/>
      <c r="D224" s="15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25"/>
      <c r="W224" s="12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I224" s="32"/>
      <c r="AJ224" s="32"/>
      <c r="AK224" s="32"/>
      <c r="AL224" s="32"/>
      <c r="AM224" s="32"/>
      <c r="AN224" s="37"/>
      <c r="AR224" s="129"/>
    </row>
    <row r="225" spans="1:44" x14ac:dyDescent="0.25">
      <c r="A225" s="48"/>
      <c r="B225" s="8"/>
      <c r="C225" s="12"/>
      <c r="D225" s="15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25"/>
      <c r="W225" s="12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I225" s="32"/>
      <c r="AJ225" s="32"/>
      <c r="AK225" s="32"/>
      <c r="AL225" s="32"/>
      <c r="AM225" s="32"/>
      <c r="AN225" s="37"/>
      <c r="AR225" s="129"/>
    </row>
    <row r="226" spans="1:44" x14ac:dyDescent="0.25">
      <c r="A226" s="48"/>
      <c r="B226" s="8"/>
      <c r="C226" s="12"/>
      <c r="D226" s="15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25"/>
      <c r="W226" s="12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I226" s="32"/>
      <c r="AJ226" s="32"/>
      <c r="AK226" s="32"/>
      <c r="AL226" s="32"/>
      <c r="AM226" s="32"/>
      <c r="AN226" s="37"/>
      <c r="AR226" s="129"/>
    </row>
    <row r="227" spans="1:44" x14ac:dyDescent="0.25">
      <c r="A227" s="48"/>
      <c r="B227" s="8"/>
      <c r="C227" s="12"/>
      <c r="D227" s="15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25"/>
      <c r="W227" s="12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I227" s="32"/>
      <c r="AJ227" s="32"/>
      <c r="AK227" s="32"/>
      <c r="AL227" s="32"/>
      <c r="AM227" s="32"/>
      <c r="AN227" s="37"/>
      <c r="AR227" s="129"/>
    </row>
    <row r="228" spans="1:44" x14ac:dyDescent="0.25">
      <c r="A228" s="48"/>
      <c r="B228" s="8"/>
      <c r="C228" s="12"/>
      <c r="D228" s="15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25"/>
      <c r="W228" s="12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I228" s="32"/>
      <c r="AJ228" s="32"/>
      <c r="AK228" s="32"/>
      <c r="AL228" s="32"/>
      <c r="AM228" s="32"/>
      <c r="AN228" s="37"/>
      <c r="AR228" s="129"/>
    </row>
    <row r="229" spans="1:44" x14ac:dyDescent="0.25">
      <c r="A229" s="48"/>
      <c r="B229" s="8"/>
      <c r="C229" s="12"/>
      <c r="D229" s="15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25"/>
      <c r="W229" s="12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I229" s="32"/>
      <c r="AJ229" s="32"/>
      <c r="AK229" s="32"/>
      <c r="AL229" s="32"/>
      <c r="AM229" s="32"/>
      <c r="AN229" s="37"/>
      <c r="AR229" s="129"/>
    </row>
    <row r="230" spans="1:44" x14ac:dyDescent="0.25">
      <c r="A230" s="48"/>
      <c r="B230" s="8"/>
      <c r="C230" s="12"/>
      <c r="D230" s="15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25"/>
      <c r="W230" s="12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I230" s="32"/>
      <c r="AJ230" s="32"/>
      <c r="AK230" s="32"/>
      <c r="AL230" s="32"/>
      <c r="AM230" s="32"/>
      <c r="AN230" s="37"/>
      <c r="AR230" s="129"/>
    </row>
    <row r="231" spans="1:44" x14ac:dyDescent="0.25">
      <c r="A231" s="48"/>
      <c r="B231" s="8"/>
      <c r="C231" s="12"/>
      <c r="D231" s="15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25"/>
      <c r="W231" s="12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I231" s="32"/>
      <c r="AJ231" s="32"/>
      <c r="AK231" s="32"/>
      <c r="AL231" s="32"/>
      <c r="AM231" s="32"/>
      <c r="AN231" s="37"/>
      <c r="AR231" s="129"/>
    </row>
    <row r="232" spans="1:44" x14ac:dyDescent="0.25">
      <c r="A232" s="48"/>
      <c r="B232" s="8"/>
      <c r="C232" s="12"/>
      <c r="D232" s="15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25"/>
      <c r="W232" s="12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I232" s="32"/>
      <c r="AJ232" s="32"/>
      <c r="AK232" s="32"/>
      <c r="AL232" s="32"/>
      <c r="AM232" s="32"/>
      <c r="AN232" s="37"/>
      <c r="AR232" s="129"/>
    </row>
    <row r="233" spans="1:44" x14ac:dyDescent="0.25">
      <c r="A233" s="48"/>
      <c r="B233" s="8"/>
      <c r="C233" s="12"/>
      <c r="D233" s="15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25"/>
      <c r="W233" s="12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I233" s="32"/>
      <c r="AJ233" s="32"/>
      <c r="AK233" s="32"/>
      <c r="AL233" s="32"/>
      <c r="AM233" s="32"/>
      <c r="AN233" s="37"/>
      <c r="AR233" s="129"/>
    </row>
    <row r="234" spans="1:44" x14ac:dyDescent="0.25">
      <c r="A234" s="48"/>
      <c r="B234" s="8"/>
      <c r="C234" s="12"/>
      <c r="D234" s="15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25"/>
      <c r="W234" s="12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I234" s="32"/>
      <c r="AJ234" s="32"/>
      <c r="AK234" s="32"/>
      <c r="AL234" s="32"/>
      <c r="AM234" s="32"/>
      <c r="AN234" s="37"/>
      <c r="AR234" s="129"/>
    </row>
    <row r="235" spans="1:44" x14ac:dyDescent="0.25">
      <c r="A235" s="48"/>
      <c r="B235" s="8"/>
      <c r="C235" s="12"/>
      <c r="D235" s="15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25"/>
      <c r="W235" s="12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I235" s="32"/>
      <c r="AJ235" s="32"/>
      <c r="AK235" s="32"/>
      <c r="AL235" s="32"/>
      <c r="AM235" s="32"/>
      <c r="AN235" s="37"/>
      <c r="AR235" s="129"/>
    </row>
    <row r="236" spans="1:44" x14ac:dyDescent="0.25">
      <c r="A236" s="48"/>
      <c r="B236" s="8"/>
      <c r="C236" s="12"/>
      <c r="D236" s="15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25"/>
      <c r="W236" s="12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I236" s="32"/>
      <c r="AJ236" s="32"/>
      <c r="AK236" s="32"/>
      <c r="AL236" s="32"/>
      <c r="AM236" s="32"/>
      <c r="AN236" s="37"/>
      <c r="AR236" s="129"/>
    </row>
    <row r="237" spans="1:44" x14ac:dyDescent="0.25">
      <c r="A237" s="48"/>
      <c r="B237" s="8"/>
      <c r="C237" s="12"/>
      <c r="D237" s="15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25"/>
      <c r="W237" s="12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I237" s="32"/>
      <c r="AJ237" s="32"/>
      <c r="AK237" s="32"/>
      <c r="AL237" s="32"/>
      <c r="AM237" s="32"/>
      <c r="AN237" s="37"/>
      <c r="AR237" s="129"/>
    </row>
    <row r="238" spans="1:44" x14ac:dyDescent="0.25">
      <c r="A238" s="48"/>
      <c r="B238" s="8"/>
      <c r="C238" s="12"/>
      <c r="D238" s="15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25"/>
      <c r="W238" s="12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I238" s="32"/>
      <c r="AJ238" s="32"/>
      <c r="AK238" s="32"/>
      <c r="AL238" s="32"/>
      <c r="AM238" s="32"/>
      <c r="AN238" s="37"/>
      <c r="AR238" s="129"/>
    </row>
    <row r="239" spans="1:44" x14ac:dyDescent="0.25">
      <c r="A239" s="48"/>
      <c r="B239" s="8"/>
      <c r="C239" s="12"/>
      <c r="D239" s="15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25"/>
      <c r="W239" s="12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I239" s="32"/>
      <c r="AJ239" s="32"/>
      <c r="AK239" s="32"/>
      <c r="AL239" s="32"/>
      <c r="AM239" s="32"/>
      <c r="AN239" s="37"/>
      <c r="AR239" s="129"/>
    </row>
    <row r="240" spans="1:44" x14ac:dyDescent="0.25">
      <c r="A240" s="48"/>
      <c r="B240" s="8"/>
      <c r="C240" s="12"/>
      <c r="D240" s="15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25"/>
      <c r="W240" s="12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I240" s="32"/>
      <c r="AJ240" s="32"/>
      <c r="AK240" s="32"/>
      <c r="AL240" s="32"/>
      <c r="AM240" s="32"/>
      <c r="AN240" s="37"/>
      <c r="AR240" s="129"/>
    </row>
    <row r="241" spans="1:44" x14ac:dyDescent="0.25">
      <c r="A241" s="48"/>
      <c r="B241" s="8"/>
      <c r="C241" s="12"/>
      <c r="D241" s="15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25"/>
      <c r="W241" s="12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I241" s="32"/>
      <c r="AJ241" s="32"/>
      <c r="AK241" s="32"/>
      <c r="AL241" s="32"/>
      <c r="AM241" s="32"/>
      <c r="AN241" s="37"/>
      <c r="AR241" s="129"/>
    </row>
    <row r="242" spans="1:44" x14ac:dyDescent="0.25">
      <c r="A242" s="48"/>
      <c r="B242" s="8"/>
      <c r="C242" s="12"/>
      <c r="D242" s="15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25"/>
      <c r="W242" s="12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I242" s="32"/>
      <c r="AJ242" s="32"/>
      <c r="AK242" s="32"/>
      <c r="AL242" s="32"/>
      <c r="AM242" s="32"/>
      <c r="AN242" s="37"/>
      <c r="AR242" s="129"/>
    </row>
    <row r="243" spans="1:44" x14ac:dyDescent="0.25">
      <c r="A243" s="48"/>
      <c r="B243" s="8"/>
      <c r="C243" s="12"/>
      <c r="D243" s="15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25"/>
      <c r="W243" s="12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I243" s="32"/>
      <c r="AJ243" s="32"/>
      <c r="AK243" s="32"/>
      <c r="AL243" s="32"/>
      <c r="AM243" s="32"/>
      <c r="AN243" s="37"/>
      <c r="AR243" s="129"/>
    </row>
    <row r="244" spans="1:44" x14ac:dyDescent="0.25">
      <c r="A244" s="48"/>
      <c r="B244" s="8"/>
      <c r="C244" s="12"/>
      <c r="D244" s="15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25"/>
      <c r="W244" s="12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I244" s="32"/>
      <c r="AJ244" s="32"/>
      <c r="AK244" s="32"/>
      <c r="AL244" s="32"/>
      <c r="AM244" s="32"/>
      <c r="AN244" s="37"/>
      <c r="AR244" s="129"/>
    </row>
    <row r="245" spans="1:44" x14ac:dyDescent="0.25">
      <c r="A245" s="48"/>
      <c r="B245" s="8"/>
      <c r="C245" s="12"/>
      <c r="D245" s="15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25"/>
      <c r="W245" s="12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I245" s="32"/>
      <c r="AJ245" s="32"/>
      <c r="AK245" s="32"/>
      <c r="AL245" s="32"/>
      <c r="AM245" s="32"/>
      <c r="AN245" s="37"/>
      <c r="AR245" s="129"/>
    </row>
    <row r="246" spans="1:44" x14ac:dyDescent="0.25">
      <c r="A246" s="48"/>
      <c r="B246" s="8"/>
      <c r="C246" s="12"/>
      <c r="D246" s="15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25"/>
      <c r="W246" s="12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I246" s="32"/>
      <c r="AJ246" s="32"/>
      <c r="AK246" s="32"/>
      <c r="AL246" s="32"/>
      <c r="AM246" s="32"/>
      <c r="AN246" s="37"/>
      <c r="AR246" s="129"/>
    </row>
    <row r="247" spans="1:44" x14ac:dyDescent="0.25">
      <c r="A247" s="48"/>
      <c r="B247" s="8"/>
      <c r="C247" s="12"/>
      <c r="D247" s="15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25"/>
      <c r="W247" s="12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I247" s="32"/>
      <c r="AJ247" s="32"/>
      <c r="AK247" s="32"/>
      <c r="AL247" s="32"/>
      <c r="AM247" s="32"/>
      <c r="AN247" s="37"/>
      <c r="AR247" s="129"/>
    </row>
    <row r="248" spans="1:44" x14ac:dyDescent="0.25">
      <c r="A248" s="48"/>
      <c r="B248" s="8"/>
      <c r="C248" s="12"/>
      <c r="D248" s="15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25"/>
      <c r="W248" s="12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I248" s="32"/>
      <c r="AJ248" s="32"/>
      <c r="AK248" s="32"/>
      <c r="AL248" s="32"/>
      <c r="AM248" s="32"/>
      <c r="AN248" s="37"/>
      <c r="AR248" s="129"/>
    </row>
    <row r="249" spans="1:44" x14ac:dyDescent="0.25">
      <c r="A249" s="48"/>
      <c r="B249" s="8"/>
      <c r="C249" s="12"/>
      <c r="D249" s="15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25"/>
      <c r="W249" s="12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I249" s="32"/>
      <c r="AJ249" s="32"/>
      <c r="AK249" s="32"/>
      <c r="AL249" s="32"/>
      <c r="AM249" s="32"/>
      <c r="AN249" s="37"/>
      <c r="AR249" s="129"/>
    </row>
    <row r="250" spans="1:44" x14ac:dyDescent="0.25">
      <c r="A250" s="48"/>
      <c r="B250" s="8"/>
      <c r="C250" s="12"/>
      <c r="D250" s="15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25"/>
      <c r="W250" s="12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I250" s="32"/>
      <c r="AJ250" s="32"/>
      <c r="AK250" s="32"/>
      <c r="AL250" s="32"/>
      <c r="AM250" s="32"/>
      <c r="AN250" s="37"/>
      <c r="AR250" s="129"/>
    </row>
    <row r="251" spans="1:44" x14ac:dyDescent="0.25">
      <c r="A251" s="48"/>
      <c r="B251" s="8"/>
      <c r="C251" s="12"/>
      <c r="D251" s="15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25"/>
      <c r="W251" s="12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I251" s="32"/>
      <c r="AJ251" s="32"/>
      <c r="AK251" s="32"/>
      <c r="AL251" s="32"/>
      <c r="AM251" s="32"/>
      <c r="AN251" s="37"/>
      <c r="AR251" s="129"/>
    </row>
    <row r="252" spans="1:44" x14ac:dyDescent="0.25">
      <c r="A252" s="48"/>
      <c r="B252" s="8"/>
      <c r="C252" s="12"/>
      <c r="D252" s="15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25"/>
      <c r="W252" s="12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I252" s="32"/>
      <c r="AJ252" s="32"/>
      <c r="AK252" s="32"/>
      <c r="AL252" s="32"/>
      <c r="AM252" s="32"/>
      <c r="AN252" s="37"/>
      <c r="AR252" s="129"/>
    </row>
    <row r="253" spans="1:44" x14ac:dyDescent="0.25">
      <c r="A253" s="48"/>
      <c r="B253" s="8"/>
      <c r="C253" s="12"/>
      <c r="D253" s="15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25"/>
      <c r="W253" s="12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I253" s="32"/>
      <c r="AJ253" s="32"/>
      <c r="AK253" s="32"/>
      <c r="AL253" s="32"/>
      <c r="AM253" s="32"/>
      <c r="AN253" s="37"/>
      <c r="AR253" s="129"/>
    </row>
    <row r="254" spans="1:44" x14ac:dyDescent="0.25">
      <c r="A254" s="48"/>
      <c r="B254" s="8"/>
      <c r="C254" s="12"/>
      <c r="D254" s="15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25"/>
      <c r="W254" s="12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I254" s="32"/>
      <c r="AJ254" s="32"/>
      <c r="AK254" s="32"/>
      <c r="AL254" s="32"/>
      <c r="AM254" s="32"/>
      <c r="AN254" s="37"/>
      <c r="AR254" s="129"/>
    </row>
    <row r="255" spans="1:44" x14ac:dyDescent="0.25">
      <c r="A255" s="48"/>
      <c r="B255" s="8"/>
      <c r="C255" s="12"/>
      <c r="D255" s="15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25"/>
      <c r="W255" s="12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I255" s="32"/>
      <c r="AJ255" s="32"/>
      <c r="AK255" s="32"/>
      <c r="AL255" s="32"/>
      <c r="AM255" s="32"/>
      <c r="AN255" s="37"/>
      <c r="AR255" s="129"/>
    </row>
    <row r="256" spans="1:44" x14ac:dyDescent="0.25">
      <c r="A256" s="48"/>
      <c r="B256" s="8"/>
      <c r="C256" s="12"/>
      <c r="D256" s="15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25"/>
      <c r="W256" s="12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I256" s="32"/>
      <c r="AJ256" s="32"/>
      <c r="AK256" s="32"/>
      <c r="AL256" s="32"/>
      <c r="AM256" s="32"/>
      <c r="AN256" s="37"/>
      <c r="AR256" s="129"/>
    </row>
    <row r="257" spans="1:44" x14ac:dyDescent="0.25">
      <c r="A257" s="48"/>
      <c r="B257" s="8"/>
      <c r="C257" s="12"/>
      <c r="D257" s="15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25"/>
      <c r="W257" s="12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I257" s="32"/>
      <c r="AJ257" s="32"/>
      <c r="AK257" s="32"/>
      <c r="AL257" s="32"/>
      <c r="AM257" s="32"/>
      <c r="AN257" s="37"/>
      <c r="AR257" s="129"/>
    </row>
    <row r="258" spans="1:44" x14ac:dyDescent="0.25">
      <c r="A258" s="48"/>
      <c r="B258" s="8"/>
      <c r="C258" s="12"/>
      <c r="D258" s="15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25"/>
      <c r="W258" s="12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I258" s="32"/>
      <c r="AJ258" s="32"/>
      <c r="AK258" s="32"/>
      <c r="AL258" s="32"/>
      <c r="AM258" s="32"/>
      <c r="AN258" s="37"/>
      <c r="AR258" s="129"/>
    </row>
    <row r="259" spans="1:44" x14ac:dyDescent="0.25">
      <c r="A259" s="48"/>
      <c r="B259" s="8"/>
      <c r="C259" s="12"/>
      <c r="D259" s="15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25"/>
      <c r="W259" s="12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I259" s="32"/>
      <c r="AJ259" s="32"/>
      <c r="AK259" s="32"/>
      <c r="AL259" s="32"/>
      <c r="AM259" s="32"/>
      <c r="AN259" s="37"/>
      <c r="AR259" s="129"/>
    </row>
    <row r="260" spans="1:44" x14ac:dyDescent="0.25">
      <c r="A260" s="48"/>
      <c r="B260" s="8"/>
      <c r="C260" s="12"/>
      <c r="D260" s="15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25"/>
      <c r="W260" s="12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I260" s="32"/>
      <c r="AJ260" s="32"/>
      <c r="AK260" s="32"/>
      <c r="AL260" s="32"/>
      <c r="AM260" s="32"/>
      <c r="AN260" s="37"/>
      <c r="AR260" s="129"/>
    </row>
    <row r="261" spans="1:44" x14ac:dyDescent="0.25">
      <c r="A261" s="48"/>
      <c r="B261" s="8"/>
      <c r="C261" s="12"/>
      <c r="D261" s="15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25"/>
      <c r="W261" s="12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I261" s="32"/>
      <c r="AJ261" s="32"/>
      <c r="AK261" s="32"/>
      <c r="AL261" s="32"/>
      <c r="AM261" s="32"/>
      <c r="AN261" s="37"/>
      <c r="AR261" s="129"/>
    </row>
    <row r="262" spans="1:44" x14ac:dyDescent="0.25">
      <c r="A262" s="48"/>
      <c r="B262" s="8"/>
      <c r="C262" s="12"/>
      <c r="D262" s="15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25"/>
      <c r="W262" s="12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I262" s="32"/>
      <c r="AJ262" s="32"/>
      <c r="AK262" s="32"/>
      <c r="AL262" s="32"/>
      <c r="AM262" s="32"/>
      <c r="AN262" s="37"/>
      <c r="AR262" s="129"/>
    </row>
    <row r="263" spans="1:44" x14ac:dyDescent="0.25">
      <c r="A263" s="48"/>
      <c r="B263" s="8"/>
      <c r="C263" s="12"/>
      <c r="D263" s="15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25"/>
      <c r="W263" s="12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I263" s="32"/>
      <c r="AJ263" s="32"/>
      <c r="AK263" s="32"/>
      <c r="AL263" s="32"/>
      <c r="AM263" s="32"/>
      <c r="AN263" s="37"/>
      <c r="AR263" s="129"/>
    </row>
    <row r="264" spans="1:44" x14ac:dyDescent="0.25">
      <c r="A264" s="48"/>
      <c r="B264" s="8"/>
      <c r="C264" s="12"/>
      <c r="D264" s="15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25"/>
      <c r="W264" s="12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I264" s="32"/>
      <c r="AJ264" s="32"/>
      <c r="AK264" s="32"/>
      <c r="AL264" s="32"/>
      <c r="AM264" s="32"/>
      <c r="AN264" s="37"/>
      <c r="AR264" s="129"/>
    </row>
    <row r="265" spans="1:44" x14ac:dyDescent="0.25">
      <c r="A265" s="48"/>
      <c r="B265" s="8"/>
      <c r="C265" s="12"/>
      <c r="D265" s="15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25"/>
      <c r="W265" s="12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I265" s="32"/>
      <c r="AJ265" s="32"/>
      <c r="AK265" s="32"/>
      <c r="AL265" s="32"/>
      <c r="AM265" s="32"/>
      <c r="AN265" s="37"/>
      <c r="AR265" s="129"/>
    </row>
    <row r="266" spans="1:44" x14ac:dyDescent="0.25">
      <c r="A266" s="48"/>
      <c r="B266" s="8"/>
      <c r="C266" s="12"/>
      <c r="D266" s="15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25"/>
      <c r="W266" s="12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I266" s="32"/>
      <c r="AJ266" s="32"/>
      <c r="AK266" s="32"/>
      <c r="AL266" s="32"/>
      <c r="AM266" s="32"/>
      <c r="AN266" s="37"/>
      <c r="AR266" s="129"/>
    </row>
    <row r="267" spans="1:44" x14ac:dyDescent="0.25">
      <c r="A267" s="48"/>
      <c r="B267" s="8"/>
      <c r="C267" s="12"/>
      <c r="D267" s="15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25"/>
      <c r="W267" s="12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I267" s="32"/>
      <c r="AJ267" s="32"/>
      <c r="AK267" s="32"/>
      <c r="AL267" s="32"/>
      <c r="AM267" s="32"/>
      <c r="AN267" s="37"/>
      <c r="AR267" s="129"/>
    </row>
    <row r="268" spans="1:44" x14ac:dyDescent="0.25">
      <c r="A268" s="48"/>
      <c r="B268" s="8"/>
      <c r="C268" s="12"/>
      <c r="D268" s="15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25"/>
      <c r="W268" s="12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I268" s="32"/>
      <c r="AJ268" s="32"/>
      <c r="AK268" s="32"/>
      <c r="AL268" s="32"/>
      <c r="AM268" s="32"/>
      <c r="AN268" s="37"/>
      <c r="AR268" s="129"/>
    </row>
    <row r="269" spans="1:44" x14ac:dyDescent="0.25">
      <c r="A269" s="48"/>
      <c r="B269" s="8"/>
      <c r="C269" s="12"/>
      <c r="D269" s="15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25"/>
      <c r="W269" s="12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I269" s="32"/>
      <c r="AJ269" s="32"/>
      <c r="AK269" s="32"/>
      <c r="AL269" s="32"/>
      <c r="AM269" s="32"/>
      <c r="AN269" s="37"/>
      <c r="AR269" s="129"/>
    </row>
    <row r="270" spans="1:44" x14ac:dyDescent="0.25">
      <c r="A270" s="48"/>
      <c r="B270" s="8"/>
      <c r="C270" s="12"/>
      <c r="D270" s="15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25"/>
      <c r="W270" s="12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I270" s="32"/>
      <c r="AJ270" s="32"/>
      <c r="AK270" s="32"/>
      <c r="AL270" s="32"/>
      <c r="AM270" s="32"/>
      <c r="AN270" s="37"/>
      <c r="AR270" s="129"/>
    </row>
    <row r="271" spans="1:44" x14ac:dyDescent="0.25">
      <c r="A271" s="48"/>
      <c r="B271" s="8"/>
      <c r="C271" s="12"/>
      <c r="D271" s="15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25"/>
      <c r="W271" s="12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I271" s="32"/>
      <c r="AJ271" s="32"/>
      <c r="AK271" s="32"/>
      <c r="AL271" s="32"/>
      <c r="AM271" s="32"/>
      <c r="AN271" s="37"/>
      <c r="AR271" s="129"/>
    </row>
    <row r="272" spans="1:44" x14ac:dyDescent="0.25">
      <c r="A272" s="48"/>
      <c r="B272" s="8"/>
      <c r="C272" s="12"/>
      <c r="D272" s="15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25"/>
      <c r="W272" s="12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I272" s="32"/>
      <c r="AJ272" s="32"/>
      <c r="AK272" s="32"/>
      <c r="AL272" s="32"/>
      <c r="AM272" s="32"/>
      <c r="AN272" s="37"/>
      <c r="AR272" s="129"/>
    </row>
    <row r="273" spans="1:44" x14ac:dyDescent="0.25">
      <c r="A273" s="48"/>
      <c r="B273" s="8"/>
      <c r="C273" s="12"/>
      <c r="D273" s="15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25"/>
      <c r="W273" s="12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I273" s="32"/>
      <c r="AJ273" s="32"/>
      <c r="AK273" s="32"/>
      <c r="AL273" s="32"/>
      <c r="AM273" s="32"/>
      <c r="AN273" s="37"/>
      <c r="AR273" s="129"/>
    </row>
    <row r="274" spans="1:44" x14ac:dyDescent="0.25">
      <c r="A274" s="48"/>
      <c r="B274" s="8"/>
      <c r="C274" s="12"/>
      <c r="D274" s="15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25"/>
      <c r="W274" s="12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I274" s="32"/>
      <c r="AJ274" s="32"/>
      <c r="AK274" s="32"/>
      <c r="AL274" s="32"/>
      <c r="AM274" s="32"/>
      <c r="AN274" s="37"/>
      <c r="AR274" s="129"/>
    </row>
    <row r="275" spans="1:44" x14ac:dyDescent="0.25">
      <c r="A275" s="48"/>
      <c r="B275" s="8"/>
      <c r="C275" s="12"/>
      <c r="D275" s="15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25"/>
      <c r="W275" s="12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I275" s="32"/>
      <c r="AJ275" s="32"/>
      <c r="AK275" s="32"/>
      <c r="AL275" s="32"/>
      <c r="AM275" s="32"/>
      <c r="AN275" s="37"/>
      <c r="AR275" s="129"/>
    </row>
    <row r="276" spans="1:44" x14ac:dyDescent="0.25">
      <c r="A276" s="48"/>
      <c r="B276" s="8"/>
      <c r="C276" s="12"/>
      <c r="D276" s="15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25"/>
      <c r="W276" s="12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I276" s="32"/>
      <c r="AJ276" s="32"/>
      <c r="AK276" s="32"/>
      <c r="AL276" s="32"/>
      <c r="AM276" s="32"/>
      <c r="AN276" s="37"/>
      <c r="AR276" s="129"/>
    </row>
    <row r="277" spans="1:44" x14ac:dyDescent="0.25">
      <c r="A277" s="48"/>
      <c r="B277" s="8"/>
      <c r="C277" s="12"/>
      <c r="D277" s="15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25"/>
      <c r="W277" s="12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I277" s="32"/>
      <c r="AJ277" s="32"/>
      <c r="AK277" s="32"/>
      <c r="AL277" s="32"/>
      <c r="AM277" s="32"/>
      <c r="AN277" s="37"/>
      <c r="AR277" s="129"/>
    </row>
    <row r="278" spans="1:44" x14ac:dyDescent="0.25">
      <c r="A278" s="48"/>
      <c r="B278" s="8"/>
      <c r="C278" s="12"/>
      <c r="D278" s="15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25"/>
      <c r="W278" s="12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I278" s="32"/>
      <c r="AJ278" s="32"/>
      <c r="AK278" s="32"/>
      <c r="AL278" s="32"/>
      <c r="AM278" s="32"/>
      <c r="AN278" s="37"/>
      <c r="AR278" s="129"/>
    </row>
    <row r="279" spans="1:44" x14ac:dyDescent="0.25">
      <c r="A279" s="48"/>
      <c r="B279" s="8"/>
      <c r="C279" s="12"/>
      <c r="D279" s="15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25"/>
      <c r="W279" s="12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I279" s="32"/>
      <c r="AJ279" s="32"/>
      <c r="AK279" s="32"/>
      <c r="AL279" s="32"/>
      <c r="AM279" s="32"/>
      <c r="AN279" s="37"/>
      <c r="AR279" s="129"/>
    </row>
    <row r="280" spans="1:44" x14ac:dyDescent="0.25">
      <c r="A280" s="48"/>
      <c r="B280" s="8"/>
      <c r="C280" s="12"/>
      <c r="D280" s="15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25"/>
      <c r="W280" s="12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I280" s="32"/>
      <c r="AJ280" s="32"/>
      <c r="AK280" s="32"/>
      <c r="AL280" s="32"/>
      <c r="AM280" s="32"/>
      <c r="AN280" s="37"/>
      <c r="AR280" s="129"/>
    </row>
    <row r="281" spans="1:44" x14ac:dyDescent="0.25">
      <c r="A281" s="48"/>
      <c r="B281" s="8"/>
      <c r="C281" s="12"/>
      <c r="D281" s="15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25"/>
      <c r="W281" s="12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I281" s="32"/>
      <c r="AJ281" s="32"/>
      <c r="AK281" s="32"/>
      <c r="AL281" s="32"/>
      <c r="AM281" s="32"/>
      <c r="AN281" s="37"/>
      <c r="AR281" s="129"/>
    </row>
    <row r="282" spans="1:44" x14ac:dyDescent="0.25">
      <c r="A282" s="48"/>
      <c r="B282" s="8"/>
      <c r="C282" s="12"/>
      <c r="D282" s="15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25"/>
      <c r="W282" s="12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I282" s="32"/>
      <c r="AJ282" s="32"/>
      <c r="AK282" s="32"/>
      <c r="AL282" s="32"/>
      <c r="AM282" s="32"/>
      <c r="AN282" s="37"/>
      <c r="AR282" s="129"/>
    </row>
    <row r="283" spans="1:44" x14ac:dyDescent="0.25">
      <c r="A283" s="48"/>
      <c r="B283" s="8"/>
      <c r="C283" s="12"/>
      <c r="D283" s="15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25"/>
      <c r="W283" s="12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I283" s="32"/>
      <c r="AJ283" s="32"/>
      <c r="AK283" s="32"/>
      <c r="AL283" s="32"/>
      <c r="AM283" s="32"/>
      <c r="AN283" s="37"/>
      <c r="AR283" s="129"/>
    </row>
    <row r="284" spans="1:44" x14ac:dyDescent="0.25">
      <c r="A284" s="48"/>
      <c r="B284" s="8"/>
      <c r="C284" s="12"/>
      <c r="D284" s="15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25"/>
      <c r="W284" s="12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I284" s="32"/>
      <c r="AJ284" s="32"/>
      <c r="AK284" s="32"/>
      <c r="AL284" s="32"/>
      <c r="AM284" s="32"/>
      <c r="AN284" s="37"/>
      <c r="AR284" s="129"/>
    </row>
    <row r="285" spans="1:44" x14ac:dyDescent="0.25">
      <c r="A285" s="48"/>
      <c r="B285" s="8"/>
      <c r="C285" s="12"/>
      <c r="D285" s="15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25"/>
      <c r="W285" s="12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I285" s="32"/>
      <c r="AJ285" s="32"/>
      <c r="AK285" s="32"/>
      <c r="AL285" s="32"/>
      <c r="AM285" s="32"/>
      <c r="AN285" s="37"/>
      <c r="AR285" s="129"/>
    </row>
    <row r="286" spans="1:44" x14ac:dyDescent="0.25">
      <c r="A286" s="48"/>
      <c r="B286" s="8"/>
      <c r="C286" s="12"/>
      <c r="D286" s="15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25"/>
      <c r="W286" s="12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I286" s="32"/>
      <c r="AJ286" s="32"/>
      <c r="AK286" s="32"/>
      <c r="AL286" s="32"/>
      <c r="AM286" s="32"/>
      <c r="AN286" s="37"/>
      <c r="AR286" s="129"/>
    </row>
    <row r="287" spans="1:44" x14ac:dyDescent="0.25">
      <c r="A287" s="48"/>
      <c r="B287" s="8"/>
      <c r="C287" s="12"/>
      <c r="D287" s="15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25"/>
      <c r="W287" s="12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I287" s="32"/>
      <c r="AJ287" s="32"/>
      <c r="AK287" s="32"/>
      <c r="AL287" s="32"/>
      <c r="AM287" s="32"/>
      <c r="AN287" s="37"/>
      <c r="AR287" s="129"/>
    </row>
    <row r="288" spans="1:44" x14ac:dyDescent="0.25">
      <c r="A288" s="48"/>
      <c r="B288" s="8"/>
      <c r="C288" s="12"/>
      <c r="D288" s="15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25"/>
      <c r="W288" s="12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I288" s="32"/>
      <c r="AJ288" s="32"/>
      <c r="AK288" s="32"/>
      <c r="AL288" s="32"/>
      <c r="AM288" s="32"/>
      <c r="AN288" s="37"/>
      <c r="AR288" s="129"/>
    </row>
    <row r="289" spans="1:44" x14ac:dyDescent="0.25">
      <c r="A289" s="48"/>
      <c r="B289" s="8"/>
      <c r="C289" s="12"/>
      <c r="D289" s="15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25"/>
      <c r="W289" s="12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I289" s="32"/>
      <c r="AJ289" s="32"/>
      <c r="AK289" s="32"/>
      <c r="AL289" s="32"/>
      <c r="AM289" s="32"/>
      <c r="AN289" s="37"/>
      <c r="AR289" s="129"/>
    </row>
    <row r="290" spans="1:44" x14ac:dyDescent="0.25">
      <c r="A290" s="48"/>
      <c r="B290" s="8"/>
      <c r="C290" s="12"/>
      <c r="D290" s="15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25"/>
      <c r="W290" s="12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I290" s="32"/>
      <c r="AJ290" s="32"/>
      <c r="AK290" s="32"/>
      <c r="AL290" s="32"/>
      <c r="AM290" s="32"/>
      <c r="AN290" s="37"/>
      <c r="AR290" s="129"/>
    </row>
    <row r="291" spans="1:44" x14ac:dyDescent="0.25">
      <c r="A291" s="48"/>
      <c r="B291" s="8"/>
      <c r="C291" s="12"/>
      <c r="D291" s="15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25"/>
      <c r="W291" s="12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I291" s="32"/>
      <c r="AJ291" s="32"/>
      <c r="AK291" s="32"/>
      <c r="AL291" s="32"/>
      <c r="AM291" s="32"/>
      <c r="AN291" s="37"/>
      <c r="AR291" s="129"/>
    </row>
    <row r="292" spans="1:44" x14ac:dyDescent="0.25">
      <c r="A292" s="48"/>
      <c r="B292" s="8"/>
      <c r="C292" s="12"/>
      <c r="D292" s="15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25"/>
      <c r="W292" s="12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I292" s="32"/>
      <c r="AJ292" s="32"/>
      <c r="AK292" s="32"/>
      <c r="AL292" s="32"/>
      <c r="AM292" s="32"/>
      <c r="AN292" s="37"/>
      <c r="AR292" s="129"/>
    </row>
    <row r="293" spans="1:44" x14ac:dyDescent="0.25">
      <c r="A293" s="48"/>
      <c r="B293" s="8"/>
      <c r="C293" s="12"/>
      <c r="D293" s="15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25"/>
      <c r="W293" s="12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I293" s="32"/>
      <c r="AJ293" s="32"/>
      <c r="AK293" s="32"/>
      <c r="AL293" s="32"/>
      <c r="AM293" s="32"/>
      <c r="AN293" s="37"/>
      <c r="AR293" s="129"/>
    </row>
    <row r="294" spans="1:44" x14ac:dyDescent="0.25">
      <c r="A294" s="48"/>
      <c r="B294" s="8"/>
      <c r="C294" s="12"/>
      <c r="D294" s="15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25"/>
      <c r="W294" s="12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I294" s="32"/>
      <c r="AJ294" s="32"/>
      <c r="AK294" s="32"/>
      <c r="AL294" s="32"/>
      <c r="AM294" s="32"/>
      <c r="AN294" s="37"/>
      <c r="AR294" s="129"/>
    </row>
    <row r="295" spans="1:44" x14ac:dyDescent="0.25">
      <c r="A295" s="48"/>
      <c r="B295" s="8"/>
      <c r="C295" s="12"/>
      <c r="D295" s="15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25"/>
      <c r="W295" s="12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I295" s="32"/>
      <c r="AJ295" s="32"/>
      <c r="AK295" s="32"/>
      <c r="AL295" s="32"/>
      <c r="AM295" s="32"/>
      <c r="AN295" s="37"/>
      <c r="AR295" s="129"/>
    </row>
    <row r="296" spans="1:44" x14ac:dyDescent="0.25">
      <c r="A296" s="48"/>
      <c r="B296" s="8"/>
      <c r="C296" s="12"/>
      <c r="D296" s="15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25"/>
      <c r="W296" s="12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I296" s="32"/>
      <c r="AJ296" s="32"/>
      <c r="AK296" s="32"/>
      <c r="AL296" s="32"/>
      <c r="AM296" s="32"/>
      <c r="AN296" s="37"/>
      <c r="AR296" s="129"/>
    </row>
    <row r="297" spans="1:44" x14ac:dyDescent="0.25">
      <c r="A297" s="48"/>
      <c r="B297" s="8"/>
      <c r="C297" s="12"/>
      <c r="D297" s="15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25"/>
      <c r="W297" s="12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I297" s="32"/>
      <c r="AJ297" s="32"/>
      <c r="AK297" s="32"/>
      <c r="AL297" s="32"/>
      <c r="AM297" s="32"/>
      <c r="AN297" s="37"/>
      <c r="AR297" s="129"/>
    </row>
    <row r="298" spans="1:44" x14ac:dyDescent="0.25">
      <c r="A298" s="48"/>
      <c r="B298" s="8"/>
      <c r="C298" s="12"/>
      <c r="D298" s="15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25"/>
      <c r="W298" s="12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I298" s="32"/>
      <c r="AJ298" s="32"/>
      <c r="AK298" s="32"/>
      <c r="AL298" s="32"/>
      <c r="AM298" s="32"/>
      <c r="AN298" s="37"/>
      <c r="AR298" s="129"/>
    </row>
    <row r="299" spans="1:44" x14ac:dyDescent="0.25">
      <c r="A299" s="48"/>
      <c r="B299" s="8"/>
      <c r="C299" s="12"/>
      <c r="D299" s="15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25"/>
      <c r="W299" s="12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I299" s="32"/>
      <c r="AJ299" s="32"/>
      <c r="AK299" s="32"/>
      <c r="AL299" s="32"/>
      <c r="AM299" s="32"/>
      <c r="AN299" s="37"/>
      <c r="AR299" s="129"/>
    </row>
    <row r="300" spans="1:44" x14ac:dyDescent="0.25">
      <c r="A300" s="48"/>
      <c r="B300" s="8"/>
      <c r="C300" s="12"/>
      <c r="D300" s="15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25"/>
      <c r="W300" s="12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I300" s="32"/>
      <c r="AJ300" s="32"/>
      <c r="AK300" s="32"/>
      <c r="AL300" s="32"/>
      <c r="AM300" s="32"/>
      <c r="AN300" s="37"/>
      <c r="AR300" s="129"/>
    </row>
    <row r="301" spans="1:44" x14ac:dyDescent="0.25">
      <c r="A301" s="48"/>
      <c r="B301" s="8"/>
      <c r="C301" s="12"/>
      <c r="D301" s="15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25"/>
      <c r="W301" s="12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I301" s="32"/>
      <c r="AJ301" s="32"/>
      <c r="AK301" s="32"/>
      <c r="AL301" s="32"/>
      <c r="AM301" s="32"/>
      <c r="AN301" s="37"/>
      <c r="AR301" s="129"/>
    </row>
    <row r="302" spans="1:44" x14ac:dyDescent="0.25">
      <c r="A302" s="48"/>
      <c r="B302" s="8"/>
      <c r="C302" s="12"/>
      <c r="D302" s="15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25"/>
      <c r="W302" s="12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I302" s="32"/>
      <c r="AJ302" s="32"/>
      <c r="AK302" s="32"/>
      <c r="AL302" s="32"/>
      <c r="AM302" s="32"/>
      <c r="AN302" s="37"/>
      <c r="AR302" s="129"/>
    </row>
    <row r="303" spans="1:44" x14ac:dyDescent="0.25">
      <c r="A303" s="48"/>
      <c r="B303" s="8"/>
      <c r="C303" s="12"/>
      <c r="D303" s="15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25"/>
      <c r="W303" s="12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I303" s="32"/>
      <c r="AJ303" s="32"/>
      <c r="AK303" s="32"/>
      <c r="AL303" s="32"/>
      <c r="AM303" s="32"/>
      <c r="AN303" s="37"/>
      <c r="AR303" s="129"/>
    </row>
    <row r="304" spans="1:44" x14ac:dyDescent="0.25">
      <c r="A304" s="48"/>
      <c r="B304" s="8"/>
      <c r="C304" s="12"/>
      <c r="D304" s="15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25"/>
      <c r="W304" s="12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I304" s="32"/>
      <c r="AJ304" s="32"/>
      <c r="AK304" s="32"/>
      <c r="AL304" s="32"/>
      <c r="AM304" s="32"/>
      <c r="AN304" s="37"/>
      <c r="AR304" s="129"/>
    </row>
    <row r="305" spans="1:44" x14ac:dyDescent="0.25">
      <c r="A305" s="48"/>
      <c r="B305" s="8"/>
      <c r="C305" s="12"/>
      <c r="D305" s="15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25"/>
      <c r="W305" s="12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I305" s="32"/>
      <c r="AJ305" s="32"/>
      <c r="AK305" s="32"/>
      <c r="AL305" s="32"/>
      <c r="AM305" s="32"/>
      <c r="AN305" s="37"/>
      <c r="AR305" s="129"/>
    </row>
    <row r="306" spans="1:44" x14ac:dyDescent="0.25">
      <c r="A306" s="48"/>
      <c r="B306" s="8"/>
      <c r="C306" s="12"/>
      <c r="D306" s="15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25"/>
      <c r="W306" s="12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I306" s="32"/>
      <c r="AJ306" s="32"/>
      <c r="AK306" s="32"/>
      <c r="AL306" s="32"/>
      <c r="AM306" s="32"/>
      <c r="AN306" s="37"/>
      <c r="AR306" s="129"/>
    </row>
    <row r="307" spans="1:44" x14ac:dyDescent="0.25">
      <c r="A307" s="48"/>
      <c r="B307" s="8"/>
      <c r="C307" s="12"/>
      <c r="D307" s="15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25"/>
      <c r="W307" s="12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I307" s="32"/>
      <c r="AJ307" s="32"/>
      <c r="AK307" s="32"/>
      <c r="AL307" s="32"/>
      <c r="AM307" s="32"/>
      <c r="AN307" s="37"/>
      <c r="AR307" s="129"/>
    </row>
    <row r="308" spans="1:44" x14ac:dyDescent="0.25">
      <c r="A308" s="48"/>
      <c r="B308" s="8"/>
      <c r="C308" s="12"/>
      <c r="D308" s="15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25"/>
      <c r="W308" s="12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I308" s="32"/>
      <c r="AJ308" s="32"/>
      <c r="AK308" s="32"/>
      <c r="AL308" s="32"/>
      <c r="AM308" s="32"/>
      <c r="AN308" s="37"/>
      <c r="AR308" s="129"/>
    </row>
    <row r="309" spans="1:44" x14ac:dyDescent="0.25">
      <c r="A309" s="48"/>
      <c r="B309" s="8"/>
      <c r="C309" s="12"/>
      <c r="D309" s="15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25"/>
      <c r="W309" s="12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I309" s="32"/>
      <c r="AJ309" s="32"/>
      <c r="AK309" s="32"/>
      <c r="AL309" s="32"/>
      <c r="AM309" s="32"/>
      <c r="AN309" s="37"/>
      <c r="AR309" s="129"/>
    </row>
    <row r="310" spans="1:44" x14ac:dyDescent="0.25">
      <c r="A310" s="48"/>
      <c r="B310" s="8"/>
      <c r="C310" s="12"/>
      <c r="D310" s="15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25"/>
      <c r="W310" s="12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I310" s="32"/>
      <c r="AJ310" s="32"/>
      <c r="AK310" s="32"/>
      <c r="AL310" s="32"/>
      <c r="AM310" s="32"/>
      <c r="AN310" s="37"/>
      <c r="AR310" s="129"/>
    </row>
    <row r="311" spans="1:44" x14ac:dyDescent="0.25">
      <c r="A311" s="48"/>
      <c r="B311" s="8"/>
      <c r="C311" s="12"/>
      <c r="D311" s="15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25"/>
      <c r="W311" s="12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I311" s="32"/>
      <c r="AJ311" s="32"/>
      <c r="AK311" s="32"/>
      <c r="AL311" s="32"/>
      <c r="AM311" s="32"/>
      <c r="AN311" s="37"/>
      <c r="AR311" s="129"/>
    </row>
    <row r="312" spans="1:44" x14ac:dyDescent="0.25">
      <c r="A312" s="48"/>
      <c r="B312" s="8"/>
      <c r="C312" s="12"/>
      <c r="D312" s="15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25"/>
      <c r="W312" s="12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I312" s="32"/>
      <c r="AJ312" s="32"/>
      <c r="AK312" s="32"/>
      <c r="AL312" s="32"/>
      <c r="AM312" s="32"/>
      <c r="AN312" s="37"/>
      <c r="AR312" s="129"/>
    </row>
    <row r="313" spans="1:44" x14ac:dyDescent="0.25">
      <c r="A313" s="48"/>
      <c r="B313" s="8"/>
      <c r="C313" s="12"/>
      <c r="D313" s="15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25"/>
      <c r="W313" s="12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I313" s="32"/>
      <c r="AJ313" s="32"/>
      <c r="AK313" s="32"/>
      <c r="AL313" s="32"/>
      <c r="AM313" s="32"/>
      <c r="AN313" s="37"/>
      <c r="AR313" s="129"/>
    </row>
    <row r="314" spans="1:44" x14ac:dyDescent="0.25">
      <c r="A314" s="48"/>
      <c r="B314" s="8"/>
      <c r="C314" s="12"/>
      <c r="D314" s="15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25"/>
      <c r="W314" s="12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I314" s="32"/>
      <c r="AJ314" s="32"/>
      <c r="AK314" s="32"/>
      <c r="AL314" s="32"/>
      <c r="AM314" s="32"/>
      <c r="AN314" s="37"/>
      <c r="AR314" s="129"/>
    </row>
    <row r="315" spans="1:44" x14ac:dyDescent="0.25">
      <c r="A315" s="48"/>
      <c r="B315" s="8"/>
      <c r="C315" s="12"/>
      <c r="D315" s="15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25"/>
      <c r="W315" s="12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I315" s="32"/>
      <c r="AJ315" s="32"/>
      <c r="AK315" s="32"/>
      <c r="AL315" s="32"/>
      <c r="AM315" s="32"/>
      <c r="AN315" s="37"/>
      <c r="AR315" s="129"/>
    </row>
    <row r="316" spans="1:44" x14ac:dyDescent="0.25">
      <c r="A316" s="48"/>
      <c r="B316" s="8"/>
      <c r="C316" s="12"/>
      <c r="D316" s="15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25"/>
      <c r="W316" s="12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I316" s="32"/>
      <c r="AJ316" s="32"/>
      <c r="AK316" s="32"/>
      <c r="AL316" s="32"/>
      <c r="AM316" s="32"/>
      <c r="AN316" s="37"/>
      <c r="AR316" s="129"/>
    </row>
    <row r="317" spans="1:44" x14ac:dyDescent="0.25">
      <c r="A317" s="48"/>
      <c r="B317" s="8"/>
      <c r="C317" s="12"/>
      <c r="D317" s="15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25"/>
      <c r="W317" s="12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I317" s="32"/>
      <c r="AJ317" s="32"/>
      <c r="AK317" s="32"/>
      <c r="AL317" s="32"/>
      <c r="AM317" s="32"/>
      <c r="AN317" s="37"/>
      <c r="AR317" s="129"/>
    </row>
    <row r="318" spans="1:44" x14ac:dyDescent="0.25">
      <c r="A318" s="48"/>
      <c r="B318" s="8"/>
      <c r="C318" s="12"/>
      <c r="D318" s="15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25"/>
      <c r="W318" s="12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I318" s="32"/>
      <c r="AJ318" s="32"/>
      <c r="AK318" s="32"/>
      <c r="AL318" s="32"/>
      <c r="AM318" s="32"/>
      <c r="AN318" s="37"/>
      <c r="AR318" s="129"/>
    </row>
    <row r="319" spans="1:44" x14ac:dyDescent="0.25">
      <c r="A319" s="48"/>
      <c r="B319" s="8"/>
      <c r="C319" s="12"/>
      <c r="D319" s="15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25"/>
      <c r="W319" s="12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I319" s="32"/>
      <c r="AJ319" s="32"/>
      <c r="AK319" s="32"/>
      <c r="AL319" s="32"/>
      <c r="AM319" s="32"/>
      <c r="AN319" s="37"/>
      <c r="AR319" s="129"/>
    </row>
    <row r="320" spans="1:44" x14ac:dyDescent="0.25">
      <c r="A320" s="48"/>
      <c r="B320" s="8"/>
      <c r="C320" s="12"/>
      <c r="D320" s="15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25"/>
      <c r="W320" s="12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I320" s="32"/>
      <c r="AJ320" s="32"/>
      <c r="AK320" s="32"/>
      <c r="AL320" s="32"/>
      <c r="AM320" s="32"/>
      <c r="AN320" s="37"/>
      <c r="AR320" s="129"/>
    </row>
    <row r="321" spans="1:44" x14ac:dyDescent="0.25">
      <c r="A321" s="48"/>
      <c r="B321" s="8"/>
      <c r="C321" s="12"/>
      <c r="D321" s="15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25"/>
      <c r="W321" s="12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I321" s="32"/>
      <c r="AJ321" s="32"/>
      <c r="AK321" s="32"/>
      <c r="AL321" s="32"/>
      <c r="AM321" s="32"/>
      <c r="AN321" s="37"/>
      <c r="AR321" s="129"/>
    </row>
    <row r="322" spans="1:44" x14ac:dyDescent="0.25">
      <c r="A322" s="48"/>
      <c r="B322" s="8"/>
      <c r="C322" s="12"/>
      <c r="D322" s="15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25"/>
      <c r="W322" s="12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I322" s="32"/>
      <c r="AJ322" s="32"/>
      <c r="AK322" s="32"/>
      <c r="AL322" s="32"/>
      <c r="AM322" s="32"/>
      <c r="AN322" s="37"/>
      <c r="AR322" s="129"/>
    </row>
    <row r="323" spans="1:44" x14ac:dyDescent="0.25">
      <c r="A323" s="48"/>
      <c r="B323" s="8"/>
      <c r="C323" s="12"/>
      <c r="D323" s="15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25"/>
      <c r="W323" s="12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I323" s="32"/>
      <c r="AJ323" s="32"/>
      <c r="AK323" s="32"/>
      <c r="AL323" s="32"/>
      <c r="AM323" s="32"/>
      <c r="AN323" s="37"/>
      <c r="AR323" s="129"/>
    </row>
    <row r="324" spans="1:44" x14ac:dyDescent="0.25">
      <c r="A324" s="48"/>
      <c r="B324" s="8"/>
      <c r="C324" s="12"/>
      <c r="D324" s="15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25"/>
      <c r="W324" s="12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I324" s="32"/>
      <c r="AJ324" s="32"/>
      <c r="AK324" s="32"/>
      <c r="AL324" s="32"/>
      <c r="AM324" s="32"/>
      <c r="AN324" s="37"/>
      <c r="AR324" s="129"/>
    </row>
    <row r="325" spans="1:44" x14ac:dyDescent="0.25">
      <c r="A325" s="48"/>
      <c r="B325" s="8"/>
      <c r="C325" s="12"/>
      <c r="D325" s="15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25"/>
      <c r="W325" s="12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I325" s="32"/>
      <c r="AJ325" s="32"/>
      <c r="AK325" s="32"/>
      <c r="AL325" s="32"/>
      <c r="AM325" s="32"/>
      <c r="AN325" s="37"/>
      <c r="AR325" s="129"/>
    </row>
    <row r="326" spans="1:44" x14ac:dyDescent="0.25">
      <c r="A326" s="48"/>
      <c r="B326" s="8"/>
      <c r="C326" s="12"/>
      <c r="D326" s="15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25"/>
      <c r="W326" s="12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I326" s="32"/>
      <c r="AJ326" s="32"/>
      <c r="AK326" s="32"/>
      <c r="AL326" s="32"/>
      <c r="AM326" s="32"/>
      <c r="AN326" s="37"/>
      <c r="AR326" s="129"/>
    </row>
    <row r="327" spans="1:44" x14ac:dyDescent="0.25">
      <c r="A327" s="48"/>
      <c r="B327" s="8"/>
      <c r="C327" s="12"/>
      <c r="D327" s="15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25"/>
      <c r="W327" s="12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I327" s="32"/>
      <c r="AJ327" s="32"/>
      <c r="AK327" s="32"/>
      <c r="AL327" s="32"/>
      <c r="AM327" s="32"/>
      <c r="AN327" s="37"/>
      <c r="AR327" s="129"/>
    </row>
    <row r="328" spans="1:44" x14ac:dyDescent="0.25">
      <c r="A328" s="48"/>
      <c r="B328" s="8"/>
      <c r="C328" s="12"/>
      <c r="D328" s="15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25"/>
      <c r="W328" s="12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I328" s="32"/>
      <c r="AJ328" s="32"/>
      <c r="AK328" s="32"/>
      <c r="AL328" s="32"/>
      <c r="AM328" s="32"/>
      <c r="AN328" s="37"/>
      <c r="AR328" s="129"/>
    </row>
    <row r="329" spans="1:44" x14ac:dyDescent="0.25">
      <c r="A329" s="48"/>
      <c r="B329" s="8"/>
      <c r="C329" s="12"/>
      <c r="D329" s="15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25"/>
      <c r="W329" s="12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I329" s="32"/>
      <c r="AJ329" s="32"/>
      <c r="AK329" s="32"/>
      <c r="AL329" s="32"/>
      <c r="AM329" s="32"/>
      <c r="AN329" s="37"/>
      <c r="AR329" s="129"/>
    </row>
    <row r="330" spans="1:44" x14ac:dyDescent="0.25">
      <c r="A330" s="48"/>
      <c r="B330" s="8"/>
      <c r="C330" s="12"/>
      <c r="D330" s="15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25"/>
      <c r="W330" s="12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I330" s="32"/>
      <c r="AJ330" s="32"/>
      <c r="AK330" s="32"/>
      <c r="AL330" s="32"/>
      <c r="AM330" s="32"/>
      <c r="AN330" s="37"/>
      <c r="AR330" s="129"/>
    </row>
    <row r="331" spans="1:44" x14ac:dyDescent="0.25">
      <c r="A331" s="48"/>
      <c r="B331" s="8"/>
      <c r="C331" s="12"/>
      <c r="D331" s="15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25"/>
      <c r="W331" s="12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I331" s="32"/>
      <c r="AJ331" s="32"/>
      <c r="AK331" s="32"/>
      <c r="AL331" s="32"/>
      <c r="AM331" s="32"/>
      <c r="AN331" s="37"/>
      <c r="AR331" s="129"/>
    </row>
    <row r="332" spans="1:44" x14ac:dyDescent="0.25">
      <c r="A332" s="48"/>
      <c r="B332" s="8"/>
      <c r="C332" s="12"/>
      <c r="D332" s="15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25"/>
      <c r="W332" s="12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I332" s="32"/>
      <c r="AJ332" s="32"/>
      <c r="AK332" s="32"/>
      <c r="AL332" s="32"/>
      <c r="AM332" s="32"/>
      <c r="AN332" s="37"/>
      <c r="AR332" s="129"/>
    </row>
    <row r="333" spans="1:44" x14ac:dyDescent="0.25">
      <c r="A333" s="48"/>
      <c r="B333" s="8"/>
      <c r="C333" s="12"/>
      <c r="D333" s="15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25"/>
      <c r="W333" s="12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I333" s="32"/>
      <c r="AJ333" s="32"/>
      <c r="AK333" s="32"/>
      <c r="AL333" s="32"/>
      <c r="AM333" s="32"/>
      <c r="AN333" s="37"/>
      <c r="AR333" s="129"/>
    </row>
    <row r="334" spans="1:44" x14ac:dyDescent="0.25">
      <c r="A334" s="48"/>
      <c r="B334" s="8"/>
      <c r="C334" s="12"/>
      <c r="D334" s="15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25"/>
      <c r="W334" s="12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I334" s="32"/>
      <c r="AJ334" s="32"/>
      <c r="AK334" s="32"/>
      <c r="AL334" s="32"/>
      <c r="AM334" s="32"/>
      <c r="AN334" s="37"/>
      <c r="AR334" s="129"/>
    </row>
    <row r="335" spans="1:44" x14ac:dyDescent="0.25">
      <c r="A335" s="48"/>
      <c r="B335" s="8"/>
      <c r="C335" s="12"/>
      <c r="D335" s="15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25"/>
      <c r="W335" s="12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I335" s="32"/>
      <c r="AJ335" s="32"/>
      <c r="AK335" s="32"/>
      <c r="AL335" s="32"/>
      <c r="AM335" s="32"/>
      <c r="AN335" s="37"/>
      <c r="AR335" s="129"/>
    </row>
    <row r="336" spans="1:44" x14ac:dyDescent="0.25">
      <c r="A336" s="48"/>
      <c r="B336" s="8"/>
      <c r="C336" s="12"/>
      <c r="D336" s="15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25"/>
      <c r="W336" s="12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I336" s="32"/>
      <c r="AJ336" s="32"/>
      <c r="AK336" s="32"/>
      <c r="AL336" s="32"/>
      <c r="AM336" s="32"/>
      <c r="AN336" s="37"/>
      <c r="AR336" s="129"/>
    </row>
    <row r="337" spans="1:44" x14ac:dyDescent="0.25">
      <c r="A337" s="48"/>
      <c r="B337" s="8"/>
      <c r="C337" s="12"/>
      <c r="D337" s="15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25"/>
      <c r="W337" s="12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I337" s="32"/>
      <c r="AJ337" s="32"/>
      <c r="AK337" s="32"/>
      <c r="AL337" s="32"/>
      <c r="AM337" s="32"/>
      <c r="AN337" s="37"/>
      <c r="AR337" s="129"/>
    </row>
    <row r="338" spans="1:44" x14ac:dyDescent="0.25">
      <c r="A338" s="48"/>
      <c r="B338" s="8"/>
      <c r="C338" s="12"/>
      <c r="D338" s="15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25"/>
      <c r="W338" s="12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I338" s="32"/>
      <c r="AJ338" s="32"/>
      <c r="AK338" s="32"/>
      <c r="AL338" s="32"/>
      <c r="AM338" s="32"/>
      <c r="AN338" s="37"/>
      <c r="AR338" s="129"/>
    </row>
    <row r="339" spans="1:44" x14ac:dyDescent="0.25">
      <c r="A339" s="48"/>
      <c r="B339" s="8"/>
      <c r="C339" s="12"/>
      <c r="D339" s="15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25"/>
      <c r="W339" s="12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I339" s="32"/>
      <c r="AJ339" s="32"/>
      <c r="AK339" s="32"/>
      <c r="AL339" s="32"/>
      <c r="AM339" s="32"/>
      <c r="AN339" s="37"/>
      <c r="AR339" s="129"/>
    </row>
    <row r="340" spans="1:44" x14ac:dyDescent="0.25">
      <c r="A340" s="48"/>
      <c r="B340" s="8"/>
      <c r="C340" s="12"/>
      <c r="D340" s="15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25"/>
      <c r="W340" s="12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I340" s="32"/>
      <c r="AJ340" s="32"/>
      <c r="AK340" s="32"/>
      <c r="AL340" s="32"/>
      <c r="AM340" s="32"/>
      <c r="AN340" s="37"/>
      <c r="AR340" s="129"/>
    </row>
    <row r="341" spans="1:44" x14ac:dyDescent="0.25">
      <c r="A341" s="48"/>
      <c r="B341" s="8"/>
      <c r="C341" s="12"/>
      <c r="D341" s="15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25"/>
      <c r="W341" s="12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I341" s="32"/>
      <c r="AJ341" s="32"/>
      <c r="AK341" s="32"/>
      <c r="AL341" s="32"/>
      <c r="AM341" s="32"/>
      <c r="AN341" s="37"/>
      <c r="AR341" s="129"/>
    </row>
    <row r="342" spans="1:44" x14ac:dyDescent="0.25">
      <c r="A342" s="48"/>
      <c r="B342" s="8"/>
      <c r="C342" s="12"/>
      <c r="D342" s="15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25"/>
      <c r="W342" s="12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I342" s="32"/>
      <c r="AJ342" s="32"/>
      <c r="AK342" s="32"/>
      <c r="AL342" s="32"/>
      <c r="AM342" s="32"/>
      <c r="AN342" s="37"/>
      <c r="AR342" s="129"/>
    </row>
    <row r="343" spans="1:44" x14ac:dyDescent="0.25">
      <c r="A343" s="48"/>
      <c r="B343" s="8"/>
      <c r="C343" s="12"/>
      <c r="D343" s="15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25"/>
      <c r="W343" s="12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I343" s="32"/>
      <c r="AJ343" s="32"/>
      <c r="AK343" s="32"/>
      <c r="AL343" s="32"/>
      <c r="AM343" s="32"/>
      <c r="AN343" s="37"/>
      <c r="AR343" s="129"/>
    </row>
    <row r="344" spans="1:44" x14ac:dyDescent="0.25">
      <c r="A344" s="48"/>
      <c r="B344" s="8"/>
      <c r="C344" s="12"/>
      <c r="D344" s="15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25"/>
      <c r="W344" s="12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I344" s="32"/>
      <c r="AJ344" s="32"/>
      <c r="AK344" s="32"/>
      <c r="AL344" s="32"/>
      <c r="AM344" s="32"/>
      <c r="AN344" s="37"/>
      <c r="AR344" s="129"/>
    </row>
    <row r="345" spans="1:44" x14ac:dyDescent="0.25">
      <c r="A345" s="48"/>
      <c r="B345" s="8"/>
      <c r="C345" s="12"/>
      <c r="D345" s="15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25"/>
      <c r="W345" s="12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I345" s="32"/>
      <c r="AJ345" s="32"/>
      <c r="AK345" s="32"/>
      <c r="AL345" s="32"/>
      <c r="AM345" s="32"/>
      <c r="AN345" s="37"/>
      <c r="AR345" s="129"/>
    </row>
    <row r="346" spans="1:44" x14ac:dyDescent="0.25">
      <c r="A346" s="48"/>
      <c r="B346" s="8"/>
      <c r="C346" s="12"/>
      <c r="D346" s="15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25"/>
      <c r="W346" s="12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I346" s="32"/>
      <c r="AJ346" s="32"/>
      <c r="AK346" s="32"/>
      <c r="AL346" s="32"/>
      <c r="AM346" s="32"/>
      <c r="AN346" s="37"/>
      <c r="AR346" s="129"/>
    </row>
    <row r="347" spans="1:44" x14ac:dyDescent="0.25">
      <c r="A347" s="48"/>
      <c r="B347" s="8"/>
      <c r="C347" s="12"/>
      <c r="D347" s="15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25"/>
      <c r="W347" s="12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I347" s="32"/>
      <c r="AJ347" s="32"/>
      <c r="AK347" s="32"/>
      <c r="AL347" s="32"/>
      <c r="AM347" s="32"/>
      <c r="AN347" s="37"/>
      <c r="AR347" s="129"/>
    </row>
    <row r="348" spans="1:44" x14ac:dyDescent="0.25">
      <c r="A348" s="48"/>
      <c r="B348" s="8"/>
      <c r="C348" s="12"/>
      <c r="D348" s="15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25"/>
      <c r="W348" s="12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I348" s="32"/>
      <c r="AJ348" s="32"/>
      <c r="AK348" s="32"/>
      <c r="AL348" s="32"/>
      <c r="AM348" s="32"/>
      <c r="AN348" s="37"/>
      <c r="AR348" s="129"/>
    </row>
    <row r="349" spans="1:44" x14ac:dyDescent="0.25">
      <c r="A349" s="48"/>
      <c r="B349" s="8"/>
      <c r="C349" s="12"/>
      <c r="D349" s="15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25"/>
      <c r="W349" s="12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I349" s="32"/>
      <c r="AJ349" s="32"/>
      <c r="AK349" s="32"/>
      <c r="AL349" s="32"/>
      <c r="AM349" s="32"/>
      <c r="AN349" s="37"/>
      <c r="AR349" s="129"/>
    </row>
    <row r="350" spans="1:44" x14ac:dyDescent="0.25">
      <c r="A350" s="48"/>
      <c r="B350" s="8"/>
      <c r="C350" s="12"/>
      <c r="D350" s="15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25"/>
      <c r="W350" s="12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I350" s="32"/>
      <c r="AJ350" s="32"/>
      <c r="AK350" s="32"/>
      <c r="AL350" s="32"/>
      <c r="AM350" s="32"/>
      <c r="AN350" s="37"/>
      <c r="AR350" s="129"/>
    </row>
    <row r="351" spans="1:44" x14ac:dyDescent="0.25">
      <c r="A351" s="48"/>
      <c r="B351" s="8"/>
      <c r="C351" s="12"/>
      <c r="D351" s="15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25"/>
      <c r="W351" s="12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I351" s="32"/>
      <c r="AJ351" s="32"/>
      <c r="AK351" s="32"/>
      <c r="AL351" s="32"/>
      <c r="AM351" s="32"/>
      <c r="AN351" s="37"/>
      <c r="AR351" s="129"/>
    </row>
    <row r="352" spans="1:44" x14ac:dyDescent="0.25">
      <c r="A352" s="48"/>
      <c r="B352" s="8"/>
      <c r="C352" s="12"/>
      <c r="D352" s="15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25"/>
      <c r="W352" s="12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I352" s="32"/>
      <c r="AJ352" s="32"/>
      <c r="AK352" s="32"/>
      <c r="AL352" s="32"/>
      <c r="AM352" s="32"/>
      <c r="AN352" s="37"/>
      <c r="AR352" s="129"/>
    </row>
    <row r="353" spans="1:44" x14ac:dyDescent="0.25">
      <c r="A353" s="48"/>
      <c r="B353" s="8"/>
      <c r="C353" s="12"/>
      <c r="D353" s="15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25"/>
      <c r="W353" s="12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I353" s="32"/>
      <c r="AJ353" s="32"/>
      <c r="AK353" s="32"/>
      <c r="AL353" s="32"/>
      <c r="AM353" s="32"/>
      <c r="AN353" s="37"/>
      <c r="AR353" s="129"/>
    </row>
    <row r="354" spans="1:44" x14ac:dyDescent="0.25">
      <c r="A354" s="48"/>
      <c r="B354" s="8"/>
      <c r="C354" s="12"/>
      <c r="D354" s="15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25"/>
      <c r="W354" s="12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I354" s="32"/>
      <c r="AJ354" s="32"/>
      <c r="AK354" s="32"/>
      <c r="AL354" s="32"/>
      <c r="AM354" s="32"/>
      <c r="AN354" s="37"/>
      <c r="AR354" s="129"/>
    </row>
    <row r="355" spans="1:44" x14ac:dyDescent="0.25">
      <c r="A355" s="48"/>
      <c r="B355" s="8"/>
      <c r="C355" s="12"/>
      <c r="D355" s="15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25"/>
      <c r="W355" s="12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I355" s="32"/>
      <c r="AJ355" s="32"/>
      <c r="AK355" s="32"/>
      <c r="AL355" s="32"/>
      <c r="AM355" s="32"/>
      <c r="AN355" s="37"/>
      <c r="AR355" s="129"/>
    </row>
    <row r="356" spans="1:44" x14ac:dyDescent="0.25">
      <c r="A356" s="48"/>
      <c r="B356" s="8"/>
      <c r="C356" s="12"/>
      <c r="D356" s="15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25"/>
      <c r="W356" s="12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I356" s="32"/>
      <c r="AJ356" s="32"/>
      <c r="AK356" s="32"/>
      <c r="AL356" s="32"/>
      <c r="AM356" s="32"/>
      <c r="AN356" s="37"/>
      <c r="AR356" s="129"/>
    </row>
    <row r="357" spans="1:44" x14ac:dyDescent="0.25">
      <c r="A357" s="48"/>
      <c r="B357" s="8"/>
      <c r="C357" s="12"/>
      <c r="D357" s="15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25"/>
      <c r="W357" s="12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I357" s="32"/>
      <c r="AJ357" s="32"/>
      <c r="AK357" s="32"/>
      <c r="AL357" s="32"/>
      <c r="AM357" s="32"/>
      <c r="AN357" s="37"/>
      <c r="AR357" s="129"/>
    </row>
    <row r="358" spans="1:44" x14ac:dyDescent="0.25">
      <c r="A358" s="48"/>
      <c r="B358" s="8"/>
      <c r="C358" s="12"/>
      <c r="D358" s="15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25"/>
      <c r="W358" s="12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I358" s="32"/>
      <c r="AJ358" s="32"/>
      <c r="AK358" s="32"/>
      <c r="AL358" s="32"/>
      <c r="AM358" s="32"/>
      <c r="AN358" s="37"/>
      <c r="AR358" s="129"/>
    </row>
    <row r="359" spans="1:44" x14ac:dyDescent="0.25">
      <c r="A359" s="48"/>
      <c r="B359" s="8"/>
      <c r="C359" s="12"/>
      <c r="D359" s="15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25"/>
      <c r="W359" s="12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I359" s="32"/>
      <c r="AJ359" s="32"/>
      <c r="AK359" s="32"/>
      <c r="AL359" s="32"/>
      <c r="AM359" s="32"/>
      <c r="AN359" s="37"/>
      <c r="AR359" s="129"/>
    </row>
    <row r="360" spans="1:44" x14ac:dyDescent="0.25">
      <c r="A360" s="48"/>
      <c r="B360" s="8"/>
      <c r="C360" s="12"/>
      <c r="D360" s="15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25"/>
      <c r="W360" s="12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I360" s="32"/>
      <c r="AJ360" s="32"/>
      <c r="AK360" s="32"/>
      <c r="AL360" s="32"/>
      <c r="AM360" s="32"/>
      <c r="AN360" s="37"/>
      <c r="AR360" s="129"/>
    </row>
    <row r="361" spans="1:44" x14ac:dyDescent="0.25">
      <c r="A361" s="48"/>
      <c r="B361" s="8"/>
      <c r="C361" s="12"/>
      <c r="D361" s="15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25"/>
      <c r="W361" s="12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I361" s="32"/>
      <c r="AJ361" s="32"/>
      <c r="AK361" s="32"/>
      <c r="AL361" s="32"/>
      <c r="AM361" s="32"/>
      <c r="AN361" s="37"/>
      <c r="AR361" s="129"/>
    </row>
    <row r="362" spans="1:44" x14ac:dyDescent="0.25">
      <c r="A362" s="48"/>
      <c r="B362" s="8"/>
      <c r="C362" s="12"/>
      <c r="D362" s="15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25"/>
      <c r="W362" s="12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I362" s="32"/>
      <c r="AJ362" s="32"/>
      <c r="AK362" s="32"/>
      <c r="AL362" s="32"/>
      <c r="AM362" s="32"/>
      <c r="AN362" s="37"/>
      <c r="AR362" s="129"/>
    </row>
    <row r="363" spans="1:44" x14ac:dyDescent="0.25">
      <c r="A363" s="48"/>
      <c r="B363" s="8"/>
      <c r="C363" s="12"/>
      <c r="D363" s="15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25"/>
      <c r="W363" s="12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I363" s="32"/>
      <c r="AJ363" s="32"/>
      <c r="AK363" s="32"/>
      <c r="AL363" s="32"/>
      <c r="AM363" s="32"/>
      <c r="AN363" s="37"/>
      <c r="AR363" s="129"/>
    </row>
    <row r="364" spans="1:44" x14ac:dyDescent="0.25">
      <c r="A364" s="48"/>
      <c r="B364" s="8"/>
      <c r="C364" s="12"/>
      <c r="D364" s="15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25"/>
      <c r="W364" s="12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I364" s="32"/>
      <c r="AJ364" s="32"/>
      <c r="AK364" s="32"/>
      <c r="AL364" s="32"/>
      <c r="AM364" s="32"/>
      <c r="AN364" s="37"/>
      <c r="AR364" s="129"/>
    </row>
    <row r="365" spans="1:44" x14ac:dyDescent="0.25">
      <c r="A365" s="48"/>
      <c r="B365" s="8"/>
      <c r="C365" s="12"/>
      <c r="D365" s="15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25"/>
      <c r="W365" s="12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I365" s="32"/>
      <c r="AJ365" s="32"/>
      <c r="AK365" s="32"/>
      <c r="AL365" s="32"/>
      <c r="AM365" s="32"/>
      <c r="AN365" s="37"/>
      <c r="AR365" s="129"/>
    </row>
    <row r="366" spans="1:44" x14ac:dyDescent="0.25">
      <c r="A366" s="48"/>
      <c r="B366" s="8"/>
      <c r="C366" s="12"/>
      <c r="D366" s="15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25"/>
      <c r="W366" s="12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I366" s="32"/>
      <c r="AJ366" s="32"/>
      <c r="AK366" s="32"/>
      <c r="AL366" s="32"/>
      <c r="AM366" s="32"/>
      <c r="AN366" s="37"/>
      <c r="AR366" s="129"/>
    </row>
    <row r="367" spans="1:44" x14ac:dyDescent="0.25">
      <c r="A367" s="48"/>
      <c r="B367" s="8"/>
      <c r="C367" s="12"/>
      <c r="D367" s="15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25"/>
      <c r="W367" s="12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I367" s="32"/>
      <c r="AJ367" s="32"/>
      <c r="AK367" s="32"/>
      <c r="AL367" s="32"/>
      <c r="AM367" s="32"/>
      <c r="AN367" s="37"/>
      <c r="AR367" s="129"/>
    </row>
    <row r="368" spans="1:44" x14ac:dyDescent="0.25">
      <c r="A368" s="48"/>
      <c r="B368" s="8"/>
      <c r="C368" s="12"/>
      <c r="D368" s="15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25"/>
      <c r="W368" s="12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I368" s="32"/>
      <c r="AJ368" s="32"/>
      <c r="AK368" s="32"/>
      <c r="AL368" s="32"/>
      <c r="AM368" s="32"/>
      <c r="AN368" s="37"/>
      <c r="AR368" s="129"/>
    </row>
    <row r="369" spans="1:44" x14ac:dyDescent="0.25">
      <c r="A369" s="48"/>
      <c r="B369" s="8"/>
      <c r="C369" s="12"/>
      <c r="D369" s="15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25"/>
      <c r="W369" s="12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I369" s="32"/>
      <c r="AJ369" s="32"/>
      <c r="AK369" s="32"/>
      <c r="AL369" s="32"/>
      <c r="AM369" s="32"/>
      <c r="AN369" s="37"/>
      <c r="AR369" s="129"/>
    </row>
    <row r="370" spans="1:44" x14ac:dyDescent="0.25">
      <c r="A370" s="48"/>
      <c r="B370" s="8"/>
      <c r="C370" s="12"/>
      <c r="D370" s="15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25"/>
      <c r="W370" s="12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I370" s="32"/>
      <c r="AJ370" s="32"/>
      <c r="AK370" s="32"/>
      <c r="AL370" s="32"/>
      <c r="AM370" s="32"/>
      <c r="AN370" s="37"/>
      <c r="AR370" s="129"/>
    </row>
    <row r="371" spans="1:44" x14ac:dyDescent="0.25">
      <c r="A371" s="48"/>
      <c r="B371" s="8"/>
      <c r="C371" s="12"/>
      <c r="D371" s="15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25"/>
      <c r="W371" s="12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I371" s="32"/>
      <c r="AJ371" s="32"/>
      <c r="AK371" s="32"/>
      <c r="AL371" s="32"/>
      <c r="AM371" s="32"/>
      <c r="AN371" s="37"/>
      <c r="AR371" s="129"/>
    </row>
    <row r="372" spans="1:44" x14ac:dyDescent="0.25">
      <c r="A372" s="48"/>
      <c r="B372" s="8"/>
      <c r="C372" s="12"/>
      <c r="D372" s="15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25"/>
      <c r="W372" s="12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I372" s="32"/>
      <c r="AJ372" s="32"/>
      <c r="AK372" s="32"/>
      <c r="AL372" s="32"/>
      <c r="AM372" s="32"/>
      <c r="AN372" s="37"/>
      <c r="AR372" s="129"/>
    </row>
    <row r="373" spans="1:44" x14ac:dyDescent="0.25">
      <c r="A373" s="48"/>
      <c r="B373" s="8"/>
      <c r="C373" s="12"/>
      <c r="D373" s="15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25"/>
      <c r="W373" s="12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I373" s="32"/>
      <c r="AJ373" s="32"/>
      <c r="AK373" s="32"/>
      <c r="AL373" s="32"/>
      <c r="AM373" s="32"/>
      <c r="AN373" s="37"/>
      <c r="AR373" s="129"/>
    </row>
    <row r="374" spans="1:44" x14ac:dyDescent="0.25">
      <c r="A374" s="48"/>
      <c r="B374" s="8"/>
      <c r="C374" s="12"/>
      <c r="D374" s="15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25"/>
      <c r="W374" s="12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I374" s="32"/>
      <c r="AJ374" s="32"/>
      <c r="AK374" s="32"/>
      <c r="AL374" s="32"/>
      <c r="AM374" s="32"/>
      <c r="AN374" s="37"/>
      <c r="AR374" s="129"/>
    </row>
    <row r="375" spans="1:44" x14ac:dyDescent="0.25">
      <c r="A375" s="48"/>
      <c r="B375" s="8"/>
      <c r="C375" s="12"/>
      <c r="D375" s="15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25"/>
      <c r="W375" s="12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I375" s="32"/>
      <c r="AJ375" s="32"/>
      <c r="AK375" s="32"/>
      <c r="AL375" s="32"/>
      <c r="AM375" s="32"/>
      <c r="AN375" s="37"/>
      <c r="AR375" s="129"/>
    </row>
    <row r="376" spans="1:44" x14ac:dyDescent="0.25">
      <c r="A376" s="48"/>
      <c r="B376" s="8"/>
      <c r="C376" s="12"/>
      <c r="D376" s="15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25"/>
      <c r="W376" s="12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I376" s="32"/>
      <c r="AJ376" s="32"/>
      <c r="AK376" s="32"/>
      <c r="AL376" s="32"/>
      <c r="AM376" s="32"/>
      <c r="AN376" s="37"/>
      <c r="AR376" s="129"/>
    </row>
    <row r="377" spans="1:44" x14ac:dyDescent="0.25">
      <c r="A377" s="48"/>
      <c r="B377" s="8"/>
      <c r="C377" s="12"/>
      <c r="D377" s="15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25"/>
      <c r="W377" s="12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I377" s="32"/>
      <c r="AJ377" s="32"/>
      <c r="AK377" s="32"/>
      <c r="AL377" s="32"/>
      <c r="AM377" s="32"/>
      <c r="AN377" s="37"/>
      <c r="AR377" s="129"/>
    </row>
    <row r="378" spans="1:44" x14ac:dyDescent="0.25">
      <c r="A378" s="48"/>
      <c r="B378" s="8"/>
      <c r="C378" s="12"/>
      <c r="D378" s="15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25"/>
      <c r="W378" s="12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I378" s="32"/>
      <c r="AJ378" s="32"/>
      <c r="AK378" s="32"/>
      <c r="AL378" s="32"/>
      <c r="AM378" s="32"/>
      <c r="AN378" s="37"/>
      <c r="AR378" s="129"/>
    </row>
    <row r="379" spans="1:44" x14ac:dyDescent="0.25">
      <c r="A379" s="48"/>
      <c r="B379" s="8"/>
      <c r="C379" s="12"/>
      <c r="D379" s="15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25"/>
      <c r="W379" s="12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I379" s="32"/>
      <c r="AJ379" s="32"/>
      <c r="AK379" s="32"/>
      <c r="AL379" s="32"/>
      <c r="AM379" s="32"/>
      <c r="AN379" s="37"/>
      <c r="AR379" s="129"/>
    </row>
    <row r="380" spans="1:44" x14ac:dyDescent="0.25">
      <c r="A380" s="48"/>
      <c r="B380" s="8"/>
      <c r="C380" s="12"/>
      <c r="D380" s="15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25"/>
      <c r="W380" s="12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I380" s="32"/>
      <c r="AJ380" s="32"/>
      <c r="AK380" s="32"/>
      <c r="AL380" s="32"/>
      <c r="AM380" s="32"/>
      <c r="AN380" s="37"/>
      <c r="AR380" s="129"/>
    </row>
    <row r="381" spans="1:44" x14ac:dyDescent="0.25">
      <c r="A381" s="48"/>
      <c r="B381" s="8"/>
      <c r="C381" s="12"/>
      <c r="D381" s="15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25"/>
      <c r="W381" s="12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I381" s="32"/>
      <c r="AJ381" s="32"/>
      <c r="AK381" s="32"/>
      <c r="AL381" s="32"/>
      <c r="AM381" s="32"/>
      <c r="AN381" s="37"/>
      <c r="AR381" s="129"/>
    </row>
    <row r="382" spans="1:44" x14ac:dyDescent="0.25">
      <c r="A382" s="48"/>
      <c r="B382" s="8"/>
      <c r="C382" s="12"/>
      <c r="D382" s="15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25"/>
      <c r="W382" s="12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I382" s="32"/>
      <c r="AJ382" s="32"/>
      <c r="AK382" s="32"/>
      <c r="AL382" s="32"/>
      <c r="AM382" s="32"/>
      <c r="AN382" s="37"/>
      <c r="AR382" s="129"/>
    </row>
    <row r="383" spans="1:44" x14ac:dyDescent="0.25">
      <c r="A383" s="48"/>
      <c r="B383" s="8"/>
      <c r="C383" s="12"/>
      <c r="D383" s="15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25"/>
      <c r="W383" s="12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I383" s="32"/>
      <c r="AJ383" s="32"/>
      <c r="AK383" s="32"/>
      <c r="AL383" s="32"/>
      <c r="AM383" s="32"/>
      <c r="AN383" s="37"/>
      <c r="AR383" s="129"/>
    </row>
    <row r="384" spans="1:44" x14ac:dyDescent="0.25">
      <c r="A384" s="48"/>
      <c r="B384" s="8"/>
      <c r="C384" s="12"/>
      <c r="D384" s="15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25"/>
      <c r="W384" s="12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I384" s="32"/>
      <c r="AJ384" s="32"/>
      <c r="AK384" s="32"/>
      <c r="AL384" s="32"/>
      <c r="AM384" s="32"/>
      <c r="AN384" s="37"/>
      <c r="AR384" s="129"/>
    </row>
    <row r="385" spans="1:44" x14ac:dyDescent="0.25">
      <c r="A385" s="48"/>
      <c r="B385" s="8"/>
      <c r="C385" s="12"/>
      <c r="D385" s="15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25"/>
      <c r="W385" s="12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I385" s="32"/>
      <c r="AJ385" s="32"/>
      <c r="AK385" s="32"/>
      <c r="AL385" s="32"/>
      <c r="AM385" s="32"/>
      <c r="AN385" s="37"/>
      <c r="AR385" s="129"/>
    </row>
    <row r="386" spans="1:44" x14ac:dyDescent="0.25">
      <c r="A386" s="48"/>
      <c r="B386" s="8"/>
      <c r="C386" s="12"/>
      <c r="D386" s="15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25"/>
      <c r="W386" s="12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I386" s="32"/>
      <c r="AJ386" s="32"/>
      <c r="AK386" s="32"/>
      <c r="AL386" s="32"/>
      <c r="AM386" s="32"/>
      <c r="AN386" s="37"/>
      <c r="AR386" s="129"/>
    </row>
    <row r="387" spans="1:44" x14ac:dyDescent="0.25">
      <c r="A387" s="48"/>
      <c r="B387" s="8"/>
      <c r="C387" s="12"/>
      <c r="D387" s="15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25"/>
      <c r="W387" s="12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I387" s="32"/>
      <c r="AJ387" s="32"/>
      <c r="AK387" s="32"/>
      <c r="AL387" s="32"/>
      <c r="AM387" s="32"/>
      <c r="AN387" s="37"/>
      <c r="AR387" s="129"/>
    </row>
    <row r="388" spans="1:44" x14ac:dyDescent="0.25">
      <c r="A388" s="48"/>
      <c r="B388" s="8"/>
      <c r="C388" s="12"/>
      <c r="D388" s="15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25"/>
      <c r="W388" s="12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I388" s="32"/>
      <c r="AJ388" s="32"/>
      <c r="AK388" s="32"/>
      <c r="AL388" s="32"/>
      <c r="AM388" s="32"/>
      <c r="AN388" s="37"/>
      <c r="AR388" s="129"/>
    </row>
    <row r="389" spans="1:44" x14ac:dyDescent="0.25">
      <c r="A389" s="48"/>
      <c r="B389" s="8"/>
      <c r="C389" s="12"/>
      <c r="D389" s="15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25"/>
      <c r="W389" s="12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I389" s="32"/>
      <c r="AJ389" s="32"/>
      <c r="AK389" s="32"/>
      <c r="AL389" s="32"/>
      <c r="AM389" s="32"/>
      <c r="AN389" s="37"/>
      <c r="AR389" s="129"/>
    </row>
    <row r="390" spans="1:44" x14ac:dyDescent="0.25">
      <c r="A390" s="48"/>
      <c r="B390" s="8"/>
      <c r="C390" s="12"/>
      <c r="D390" s="15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25"/>
      <c r="W390" s="12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I390" s="32"/>
      <c r="AJ390" s="32"/>
      <c r="AK390" s="32"/>
      <c r="AL390" s="32"/>
      <c r="AM390" s="32"/>
      <c r="AN390" s="37"/>
      <c r="AR390" s="129"/>
    </row>
    <row r="391" spans="1:44" x14ac:dyDescent="0.25">
      <c r="A391" s="48"/>
      <c r="B391" s="8"/>
      <c r="C391" s="12"/>
      <c r="D391" s="15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25"/>
      <c r="W391" s="12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I391" s="32"/>
      <c r="AJ391" s="32"/>
      <c r="AK391" s="32"/>
      <c r="AL391" s="32"/>
      <c r="AM391" s="32"/>
      <c r="AN391" s="37"/>
      <c r="AR391" s="129"/>
    </row>
    <row r="392" spans="1:44" x14ac:dyDescent="0.25">
      <c r="A392" s="48"/>
      <c r="B392" s="8"/>
      <c r="C392" s="12"/>
      <c r="D392" s="15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25"/>
      <c r="W392" s="12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I392" s="32"/>
      <c r="AJ392" s="32"/>
      <c r="AK392" s="32"/>
      <c r="AL392" s="32"/>
      <c r="AM392" s="32"/>
      <c r="AN392" s="37"/>
      <c r="AR392" s="129"/>
    </row>
    <row r="393" spans="1:44" x14ac:dyDescent="0.25">
      <c r="A393" s="48"/>
      <c r="B393" s="8"/>
      <c r="C393" s="12"/>
      <c r="D393" s="15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25"/>
      <c r="W393" s="12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I393" s="32"/>
      <c r="AJ393" s="32"/>
      <c r="AK393" s="32"/>
      <c r="AL393" s="32"/>
      <c r="AM393" s="32"/>
      <c r="AN393" s="37"/>
      <c r="AR393" s="129"/>
    </row>
    <row r="394" spans="1:44" x14ac:dyDescent="0.25">
      <c r="A394" s="48"/>
      <c r="B394" s="8"/>
      <c r="C394" s="12"/>
      <c r="D394" s="15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25"/>
      <c r="W394" s="12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I394" s="32"/>
      <c r="AJ394" s="32"/>
      <c r="AK394" s="32"/>
      <c r="AL394" s="32"/>
      <c r="AM394" s="32"/>
      <c r="AN394" s="37"/>
      <c r="AR394" s="129"/>
    </row>
    <row r="395" spans="1:44" x14ac:dyDescent="0.25">
      <c r="A395" s="48"/>
      <c r="B395" s="8"/>
      <c r="C395" s="12"/>
      <c r="D395" s="15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25"/>
      <c r="W395" s="12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I395" s="32"/>
      <c r="AJ395" s="32"/>
      <c r="AK395" s="32"/>
      <c r="AL395" s="32"/>
      <c r="AM395" s="32"/>
      <c r="AN395" s="37"/>
      <c r="AR395" s="129"/>
    </row>
    <row r="396" spans="1:44" x14ac:dyDescent="0.25">
      <c r="A396" s="48"/>
      <c r="B396" s="8"/>
      <c r="C396" s="12"/>
      <c r="D396" s="15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25"/>
      <c r="W396" s="12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I396" s="32"/>
      <c r="AJ396" s="32"/>
      <c r="AK396" s="32"/>
      <c r="AL396" s="32"/>
      <c r="AM396" s="32"/>
      <c r="AN396" s="37"/>
      <c r="AR396" s="129"/>
    </row>
    <row r="397" spans="1:44" x14ac:dyDescent="0.25">
      <c r="A397" s="48"/>
      <c r="B397" s="8"/>
      <c r="C397" s="12"/>
      <c r="D397" s="15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25"/>
      <c r="W397" s="12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I397" s="32"/>
      <c r="AJ397" s="32"/>
      <c r="AK397" s="32"/>
      <c r="AL397" s="32"/>
      <c r="AM397" s="32"/>
      <c r="AN397" s="37"/>
      <c r="AR397" s="129"/>
    </row>
    <row r="398" spans="1:44" x14ac:dyDescent="0.25">
      <c r="A398" s="48"/>
      <c r="B398" s="8"/>
      <c r="C398" s="12"/>
      <c r="D398" s="15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25"/>
      <c r="W398" s="12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I398" s="32"/>
      <c r="AJ398" s="32"/>
      <c r="AK398" s="32"/>
      <c r="AL398" s="32"/>
      <c r="AM398" s="32"/>
      <c r="AN398" s="37"/>
      <c r="AR398" s="129"/>
    </row>
    <row r="399" spans="1:44" x14ac:dyDescent="0.25">
      <c r="A399" s="48"/>
      <c r="B399" s="8"/>
      <c r="C399" s="12"/>
      <c r="D399" s="15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25"/>
      <c r="W399" s="12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I399" s="32"/>
      <c r="AJ399" s="32"/>
      <c r="AK399" s="32"/>
      <c r="AL399" s="32"/>
      <c r="AM399" s="32"/>
      <c r="AN399" s="37"/>
      <c r="AR399" s="129"/>
    </row>
    <row r="400" spans="1:44" x14ac:dyDescent="0.25">
      <c r="A400" s="48"/>
      <c r="B400" s="8"/>
      <c r="C400" s="12"/>
      <c r="D400" s="15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25"/>
      <c r="W400" s="12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I400" s="32"/>
      <c r="AJ400" s="32"/>
      <c r="AK400" s="32"/>
      <c r="AL400" s="32"/>
      <c r="AM400" s="32"/>
      <c r="AN400" s="37"/>
      <c r="AR400" s="129"/>
    </row>
    <row r="401" spans="1:44" x14ac:dyDescent="0.25">
      <c r="A401" s="48"/>
      <c r="B401" s="8"/>
      <c r="C401" s="12"/>
      <c r="D401" s="15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25"/>
      <c r="W401" s="12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I401" s="32"/>
      <c r="AJ401" s="32"/>
      <c r="AK401" s="32"/>
      <c r="AL401" s="32"/>
      <c r="AM401" s="32"/>
      <c r="AN401" s="37"/>
      <c r="AR401" s="129"/>
    </row>
    <row r="402" spans="1:44" x14ac:dyDescent="0.25">
      <c r="A402" s="48"/>
      <c r="B402" s="8"/>
      <c r="C402" s="12"/>
      <c r="D402" s="15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25"/>
      <c r="W402" s="12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I402" s="32"/>
      <c r="AJ402" s="32"/>
      <c r="AK402" s="32"/>
      <c r="AL402" s="32"/>
      <c r="AM402" s="32"/>
      <c r="AN402" s="37"/>
      <c r="AR402" s="129"/>
    </row>
    <row r="403" spans="1:44" x14ac:dyDescent="0.25">
      <c r="A403" s="48"/>
      <c r="B403" s="8"/>
      <c r="C403" s="12"/>
      <c r="D403" s="15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25"/>
      <c r="W403" s="12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I403" s="32"/>
      <c r="AJ403" s="32"/>
      <c r="AK403" s="32"/>
      <c r="AL403" s="32"/>
      <c r="AM403" s="32"/>
      <c r="AN403" s="37"/>
      <c r="AR403" s="129"/>
    </row>
    <row r="404" spans="1:44" x14ac:dyDescent="0.25">
      <c r="A404" s="48"/>
      <c r="B404" s="8"/>
      <c r="C404" s="12"/>
      <c r="D404" s="15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25"/>
      <c r="W404" s="12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I404" s="32"/>
      <c r="AJ404" s="32"/>
      <c r="AK404" s="32"/>
      <c r="AL404" s="32"/>
      <c r="AM404" s="32"/>
      <c r="AN404" s="37"/>
      <c r="AR404" s="129"/>
    </row>
    <row r="405" spans="1:44" x14ac:dyDescent="0.25">
      <c r="A405" s="48"/>
      <c r="B405" s="8"/>
      <c r="C405" s="12"/>
      <c r="D405" s="15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25"/>
      <c r="W405" s="12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I405" s="32"/>
      <c r="AJ405" s="32"/>
      <c r="AK405" s="32"/>
      <c r="AL405" s="32"/>
      <c r="AM405" s="32"/>
      <c r="AN405" s="37"/>
      <c r="AR405" s="129"/>
    </row>
    <row r="406" spans="1:44" x14ac:dyDescent="0.25">
      <c r="A406" s="48"/>
      <c r="B406" s="8"/>
      <c r="C406" s="12"/>
      <c r="D406" s="15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25"/>
      <c r="W406" s="12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I406" s="32"/>
      <c r="AJ406" s="32"/>
      <c r="AK406" s="32"/>
      <c r="AL406" s="32"/>
      <c r="AM406" s="32"/>
      <c r="AN406" s="37"/>
      <c r="AR406" s="129"/>
    </row>
    <row r="407" spans="1:44" x14ac:dyDescent="0.25">
      <c r="A407" s="48"/>
      <c r="B407" s="8"/>
      <c r="C407" s="12"/>
      <c r="D407" s="15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25"/>
      <c r="W407" s="12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I407" s="32"/>
      <c r="AJ407" s="32"/>
      <c r="AK407" s="32"/>
      <c r="AL407" s="32"/>
      <c r="AM407" s="32"/>
      <c r="AN407" s="37"/>
      <c r="AR407" s="129"/>
    </row>
    <row r="408" spans="1:44" x14ac:dyDescent="0.25">
      <c r="A408" s="48"/>
      <c r="B408" s="8"/>
      <c r="C408" s="12"/>
      <c r="D408" s="15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25"/>
      <c r="W408" s="12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I408" s="32"/>
      <c r="AJ408" s="32"/>
      <c r="AK408" s="32"/>
      <c r="AL408" s="32"/>
      <c r="AM408" s="32"/>
      <c r="AN408" s="37"/>
      <c r="AR408" s="129"/>
    </row>
    <row r="409" spans="1:44" x14ac:dyDescent="0.25">
      <c r="A409" s="48"/>
      <c r="B409" s="8"/>
      <c r="C409" s="12"/>
      <c r="D409" s="15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25"/>
      <c r="W409" s="12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I409" s="32"/>
      <c r="AJ409" s="32"/>
      <c r="AK409" s="32"/>
      <c r="AL409" s="32"/>
      <c r="AM409" s="32"/>
      <c r="AN409" s="37"/>
      <c r="AR409" s="129"/>
    </row>
    <row r="410" spans="1:44" x14ac:dyDescent="0.25">
      <c r="A410" s="48"/>
      <c r="B410" s="8"/>
      <c r="C410" s="12"/>
      <c r="D410" s="15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25"/>
      <c r="W410" s="12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I410" s="32"/>
      <c r="AJ410" s="32"/>
      <c r="AK410" s="32"/>
      <c r="AL410" s="32"/>
      <c r="AM410" s="32"/>
      <c r="AN410" s="37"/>
      <c r="AR410" s="129"/>
    </row>
    <row r="411" spans="1:44" x14ac:dyDescent="0.25">
      <c r="A411" s="48"/>
      <c r="B411" s="8"/>
      <c r="C411" s="12"/>
      <c r="D411" s="15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25"/>
      <c r="W411" s="12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I411" s="32"/>
      <c r="AJ411" s="32"/>
      <c r="AK411" s="32"/>
      <c r="AL411" s="32"/>
      <c r="AM411" s="32"/>
      <c r="AN411" s="37"/>
      <c r="AR411" s="129"/>
    </row>
    <row r="412" spans="1:44" x14ac:dyDescent="0.25">
      <c r="A412" s="48"/>
      <c r="B412" s="8"/>
      <c r="C412" s="12"/>
      <c r="D412" s="15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25"/>
      <c r="W412" s="12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I412" s="32"/>
      <c r="AJ412" s="32"/>
      <c r="AK412" s="32"/>
      <c r="AL412" s="32"/>
      <c r="AM412" s="32"/>
      <c r="AN412" s="37"/>
      <c r="AR412" s="129"/>
    </row>
    <row r="413" spans="1:44" x14ac:dyDescent="0.25">
      <c r="A413" s="48"/>
      <c r="B413" s="8"/>
      <c r="C413" s="12"/>
      <c r="D413" s="15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25"/>
      <c r="W413" s="12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I413" s="32"/>
      <c r="AJ413" s="32"/>
      <c r="AK413" s="32"/>
      <c r="AL413" s="32"/>
      <c r="AM413" s="32"/>
      <c r="AN413" s="37"/>
      <c r="AR413" s="129"/>
    </row>
    <row r="414" spans="1:44" x14ac:dyDescent="0.25">
      <c r="A414" s="48"/>
      <c r="B414" s="8"/>
      <c r="C414" s="12"/>
      <c r="D414" s="15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25"/>
      <c r="W414" s="12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I414" s="32"/>
      <c r="AJ414" s="32"/>
      <c r="AK414" s="32"/>
      <c r="AL414" s="32"/>
      <c r="AM414" s="32"/>
      <c r="AN414" s="37"/>
      <c r="AR414" s="129"/>
    </row>
    <row r="415" spans="1:44" x14ac:dyDescent="0.25">
      <c r="A415" s="48"/>
      <c r="B415" s="8"/>
      <c r="C415" s="12"/>
      <c r="D415" s="15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25"/>
      <c r="W415" s="12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I415" s="32"/>
      <c r="AJ415" s="32"/>
      <c r="AK415" s="32"/>
      <c r="AL415" s="32"/>
      <c r="AM415" s="32"/>
      <c r="AN415" s="37"/>
      <c r="AR415" s="129"/>
    </row>
    <row r="416" spans="1:44" x14ac:dyDescent="0.25">
      <c r="A416" s="48"/>
      <c r="B416" s="8"/>
      <c r="C416" s="12"/>
      <c r="D416" s="15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25"/>
      <c r="W416" s="12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I416" s="32"/>
      <c r="AJ416" s="32"/>
      <c r="AK416" s="32"/>
      <c r="AL416" s="32"/>
      <c r="AM416" s="32"/>
      <c r="AN416" s="37"/>
      <c r="AR416" s="129"/>
    </row>
    <row r="417" spans="1:44" x14ac:dyDescent="0.25">
      <c r="A417" s="48"/>
      <c r="B417" s="8"/>
      <c r="C417" s="12"/>
      <c r="D417" s="15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25"/>
      <c r="W417" s="12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I417" s="32"/>
      <c r="AJ417" s="32"/>
      <c r="AK417" s="32"/>
      <c r="AL417" s="32"/>
      <c r="AM417" s="32"/>
      <c r="AN417" s="37"/>
      <c r="AR417" s="129"/>
    </row>
    <row r="418" spans="1:44" x14ac:dyDescent="0.25">
      <c r="A418" s="48"/>
      <c r="B418" s="8"/>
      <c r="C418" s="12"/>
      <c r="D418" s="15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25"/>
      <c r="W418" s="12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I418" s="32"/>
      <c r="AJ418" s="32"/>
      <c r="AK418" s="32"/>
      <c r="AL418" s="32"/>
      <c r="AM418" s="32"/>
      <c r="AN418" s="37"/>
      <c r="AR418" s="129"/>
    </row>
    <row r="419" spans="1:44" x14ac:dyDescent="0.25">
      <c r="A419" s="48"/>
      <c r="B419" s="8"/>
      <c r="C419" s="12"/>
      <c r="D419" s="15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25"/>
      <c r="W419" s="12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I419" s="32"/>
      <c r="AJ419" s="32"/>
      <c r="AK419" s="32"/>
      <c r="AL419" s="32"/>
      <c r="AM419" s="32"/>
      <c r="AN419" s="37"/>
      <c r="AR419" s="129"/>
    </row>
    <row r="420" spans="1:44" x14ac:dyDescent="0.25">
      <c r="A420" s="48"/>
      <c r="B420" s="8"/>
      <c r="C420" s="12"/>
      <c r="D420" s="15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25"/>
      <c r="W420" s="12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I420" s="32"/>
      <c r="AJ420" s="32"/>
      <c r="AK420" s="32"/>
      <c r="AL420" s="32"/>
      <c r="AM420" s="32"/>
      <c r="AN420" s="37"/>
      <c r="AR420" s="129"/>
    </row>
    <row r="421" spans="1:44" x14ac:dyDescent="0.25">
      <c r="A421" s="48"/>
      <c r="B421" s="8"/>
      <c r="C421" s="12"/>
      <c r="D421" s="15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25"/>
      <c r="W421" s="12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I421" s="32"/>
      <c r="AJ421" s="32"/>
      <c r="AK421" s="32"/>
      <c r="AL421" s="32"/>
      <c r="AM421" s="32"/>
      <c r="AN421" s="37"/>
      <c r="AR421" s="129"/>
    </row>
    <row r="422" spans="1:44" x14ac:dyDescent="0.25">
      <c r="A422" s="48"/>
      <c r="B422" s="8"/>
      <c r="C422" s="12"/>
      <c r="D422" s="15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25"/>
      <c r="W422" s="12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I422" s="32"/>
      <c r="AJ422" s="32"/>
      <c r="AK422" s="32"/>
      <c r="AL422" s="32"/>
      <c r="AM422" s="32"/>
      <c r="AN422" s="37"/>
      <c r="AR422" s="129"/>
    </row>
    <row r="423" spans="1:44" x14ac:dyDescent="0.25">
      <c r="A423" s="48"/>
      <c r="B423" s="8"/>
      <c r="C423" s="12"/>
      <c r="D423" s="15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25"/>
      <c r="W423" s="12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I423" s="32"/>
      <c r="AJ423" s="32"/>
      <c r="AK423" s="32"/>
      <c r="AL423" s="32"/>
      <c r="AM423" s="32"/>
      <c r="AN423" s="37"/>
      <c r="AR423" s="129"/>
    </row>
    <row r="424" spans="1:44" x14ac:dyDescent="0.25">
      <c r="A424" s="48"/>
      <c r="B424" s="8"/>
      <c r="C424" s="12"/>
      <c r="D424" s="15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25"/>
      <c r="W424" s="12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I424" s="32"/>
      <c r="AJ424" s="32"/>
      <c r="AK424" s="32"/>
      <c r="AL424" s="32"/>
      <c r="AM424" s="32"/>
      <c r="AN424" s="37"/>
      <c r="AR424" s="129"/>
    </row>
    <row r="425" spans="1:44" x14ac:dyDescent="0.25">
      <c r="A425" s="48"/>
      <c r="B425" s="8"/>
      <c r="C425" s="12"/>
      <c r="D425" s="15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25"/>
      <c r="W425" s="12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I425" s="32"/>
      <c r="AJ425" s="32"/>
      <c r="AK425" s="32"/>
      <c r="AL425" s="32"/>
      <c r="AM425" s="32"/>
      <c r="AN425" s="37"/>
      <c r="AR425" s="129"/>
    </row>
    <row r="426" spans="1:44" x14ac:dyDescent="0.25">
      <c r="A426" s="48"/>
      <c r="B426" s="8"/>
      <c r="C426" s="12"/>
      <c r="D426" s="15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25"/>
      <c r="W426" s="12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I426" s="32"/>
      <c r="AJ426" s="32"/>
      <c r="AK426" s="32"/>
      <c r="AL426" s="32"/>
      <c r="AM426" s="32"/>
      <c r="AN426" s="37"/>
      <c r="AR426" s="129"/>
    </row>
    <row r="427" spans="1:44" x14ac:dyDescent="0.25">
      <c r="A427" s="48"/>
      <c r="B427" s="8"/>
      <c r="C427" s="12"/>
      <c r="D427" s="15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25"/>
      <c r="W427" s="12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I427" s="32"/>
      <c r="AJ427" s="32"/>
      <c r="AK427" s="32"/>
      <c r="AL427" s="32"/>
      <c r="AM427" s="32"/>
      <c r="AN427" s="37"/>
      <c r="AR427" s="129"/>
    </row>
    <row r="428" spans="1:44" x14ac:dyDescent="0.25">
      <c r="A428" s="48"/>
      <c r="B428" s="8"/>
      <c r="C428" s="12"/>
      <c r="D428" s="15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25"/>
      <c r="W428" s="12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I428" s="32"/>
      <c r="AJ428" s="32"/>
      <c r="AK428" s="32"/>
      <c r="AL428" s="32"/>
      <c r="AM428" s="32"/>
      <c r="AN428" s="37"/>
      <c r="AR428" s="129"/>
    </row>
    <row r="429" spans="1:44" x14ac:dyDescent="0.25">
      <c r="A429" s="48"/>
      <c r="B429" s="8"/>
      <c r="C429" s="12"/>
      <c r="D429" s="15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25"/>
      <c r="W429" s="12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I429" s="32"/>
      <c r="AJ429" s="32"/>
      <c r="AK429" s="32"/>
      <c r="AL429" s="32"/>
      <c r="AM429" s="32"/>
      <c r="AN429" s="37"/>
      <c r="AR429" s="129"/>
    </row>
    <row r="430" spans="1:44" x14ac:dyDescent="0.25">
      <c r="A430" s="48"/>
      <c r="B430" s="8"/>
      <c r="C430" s="12"/>
      <c r="D430" s="15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25"/>
      <c r="W430" s="12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I430" s="32"/>
      <c r="AJ430" s="32"/>
      <c r="AK430" s="32"/>
      <c r="AL430" s="32"/>
      <c r="AM430" s="32"/>
      <c r="AN430" s="37"/>
      <c r="AR430" s="129"/>
    </row>
    <row r="431" spans="1:44" x14ac:dyDescent="0.25">
      <c r="A431" s="48"/>
      <c r="B431" s="8"/>
      <c r="C431" s="12"/>
      <c r="D431" s="15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25"/>
      <c r="W431" s="12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I431" s="32"/>
      <c r="AJ431" s="32"/>
      <c r="AK431" s="32"/>
      <c r="AL431" s="32"/>
      <c r="AM431" s="32"/>
      <c r="AN431" s="37"/>
      <c r="AR431" s="129"/>
    </row>
    <row r="432" spans="1:44" x14ac:dyDescent="0.25">
      <c r="A432" s="48"/>
      <c r="B432" s="8"/>
      <c r="C432" s="12"/>
      <c r="D432" s="15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25"/>
      <c r="W432" s="12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I432" s="32"/>
      <c r="AJ432" s="32"/>
      <c r="AK432" s="32"/>
      <c r="AL432" s="32"/>
      <c r="AM432" s="32"/>
      <c r="AN432" s="37"/>
      <c r="AR432" s="129"/>
    </row>
    <row r="433" spans="1:44" x14ac:dyDescent="0.25">
      <c r="A433" s="48"/>
      <c r="B433" s="8"/>
      <c r="C433" s="12"/>
      <c r="D433" s="15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25"/>
      <c r="W433" s="12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I433" s="32"/>
      <c r="AJ433" s="32"/>
      <c r="AK433" s="32"/>
      <c r="AL433" s="32"/>
      <c r="AM433" s="32"/>
      <c r="AN433" s="37"/>
      <c r="AR433" s="129"/>
    </row>
    <row r="434" spans="1:44" x14ac:dyDescent="0.25">
      <c r="A434" s="48"/>
      <c r="B434" s="8"/>
      <c r="C434" s="12"/>
      <c r="D434" s="15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25"/>
      <c r="W434" s="12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I434" s="32"/>
      <c r="AJ434" s="32"/>
      <c r="AK434" s="32"/>
      <c r="AL434" s="32"/>
      <c r="AM434" s="32"/>
      <c r="AN434" s="37"/>
      <c r="AR434" s="129"/>
    </row>
    <row r="435" spans="1:44" x14ac:dyDescent="0.25">
      <c r="A435" s="48"/>
      <c r="B435" s="8"/>
      <c r="C435" s="12"/>
      <c r="D435" s="15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25"/>
      <c r="W435" s="12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I435" s="32"/>
      <c r="AJ435" s="32"/>
      <c r="AK435" s="32"/>
      <c r="AL435" s="32"/>
      <c r="AM435" s="32"/>
      <c r="AN435" s="37"/>
      <c r="AR435" s="129"/>
    </row>
    <row r="436" spans="1:44" x14ac:dyDescent="0.25">
      <c r="A436" s="48"/>
      <c r="B436" s="8"/>
      <c r="C436" s="12"/>
      <c r="D436" s="15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25"/>
      <c r="W436" s="12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I436" s="32"/>
      <c r="AJ436" s="32"/>
      <c r="AK436" s="32"/>
      <c r="AL436" s="32"/>
      <c r="AM436" s="32"/>
      <c r="AN436" s="37"/>
      <c r="AR436" s="129"/>
    </row>
    <row r="437" spans="1:44" x14ac:dyDescent="0.25">
      <c r="A437" s="48"/>
      <c r="B437" s="8"/>
      <c r="C437" s="12"/>
      <c r="D437" s="15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25"/>
      <c r="W437" s="12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I437" s="32"/>
      <c r="AJ437" s="32"/>
      <c r="AK437" s="32"/>
      <c r="AL437" s="32"/>
      <c r="AM437" s="32"/>
      <c r="AN437" s="37"/>
      <c r="AR437" s="129"/>
    </row>
    <row r="438" spans="1:44" x14ac:dyDescent="0.25">
      <c r="A438" s="48"/>
      <c r="B438" s="8"/>
      <c r="C438" s="12"/>
      <c r="D438" s="15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25"/>
      <c r="W438" s="12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I438" s="32"/>
      <c r="AJ438" s="32"/>
      <c r="AK438" s="32"/>
      <c r="AL438" s="32"/>
      <c r="AM438" s="32"/>
      <c r="AN438" s="37"/>
      <c r="AR438" s="129"/>
    </row>
    <row r="439" spans="1:44" x14ac:dyDescent="0.25">
      <c r="A439" s="48"/>
      <c r="B439" s="8"/>
      <c r="C439" s="12"/>
      <c r="D439" s="15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25"/>
      <c r="W439" s="12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I439" s="32"/>
      <c r="AJ439" s="32"/>
      <c r="AK439" s="32"/>
      <c r="AL439" s="32"/>
      <c r="AM439" s="32"/>
      <c r="AN439" s="37"/>
      <c r="AR439" s="129"/>
    </row>
    <row r="440" spans="1:44" x14ac:dyDescent="0.25">
      <c r="A440" s="48"/>
      <c r="B440" s="8"/>
      <c r="C440" s="12"/>
      <c r="D440" s="15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25"/>
      <c r="W440" s="12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I440" s="32"/>
      <c r="AJ440" s="32"/>
      <c r="AK440" s="32"/>
      <c r="AL440" s="32"/>
      <c r="AM440" s="32"/>
      <c r="AN440" s="37"/>
      <c r="AR440" s="129"/>
    </row>
    <row r="441" spans="1:44" x14ac:dyDescent="0.25">
      <c r="A441" s="48"/>
      <c r="B441" s="8"/>
      <c r="C441" s="12"/>
      <c r="D441" s="15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25"/>
      <c r="W441" s="12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I441" s="32"/>
      <c r="AJ441" s="32"/>
      <c r="AK441" s="32"/>
      <c r="AL441" s="32"/>
      <c r="AM441" s="32"/>
      <c r="AN441" s="37"/>
      <c r="AR441" s="129"/>
    </row>
    <row r="442" spans="1:44" x14ac:dyDescent="0.25">
      <c r="A442" s="48"/>
      <c r="B442" s="8"/>
      <c r="C442" s="12"/>
      <c r="D442" s="15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25"/>
      <c r="W442" s="12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I442" s="32"/>
      <c r="AJ442" s="32"/>
      <c r="AK442" s="32"/>
      <c r="AL442" s="32"/>
      <c r="AM442" s="32"/>
      <c r="AN442" s="37"/>
      <c r="AR442" s="129"/>
    </row>
    <row r="443" spans="1:44" x14ac:dyDescent="0.25">
      <c r="A443" s="48"/>
      <c r="B443" s="8"/>
      <c r="C443" s="12"/>
      <c r="D443" s="15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25"/>
      <c r="W443" s="12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I443" s="32"/>
      <c r="AJ443" s="32"/>
      <c r="AK443" s="32"/>
      <c r="AL443" s="32"/>
      <c r="AM443" s="32"/>
      <c r="AN443" s="37"/>
      <c r="AR443" s="129"/>
    </row>
    <row r="444" spans="1:44" x14ac:dyDescent="0.25">
      <c r="A444" s="48"/>
      <c r="B444" s="8"/>
      <c r="C444" s="12"/>
      <c r="D444" s="15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25"/>
      <c r="W444" s="12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I444" s="32"/>
      <c r="AJ444" s="32"/>
      <c r="AK444" s="32"/>
      <c r="AL444" s="32"/>
      <c r="AM444" s="32"/>
      <c r="AN444" s="37"/>
      <c r="AR444" s="129"/>
    </row>
    <row r="445" spans="1:44" x14ac:dyDescent="0.25">
      <c r="A445" s="48"/>
      <c r="B445" s="8"/>
      <c r="C445" s="12"/>
      <c r="D445" s="15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25"/>
      <c r="W445" s="12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I445" s="32"/>
      <c r="AJ445" s="32"/>
      <c r="AK445" s="32"/>
      <c r="AL445" s="32"/>
      <c r="AM445" s="32"/>
      <c r="AN445" s="37"/>
      <c r="AR445" s="129"/>
    </row>
    <row r="446" spans="1:44" x14ac:dyDescent="0.25">
      <c r="A446" s="48"/>
      <c r="B446" s="8"/>
      <c r="C446" s="12"/>
      <c r="D446" s="15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25"/>
      <c r="W446" s="12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I446" s="32"/>
      <c r="AJ446" s="32"/>
      <c r="AK446" s="32"/>
      <c r="AL446" s="32"/>
      <c r="AM446" s="32"/>
      <c r="AN446" s="37"/>
      <c r="AR446" s="129"/>
    </row>
  </sheetData>
  <phoneticPr fontId="11" type="noConversion"/>
  <conditionalFormatting sqref="X210:AM1048576">
    <cfRule type="containsText" dxfId="93" priority="2" operator="containsText" text="x">
      <formula>NOT(ISERROR(SEARCH("x",X210)))</formula>
    </cfRule>
  </conditionalFormatting>
  <conditionalFormatting sqref="A209:XFD209">
    <cfRule type="cellIs" dxfId="92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ignoredErrors>
    <ignoredError sqref="AP39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5137-18DF-4DF6-BAED-74430CCEF984}">
  <dimension ref="A1:AO6"/>
  <sheetViews>
    <sheetView workbookViewId="0">
      <selection activeCell="B23" sqref="B23"/>
    </sheetView>
  </sheetViews>
  <sheetFormatPr defaultRowHeight="15" x14ac:dyDescent="0.25"/>
  <cols>
    <col min="1" max="1" width="21.42578125" bestFit="1" customWidth="1"/>
    <col min="2" max="2" width="21.85546875" bestFit="1" customWidth="1"/>
    <col min="3" max="3" width="20.7109375" customWidth="1"/>
    <col min="4" max="4" width="37.42578125" bestFit="1" customWidth="1"/>
  </cols>
  <sheetData>
    <row r="1" spans="1:41" s="10" customFormat="1" ht="15.75" x14ac:dyDescent="0.25">
      <c r="A1" s="47" t="s">
        <v>0</v>
      </c>
      <c r="B1" s="56" t="s">
        <v>1</v>
      </c>
      <c r="C1" s="23" t="s">
        <v>2</v>
      </c>
      <c r="D1" s="14" t="s">
        <v>3</v>
      </c>
      <c r="E1" s="136" t="s">
        <v>226</v>
      </c>
      <c r="F1" s="137" t="s">
        <v>227</v>
      </c>
      <c r="G1" s="137" t="s">
        <v>228</v>
      </c>
      <c r="H1" s="137" t="s">
        <v>229</v>
      </c>
      <c r="I1" s="137" t="s">
        <v>230</v>
      </c>
      <c r="J1" s="137" t="s">
        <v>231</v>
      </c>
      <c r="K1" s="137" t="s">
        <v>232</v>
      </c>
      <c r="L1" s="137" t="s">
        <v>233</v>
      </c>
      <c r="M1" s="137" t="s">
        <v>234</v>
      </c>
      <c r="N1" s="138" t="s">
        <v>235</v>
      </c>
      <c r="O1" s="137" t="s">
        <v>236</v>
      </c>
      <c r="P1" s="137" t="s">
        <v>237</v>
      </c>
      <c r="Q1" s="137" t="s">
        <v>238</v>
      </c>
      <c r="R1" s="137" t="s">
        <v>239</v>
      </c>
      <c r="S1" s="137" t="s">
        <v>240</v>
      </c>
      <c r="T1" s="124" t="s">
        <v>7</v>
      </c>
      <c r="U1" s="130" t="s">
        <v>252</v>
      </c>
      <c r="V1" s="131" t="s">
        <v>251</v>
      </c>
      <c r="W1" s="131" t="s">
        <v>250</v>
      </c>
      <c r="X1" s="131" t="s">
        <v>249</v>
      </c>
      <c r="Y1" s="131" t="s">
        <v>253</v>
      </c>
      <c r="Z1" s="131" t="s">
        <v>254</v>
      </c>
      <c r="AA1" s="131" t="s">
        <v>255</v>
      </c>
      <c r="AB1" s="131" t="s">
        <v>248</v>
      </c>
      <c r="AC1" s="131" t="s">
        <v>247</v>
      </c>
      <c r="AD1" s="132" t="s">
        <v>246</v>
      </c>
      <c r="AE1" s="131" t="s">
        <v>245</v>
      </c>
      <c r="AF1" s="131" t="s">
        <v>244</v>
      </c>
      <c r="AG1" s="131" t="s">
        <v>243</v>
      </c>
      <c r="AH1" s="131" t="s">
        <v>242</v>
      </c>
      <c r="AI1" s="131" t="s">
        <v>241</v>
      </c>
      <c r="AJ1" s="35" t="s">
        <v>4</v>
      </c>
      <c r="AK1" s="11" t="s">
        <v>215</v>
      </c>
      <c r="AL1" s="11" t="s">
        <v>216</v>
      </c>
      <c r="AM1" s="128" t="s">
        <v>225</v>
      </c>
      <c r="AN1" s="46"/>
      <c r="AO1" s="46"/>
    </row>
    <row r="2" spans="1:41" x14ac:dyDescent="0.25">
      <c r="A2" s="50" t="s">
        <v>24</v>
      </c>
      <c r="B2" s="104" t="s">
        <v>256</v>
      </c>
      <c r="C2" s="12" t="s">
        <v>269</v>
      </c>
      <c r="D2" s="160" t="s">
        <v>257</v>
      </c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61"/>
      <c r="U2" s="122"/>
      <c r="V2" s="32"/>
      <c r="W2" s="32"/>
      <c r="X2" s="32"/>
      <c r="Y2" s="32"/>
      <c r="Z2" s="32"/>
      <c r="AA2" s="32"/>
      <c r="AB2" s="32"/>
      <c r="AC2" s="32"/>
      <c r="AD2" s="31"/>
      <c r="AE2" s="32"/>
      <c r="AF2" s="32"/>
      <c r="AG2" s="32"/>
      <c r="AH2" s="32"/>
      <c r="AI2" s="32"/>
      <c r="AJ2" s="36"/>
      <c r="AK2" s="1"/>
      <c r="AL2" s="1">
        <v>0</v>
      </c>
      <c r="AM2" s="129"/>
      <c r="AN2" s="34"/>
      <c r="AO2" s="34"/>
    </row>
    <row r="3" spans="1:41" x14ac:dyDescent="0.25">
      <c r="A3" s="50" t="s">
        <v>24</v>
      </c>
      <c r="B3" s="104" t="s">
        <v>256</v>
      </c>
      <c r="C3" s="12" t="s">
        <v>270</v>
      </c>
      <c r="D3" s="160" t="s">
        <v>258</v>
      </c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61"/>
      <c r="U3" s="122"/>
      <c r="V3" s="32"/>
      <c r="W3" s="32"/>
      <c r="X3" s="32"/>
      <c r="Y3" s="32"/>
      <c r="Z3" s="32"/>
      <c r="AA3" s="32"/>
      <c r="AB3" s="32"/>
      <c r="AC3" s="32"/>
      <c r="AD3" s="31"/>
      <c r="AE3" s="32"/>
      <c r="AF3" s="32"/>
      <c r="AG3" s="32"/>
      <c r="AH3" s="32"/>
      <c r="AI3" s="32"/>
      <c r="AJ3" s="36"/>
      <c r="AK3" s="1"/>
      <c r="AL3" s="1">
        <v>0</v>
      </c>
      <c r="AM3" s="129"/>
      <c r="AN3" s="34"/>
      <c r="AO3" s="34"/>
    </row>
    <row r="4" spans="1:41" x14ac:dyDescent="0.25">
      <c r="A4" s="50" t="s">
        <v>24</v>
      </c>
      <c r="B4" s="104" t="s">
        <v>256</v>
      </c>
      <c r="C4" s="12" t="s">
        <v>269</v>
      </c>
      <c r="D4" s="160" t="s">
        <v>259</v>
      </c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61"/>
      <c r="U4" s="122"/>
      <c r="V4" s="32"/>
      <c r="W4" s="32"/>
      <c r="X4" s="32"/>
      <c r="Y4" s="32"/>
      <c r="Z4" s="32"/>
      <c r="AA4" s="32"/>
      <c r="AB4" s="32"/>
      <c r="AC4" s="32"/>
      <c r="AD4" s="31"/>
      <c r="AE4" s="32"/>
      <c r="AF4" s="32"/>
      <c r="AG4" s="32"/>
      <c r="AH4" s="32"/>
      <c r="AI4" s="32"/>
      <c r="AJ4" s="36"/>
      <c r="AK4" s="1"/>
      <c r="AL4" s="1">
        <v>0</v>
      </c>
      <c r="AM4" s="129"/>
      <c r="AN4" s="34"/>
      <c r="AO4" s="34"/>
    </row>
    <row r="5" spans="1:41" x14ac:dyDescent="0.25">
      <c r="A5" s="50" t="s">
        <v>24</v>
      </c>
      <c r="B5" s="104" t="s">
        <v>256</v>
      </c>
      <c r="C5" s="12" t="s">
        <v>271</v>
      </c>
      <c r="D5" s="160" t="s">
        <v>44</v>
      </c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61"/>
      <c r="U5" s="122"/>
      <c r="V5" s="32"/>
      <c r="W5" s="32"/>
      <c r="X5" s="32"/>
      <c r="Y5" s="32"/>
      <c r="Z5" s="32"/>
      <c r="AA5" s="32"/>
      <c r="AB5" s="32"/>
      <c r="AC5" s="32"/>
      <c r="AD5" s="31"/>
      <c r="AE5" s="32"/>
      <c r="AF5" s="32"/>
      <c r="AG5" s="32"/>
      <c r="AH5" s="32"/>
      <c r="AI5" s="32"/>
      <c r="AJ5" s="36"/>
      <c r="AK5" s="1"/>
      <c r="AL5" s="1">
        <v>0</v>
      </c>
      <c r="AM5" s="129"/>
      <c r="AN5" s="34"/>
      <c r="AO5" s="34"/>
    </row>
    <row r="6" spans="1:41" x14ac:dyDescent="0.25">
      <c r="A6" s="50" t="s">
        <v>24</v>
      </c>
      <c r="B6" s="104" t="s">
        <v>256</v>
      </c>
      <c r="C6" s="12" t="s">
        <v>271</v>
      </c>
      <c r="D6" s="160" t="s">
        <v>38</v>
      </c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61"/>
      <c r="U6" s="122"/>
      <c r="V6" s="32"/>
      <c r="W6" s="32"/>
      <c r="X6" s="32"/>
      <c r="Y6" s="32"/>
      <c r="Z6" s="32"/>
      <c r="AA6" s="32"/>
      <c r="AB6" s="32"/>
      <c r="AC6" s="32"/>
      <c r="AD6" s="31"/>
      <c r="AE6" s="32"/>
      <c r="AF6" s="32"/>
      <c r="AG6" s="32"/>
      <c r="AH6" s="32"/>
      <c r="AI6" s="32"/>
      <c r="AJ6" s="36"/>
      <c r="AK6" s="1"/>
      <c r="AL6" s="1">
        <v>0</v>
      </c>
      <c r="AM6" s="129"/>
      <c r="AN6" s="34"/>
      <c r="AO6" s="3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08946-BB30-451E-91AB-CCAB3360E624}">
  <dimension ref="A1:N22"/>
  <sheetViews>
    <sheetView workbookViewId="0">
      <selection activeCell="B26" sqref="B26"/>
    </sheetView>
  </sheetViews>
  <sheetFormatPr defaultRowHeight="15" x14ac:dyDescent="0.25"/>
  <cols>
    <col min="1" max="1" width="32.85546875" bestFit="1" customWidth="1"/>
    <col min="2" max="2" width="10.5703125" bestFit="1" customWidth="1"/>
    <col min="3" max="3" width="15.85546875" customWidth="1"/>
    <col min="4" max="4" width="14.5703125" customWidth="1"/>
    <col min="5" max="5" width="14" customWidth="1"/>
    <col min="6" max="6" width="16.42578125" customWidth="1"/>
    <col min="7" max="7" width="17.140625" customWidth="1"/>
    <col min="8" max="8" width="17.85546875" customWidth="1"/>
  </cols>
  <sheetData>
    <row r="1" spans="1:14" x14ac:dyDescent="0.25">
      <c r="A1" t="s">
        <v>2</v>
      </c>
      <c r="B1" s="162" t="s">
        <v>216</v>
      </c>
      <c r="C1" s="163" t="s">
        <v>260</v>
      </c>
      <c r="D1" s="164" t="s">
        <v>261</v>
      </c>
      <c r="E1" s="162" t="s">
        <v>262</v>
      </c>
      <c r="F1" s="162" t="s">
        <v>263</v>
      </c>
      <c r="G1" s="165" t="s">
        <v>225</v>
      </c>
      <c r="H1" s="10" t="s">
        <v>264</v>
      </c>
    </row>
    <row r="2" spans="1:14" x14ac:dyDescent="0.25">
      <c r="A2" t="s">
        <v>12</v>
      </c>
      <c r="B2" s="166">
        <v>0</v>
      </c>
      <c r="C2">
        <f t="shared" ref="C2:C6" si="0">8*5*4</f>
        <v>160</v>
      </c>
      <c r="D2" s="167">
        <v>0.9</v>
      </c>
      <c r="E2" s="166">
        <f>B2/(D2*C2)</f>
        <v>0</v>
      </c>
      <c r="F2" s="166">
        <f t="shared" ref="F2:F20" si="1">E2/60</f>
        <v>0</v>
      </c>
      <c r="G2" t="s">
        <v>265</v>
      </c>
      <c r="H2" s="167">
        <v>0</v>
      </c>
    </row>
    <row r="3" spans="1:14" x14ac:dyDescent="0.25">
      <c r="A3" t="s">
        <v>88</v>
      </c>
      <c r="B3" s="166">
        <v>0</v>
      </c>
      <c r="C3">
        <f t="shared" si="0"/>
        <v>160</v>
      </c>
      <c r="D3" s="167">
        <v>0.9</v>
      </c>
      <c r="E3" s="166">
        <f>B3/(D3*C3)</f>
        <v>0</v>
      </c>
      <c r="F3" s="166">
        <f t="shared" si="1"/>
        <v>0</v>
      </c>
      <c r="G3" t="s">
        <v>266</v>
      </c>
      <c r="H3" s="167">
        <v>0</v>
      </c>
    </row>
    <row r="4" spans="1:14" x14ac:dyDescent="0.25">
      <c r="A4" t="s">
        <v>45</v>
      </c>
      <c r="B4" s="166">
        <v>0</v>
      </c>
      <c r="C4">
        <f t="shared" si="0"/>
        <v>160</v>
      </c>
      <c r="D4" s="167">
        <v>0.9</v>
      </c>
      <c r="E4" s="166">
        <f>B4/(D4*C4)</f>
        <v>0</v>
      </c>
      <c r="F4" s="166">
        <f t="shared" si="1"/>
        <v>0</v>
      </c>
      <c r="G4" t="s">
        <v>266</v>
      </c>
      <c r="H4" s="167">
        <v>0</v>
      </c>
    </row>
    <row r="5" spans="1:14" x14ac:dyDescent="0.25">
      <c r="A5" t="s">
        <v>54</v>
      </c>
      <c r="B5" s="166">
        <v>0</v>
      </c>
      <c r="C5">
        <f t="shared" si="0"/>
        <v>160</v>
      </c>
      <c r="D5" s="167">
        <v>0.9</v>
      </c>
      <c r="E5" s="166">
        <v>0</v>
      </c>
      <c r="F5" s="166">
        <f t="shared" si="1"/>
        <v>0</v>
      </c>
      <c r="G5" t="s">
        <v>266</v>
      </c>
      <c r="H5" s="167">
        <v>0</v>
      </c>
    </row>
    <row r="6" spans="1:14" x14ac:dyDescent="0.25">
      <c r="A6" t="s">
        <v>33</v>
      </c>
      <c r="B6" s="166">
        <v>0</v>
      </c>
      <c r="C6">
        <f t="shared" si="0"/>
        <v>160</v>
      </c>
      <c r="D6" s="167">
        <v>0.9</v>
      </c>
      <c r="E6" s="166">
        <v>0</v>
      </c>
      <c r="F6" s="166">
        <f t="shared" si="1"/>
        <v>0</v>
      </c>
      <c r="G6" t="s">
        <v>266</v>
      </c>
      <c r="H6" s="167">
        <v>0</v>
      </c>
      <c r="M6">
        <f>365</f>
        <v>365</v>
      </c>
    </row>
    <row r="7" spans="1:14" x14ac:dyDescent="0.25">
      <c r="A7" t="s">
        <v>10</v>
      </c>
      <c r="B7" s="168">
        <v>3735</v>
      </c>
      <c r="C7">
        <f>8*5*4.28</f>
        <v>171.20000000000002</v>
      </c>
      <c r="D7" s="167">
        <v>0.9</v>
      </c>
      <c r="E7" s="166">
        <f>B7/(D7*C7)</f>
        <v>24.240654205607473</v>
      </c>
      <c r="F7" s="166">
        <f t="shared" si="1"/>
        <v>0.40401090342679125</v>
      </c>
      <c r="G7" t="s">
        <v>265</v>
      </c>
      <c r="H7" s="167">
        <v>0.5</v>
      </c>
      <c r="M7">
        <f>M6/12</f>
        <v>30.416666666666668</v>
      </c>
    </row>
    <row r="8" spans="1:14" x14ac:dyDescent="0.25">
      <c r="A8" t="s">
        <v>26</v>
      </c>
      <c r="B8" s="168">
        <v>3280</v>
      </c>
      <c r="C8">
        <f>8*5*4.28</f>
        <v>171.20000000000002</v>
      </c>
      <c r="D8" s="167">
        <v>0.9</v>
      </c>
      <c r="E8" s="166">
        <f>B8/(D8*C8)</f>
        <v>21.287642782969883</v>
      </c>
      <c r="F8" s="166">
        <f t="shared" si="1"/>
        <v>0.35479404638283135</v>
      </c>
      <c r="G8" t="s">
        <v>265</v>
      </c>
      <c r="H8" s="167">
        <v>0.5</v>
      </c>
      <c r="M8">
        <f>M7/5</f>
        <v>6.0833333333333339</v>
      </c>
    </row>
    <row r="9" spans="1:14" x14ac:dyDescent="0.25">
      <c r="A9" t="s">
        <v>30</v>
      </c>
      <c r="B9" s="168">
        <v>7000</v>
      </c>
      <c r="C9">
        <f>8*5*4.28</f>
        <v>171.20000000000002</v>
      </c>
      <c r="D9" s="167">
        <v>1</v>
      </c>
      <c r="E9" s="166">
        <f t="shared" ref="E9:E20" si="2">B9/(D9*C9)</f>
        <v>40.887850467289717</v>
      </c>
      <c r="F9" s="166">
        <f t="shared" si="1"/>
        <v>0.68146417445482865</v>
      </c>
      <c r="G9" t="s">
        <v>265</v>
      </c>
      <c r="H9" s="167">
        <v>0.5</v>
      </c>
      <c r="M9">
        <f>52/12</f>
        <v>4.333333333333333</v>
      </c>
    </row>
    <row r="10" spans="1:14" x14ac:dyDescent="0.25">
      <c r="A10" t="s">
        <v>37</v>
      </c>
      <c r="B10" s="168">
        <v>10000</v>
      </c>
      <c r="C10">
        <f t="shared" ref="C10:C12" si="3">8*20</f>
        <v>160</v>
      </c>
      <c r="D10" s="167">
        <v>0.9</v>
      </c>
      <c r="E10" s="166">
        <f t="shared" si="2"/>
        <v>69.444444444444443</v>
      </c>
      <c r="F10" s="166">
        <f t="shared" si="1"/>
        <v>1.1574074074074074</v>
      </c>
      <c r="G10" t="s">
        <v>265</v>
      </c>
      <c r="H10" s="167">
        <v>0.5</v>
      </c>
    </row>
    <row r="11" spans="1:14" x14ac:dyDescent="0.25">
      <c r="A11" t="s">
        <v>15</v>
      </c>
      <c r="B11" s="168">
        <v>3600</v>
      </c>
      <c r="C11">
        <f t="shared" si="3"/>
        <v>160</v>
      </c>
      <c r="D11" s="167">
        <v>0.9</v>
      </c>
      <c r="E11" s="166">
        <f t="shared" si="2"/>
        <v>25</v>
      </c>
      <c r="F11" s="166">
        <f t="shared" si="1"/>
        <v>0.41666666666666669</v>
      </c>
      <c r="G11" t="s">
        <v>265</v>
      </c>
      <c r="H11" s="167">
        <v>0.5</v>
      </c>
      <c r="M11">
        <v>4.28</v>
      </c>
      <c r="N11" t="s">
        <v>267</v>
      </c>
    </row>
    <row r="12" spans="1:14" x14ac:dyDescent="0.25">
      <c r="A12" t="s">
        <v>50</v>
      </c>
      <c r="B12" s="168">
        <v>30000</v>
      </c>
      <c r="C12">
        <f t="shared" si="3"/>
        <v>160</v>
      </c>
      <c r="D12" s="167">
        <v>0.9</v>
      </c>
      <c r="E12" s="166">
        <f t="shared" si="2"/>
        <v>208.33333333333334</v>
      </c>
      <c r="F12" s="166">
        <f>E12/60</f>
        <v>3.4722222222222223</v>
      </c>
      <c r="G12" t="s">
        <v>265</v>
      </c>
      <c r="H12" s="167">
        <v>0.5</v>
      </c>
      <c r="M12">
        <f>M11</f>
        <v>4.28</v>
      </c>
    </row>
    <row r="13" spans="1:14" x14ac:dyDescent="0.25">
      <c r="A13" t="s">
        <v>59</v>
      </c>
      <c r="B13" s="168">
        <v>1560</v>
      </c>
      <c r="C13">
        <f>6*5*4.28</f>
        <v>128.4</v>
      </c>
      <c r="D13" s="167">
        <v>0.9</v>
      </c>
      <c r="E13" s="166">
        <f t="shared" si="2"/>
        <v>13.499480789200415</v>
      </c>
      <c r="F13" s="166">
        <f t="shared" si="1"/>
        <v>0.2249913464866736</v>
      </c>
      <c r="G13" t="s">
        <v>265</v>
      </c>
      <c r="H13" s="167">
        <v>0.5</v>
      </c>
    </row>
    <row r="14" spans="1:14" x14ac:dyDescent="0.25">
      <c r="A14" t="s">
        <v>81</v>
      </c>
      <c r="B14" s="168">
        <v>5000</v>
      </c>
      <c r="C14">
        <f t="shared" ref="C14:C15" si="4">8*20</f>
        <v>160</v>
      </c>
      <c r="D14" s="167">
        <v>0.9</v>
      </c>
      <c r="E14" s="166">
        <f t="shared" si="2"/>
        <v>34.722222222222221</v>
      </c>
      <c r="F14" s="166">
        <f t="shared" si="1"/>
        <v>0.57870370370370372</v>
      </c>
      <c r="G14" t="s">
        <v>265</v>
      </c>
      <c r="H14" s="167">
        <v>0.5</v>
      </c>
    </row>
    <row r="15" spans="1:14" x14ac:dyDescent="0.25">
      <c r="A15" t="s">
        <v>92</v>
      </c>
      <c r="B15" s="168">
        <v>7000</v>
      </c>
      <c r="C15">
        <f t="shared" si="4"/>
        <v>160</v>
      </c>
      <c r="D15" s="167">
        <v>0.9</v>
      </c>
      <c r="E15" s="166">
        <f t="shared" si="2"/>
        <v>48.611111111111114</v>
      </c>
      <c r="F15" s="166">
        <f t="shared" si="1"/>
        <v>0.81018518518518523</v>
      </c>
      <c r="G15" t="s">
        <v>265</v>
      </c>
      <c r="H15" s="167">
        <v>0.5</v>
      </c>
      <c r="M15" t="s">
        <v>268</v>
      </c>
    </row>
    <row r="16" spans="1:14" x14ac:dyDescent="0.25">
      <c r="A16" t="s">
        <v>105</v>
      </c>
      <c r="B16" s="168">
        <v>5150</v>
      </c>
      <c r="C16">
        <f>8*5*4.28</f>
        <v>171.20000000000002</v>
      </c>
      <c r="D16" s="167">
        <v>0.9</v>
      </c>
      <c r="E16" s="166">
        <f t="shared" si="2"/>
        <v>33.424195223260639</v>
      </c>
      <c r="F16" s="166">
        <f t="shared" si="1"/>
        <v>0.55706992038767733</v>
      </c>
      <c r="G16" t="s">
        <v>265</v>
      </c>
      <c r="H16" s="167">
        <v>0.5</v>
      </c>
      <c r="M16">
        <f>0.8*60</f>
        <v>48</v>
      </c>
    </row>
    <row r="17" spans="1:8" x14ac:dyDescent="0.25">
      <c r="A17" t="s">
        <v>175</v>
      </c>
      <c r="B17" s="168">
        <v>5000</v>
      </c>
      <c r="C17">
        <f>8*5*4.28</f>
        <v>171.20000000000002</v>
      </c>
      <c r="D17" s="167">
        <v>0.9</v>
      </c>
      <c r="E17" s="166">
        <f t="shared" si="2"/>
        <v>32.450674974039458</v>
      </c>
      <c r="F17" s="166">
        <f t="shared" si="1"/>
        <v>0.54084458290065762</v>
      </c>
      <c r="G17" t="s">
        <v>265</v>
      </c>
      <c r="H17" s="167">
        <v>0.5</v>
      </c>
    </row>
    <row r="18" spans="1:8" x14ac:dyDescent="0.25">
      <c r="A18" t="s">
        <v>199</v>
      </c>
      <c r="B18" s="168">
        <v>5000</v>
      </c>
      <c r="C18">
        <f>8*5*4.28</f>
        <v>171.20000000000002</v>
      </c>
      <c r="D18" s="167">
        <v>0.9</v>
      </c>
      <c r="E18" s="166">
        <f t="shared" si="2"/>
        <v>32.450674974039458</v>
      </c>
      <c r="F18" s="166">
        <f t="shared" si="1"/>
        <v>0.54084458290065762</v>
      </c>
      <c r="G18" t="s">
        <v>265</v>
      </c>
      <c r="H18" s="167">
        <v>0.5</v>
      </c>
    </row>
    <row r="19" spans="1:8" x14ac:dyDescent="0.25">
      <c r="A19" t="s">
        <v>188</v>
      </c>
      <c r="B19" s="168">
        <v>13000</v>
      </c>
      <c r="C19">
        <f>8*5*4.28</f>
        <v>171.20000000000002</v>
      </c>
      <c r="D19" s="167">
        <v>0.9</v>
      </c>
      <c r="E19" s="166">
        <f t="shared" si="2"/>
        <v>84.371754932502583</v>
      </c>
      <c r="F19" s="166">
        <f t="shared" si="1"/>
        <v>1.4061959155417096</v>
      </c>
      <c r="G19" t="s">
        <v>265</v>
      </c>
      <c r="H19" s="167">
        <v>0.5</v>
      </c>
    </row>
    <row r="20" spans="1:8" x14ac:dyDescent="0.25">
      <c r="A20" t="s">
        <v>211</v>
      </c>
      <c r="B20" s="168">
        <v>15700</v>
      </c>
      <c r="C20">
        <f>8*5*4.28</f>
        <v>171.20000000000002</v>
      </c>
      <c r="D20" s="167">
        <v>0.9</v>
      </c>
      <c r="E20" s="166">
        <f t="shared" si="2"/>
        <v>101.8951194184839</v>
      </c>
      <c r="F20" s="166">
        <f t="shared" si="1"/>
        <v>1.6982519903080651</v>
      </c>
      <c r="G20" t="s">
        <v>265</v>
      </c>
      <c r="H20" s="167">
        <v>0.5</v>
      </c>
    </row>
    <row r="21" spans="1:8" x14ac:dyDescent="0.25">
      <c r="B21" s="166"/>
      <c r="E21" s="166"/>
      <c r="F21" s="166"/>
    </row>
    <row r="22" spans="1:8" x14ac:dyDescent="0.25">
      <c r="B22" s="166"/>
      <c r="E22" s="166"/>
      <c r="F22" s="16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n N e U Z W J 1 i q k A A A A 9 Q A A A B I A H A B D b 2 5 m a W c v U G F j a 2 F n Z S 5 4 b W w g o h g A K K A U A A A A A A A A A A A A A A A A A A A A A A A A A A A A h Y 9 B D o I w F E S v Q r q n B d R I y G 9 J d C u J 0 c S 4 b U q F R i i E F s v d X H g k r y B G U X c u Z 9 5 M M n O / 3 i A d 6 s q 7 y M 6 o R l M U 4 g B 5 U o s m V 7 q g q L c n P 0 Y p g y 0 X Z 1 5 I b w x r k w x G U V R a 2 y a E O O e w m + G m K 0 g U B C E 5 Z p u 9 K G X N f a W N 5 V p I 9 G n l / 1 u I w e E 1 h k U 4 X u D l f J w E Z P I g U / r L o 5 E 9 6 Y 8 J 6 7 6 y f S d Z a / 3 V D s g k g b w v s A d Q S w M E F A A C A A g A Y n N e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z X l E o i k e 4 D g A A A B E A A A A T A B w A R m 9 y b X V s Y X M v U 2 V j d G l v b j E u b S C i G A A o o B Q A A A A A A A A A A A A A A A A A A A A A A A A A A A A r T k 0 u y c z P U w i G 0 I b W A F B L A Q I t A B Q A A g A I A G J z X l G V i d Y q p A A A A P U A A A A S A A A A A A A A A A A A A A A A A A A A A A B D b 2 5 m a W c v U G F j a 2 F n Z S 5 4 b W x Q S w E C L Q A U A A I A C A B i c 1 5 R D 8 r p q 6 Q A A A D p A A A A E w A A A A A A A A A A A A A A A A D w A A A A W 0 N v b n R l b n R f V H l w Z X N d L n h t b F B L A Q I t A B Q A A g A I A G J z X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e 6 a / D q 4 I R r B Z D 0 R u r M C z A A A A A A I A A A A A A B B m A A A A A Q A A I A A A A E M A D g z a T d l 2 S f p v V t X 1 q C + D n O i U 8 K N E t k + E p W Y 7 e y r V A A A A A A 6 A A A A A A g A A I A A A A M k b O 9 2 8 A k C Q 9 F Z r P h 5 J 4 d x j Y C e V G q i J I 4 5 s / j 2 m b t D w U A A A A G h x 3 d 8 F P 6 4 f 9 a H U m 5 K S Z 9 a r h T 4 M T a q e J 1 b B W l r T w t c a 6 Y I V I y v 6 t U N h Q 1 k H v / S 0 R j A / E E 0 v w V A X g T 9 f a Q U K V s Z s F H R f g 8 p P B W N a C j 7 f S 2 r f Q A A A A D b G s j J u S I r e o + V 2 1 p g G 5 U w x 7 O u 8 y X s y 7 a E F l I I b f 8 R + S z d p z A G 0 H y t C 1 A l d Z / I 2 r A L N 9 0 v E f P C X c l p A 8 Z u H f V M = < / D a t a M a s h u p > 
</file>

<file path=customXml/itemProps1.xml><?xml version="1.0" encoding="utf-8"?>
<ds:datastoreItem xmlns:ds="http://schemas.openxmlformats.org/officeDocument/2006/customXml" ds:itemID="{500615CF-F006-4ACA-BFD0-027B4E7B03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FlxProcesso</vt:lpstr>
      <vt:lpstr>Planilha2</vt:lpstr>
      <vt:lpstr>ValorHora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Meinel Waldow</dc:creator>
  <cp:lastModifiedBy>Meinel Waldow</cp:lastModifiedBy>
  <dcterms:created xsi:type="dcterms:W3CDTF">2020-10-14T00:08:43Z</dcterms:created>
  <dcterms:modified xsi:type="dcterms:W3CDTF">2021-06-07T12:35:43Z</dcterms:modified>
</cp:coreProperties>
</file>