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iurr\Downloads\"/>
    </mc:Choice>
  </mc:AlternateContent>
  <xr:revisionPtr revIDLastSave="0" documentId="13_ncr:1_{E105C46E-27CF-47B9-ADE5-3D713D0D2D2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bonos" sheetId="1" r:id="rId1"/>
    <sheet name="AL29" sheetId="2" r:id="rId2"/>
    <sheet name="AL30" sheetId="3" r:id="rId3"/>
    <sheet name="AL35" sheetId="4" r:id="rId4"/>
    <sheet name="AE38" sheetId="5" r:id="rId5"/>
    <sheet name="AL41" sheetId="6" r:id="rId6"/>
    <sheet name="GD29" sheetId="7" r:id="rId7"/>
    <sheet name="GD30" sheetId="8" r:id="rId8"/>
    <sheet name="GD35" sheetId="9" r:id="rId9"/>
    <sheet name="GD38" sheetId="10" r:id="rId10"/>
    <sheet name="GD41" sheetId="11" r:id="rId11"/>
    <sheet name="GD46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gjw2eV65i5Ox70PVq4ZyHpSkBi3nv852JZk/4OIE7UI="/>
    </ext>
  </extLst>
</workbook>
</file>

<file path=xl/calcChain.xml><?xml version="1.0" encoding="utf-8"?>
<calcChain xmlns="http://schemas.openxmlformats.org/spreadsheetml/2006/main">
  <c r="G2" i="12" l="1"/>
  <c r="E33" i="12" s="1"/>
  <c r="G2" i="11"/>
  <c r="G2" i="10"/>
  <c r="G2" i="9"/>
  <c r="E21" i="9" s="1"/>
  <c r="G2" i="8"/>
  <c r="E8" i="8" s="1"/>
  <c r="G2" i="7"/>
  <c r="E19" i="7" s="1"/>
  <c r="G2" i="6"/>
  <c r="G2" i="5"/>
  <c r="F2" i="5" s="1"/>
  <c r="G2" i="4"/>
  <c r="E16" i="4" s="1"/>
  <c r="G2" i="3"/>
  <c r="E8" i="3" s="1"/>
  <c r="G2" i="2"/>
  <c r="I53" i="12"/>
  <c r="C53" i="12"/>
  <c r="B53" i="12"/>
  <c r="I52" i="12"/>
  <c r="C52" i="12"/>
  <c r="B52" i="12"/>
  <c r="I51" i="12"/>
  <c r="C51" i="12"/>
  <c r="B51" i="12"/>
  <c r="I50" i="12"/>
  <c r="C50" i="12"/>
  <c r="B50" i="12"/>
  <c r="I49" i="12"/>
  <c r="C49" i="12"/>
  <c r="B49" i="12"/>
  <c r="I48" i="12"/>
  <c r="C48" i="12"/>
  <c r="B48" i="12"/>
  <c r="I47" i="12"/>
  <c r="C47" i="12"/>
  <c r="B47" i="12"/>
  <c r="I46" i="12"/>
  <c r="C46" i="12"/>
  <c r="B46" i="12"/>
  <c r="I45" i="12"/>
  <c r="C45" i="12"/>
  <c r="B45" i="12"/>
  <c r="I44" i="12"/>
  <c r="C44" i="12"/>
  <c r="B44" i="12"/>
  <c r="I43" i="12"/>
  <c r="C43" i="12"/>
  <c r="B43" i="12"/>
  <c r="I42" i="12"/>
  <c r="C42" i="12"/>
  <c r="B42" i="12"/>
  <c r="I41" i="12"/>
  <c r="C41" i="12"/>
  <c r="B41" i="12"/>
  <c r="I40" i="12"/>
  <c r="C40" i="12"/>
  <c r="B40" i="12"/>
  <c r="I39" i="12"/>
  <c r="C39" i="12"/>
  <c r="B39" i="12"/>
  <c r="I38" i="12"/>
  <c r="C38" i="12"/>
  <c r="B38" i="12"/>
  <c r="I37" i="12"/>
  <c r="C37" i="12"/>
  <c r="B37" i="12"/>
  <c r="I36" i="12"/>
  <c r="C36" i="12"/>
  <c r="B36" i="12"/>
  <c r="I35" i="12"/>
  <c r="C35" i="12"/>
  <c r="B35" i="12"/>
  <c r="I34" i="12"/>
  <c r="C34" i="12"/>
  <c r="B34" i="12"/>
  <c r="I33" i="12"/>
  <c r="C33" i="12"/>
  <c r="B33" i="12"/>
  <c r="I32" i="12"/>
  <c r="C32" i="12"/>
  <c r="B32" i="12"/>
  <c r="I31" i="12"/>
  <c r="C31" i="12"/>
  <c r="B31" i="12"/>
  <c r="I30" i="12"/>
  <c r="C30" i="12"/>
  <c r="B30" i="12"/>
  <c r="I29" i="12"/>
  <c r="C29" i="12"/>
  <c r="B29" i="12"/>
  <c r="I28" i="12"/>
  <c r="C28" i="12"/>
  <c r="B28" i="12"/>
  <c r="I27" i="12"/>
  <c r="C27" i="12"/>
  <c r="B27" i="12"/>
  <c r="I26" i="12"/>
  <c r="C26" i="12"/>
  <c r="E26" i="12" s="1"/>
  <c r="B26" i="12"/>
  <c r="I25" i="12"/>
  <c r="C25" i="12"/>
  <c r="B25" i="12"/>
  <c r="I24" i="12"/>
  <c r="C24" i="12"/>
  <c r="B24" i="12"/>
  <c r="I23" i="12"/>
  <c r="C23" i="12"/>
  <c r="B23" i="12"/>
  <c r="I22" i="12"/>
  <c r="C22" i="12"/>
  <c r="B22" i="12"/>
  <c r="I21" i="12"/>
  <c r="C21" i="12"/>
  <c r="B21" i="12"/>
  <c r="I20" i="12"/>
  <c r="C20" i="12"/>
  <c r="B20" i="12"/>
  <c r="I19" i="12"/>
  <c r="C19" i="12"/>
  <c r="B19" i="12"/>
  <c r="I18" i="12"/>
  <c r="C18" i="12"/>
  <c r="B18" i="12"/>
  <c r="I17" i="12"/>
  <c r="C17" i="12"/>
  <c r="B17" i="12"/>
  <c r="I16" i="12"/>
  <c r="C16" i="12"/>
  <c r="B16" i="12"/>
  <c r="I15" i="12"/>
  <c r="C15" i="12"/>
  <c r="B15" i="12"/>
  <c r="I14" i="12"/>
  <c r="C14" i="12"/>
  <c r="B14" i="12"/>
  <c r="I13" i="12"/>
  <c r="C13" i="12"/>
  <c r="B13" i="12"/>
  <c r="I12" i="12"/>
  <c r="C12" i="12"/>
  <c r="B12" i="12"/>
  <c r="I11" i="12"/>
  <c r="C11" i="12"/>
  <c r="E11" i="12" s="1"/>
  <c r="B11" i="12"/>
  <c r="I10" i="12"/>
  <c r="C10" i="12"/>
  <c r="E10" i="12" s="1"/>
  <c r="B10" i="12"/>
  <c r="J9" i="12"/>
  <c r="I9" i="12"/>
  <c r="B9" i="12"/>
  <c r="I8" i="12"/>
  <c r="H8" i="12"/>
  <c r="E8" i="12"/>
  <c r="B8" i="12"/>
  <c r="B7" i="12"/>
  <c r="B6" i="12"/>
  <c r="B5" i="12"/>
  <c r="B4" i="12"/>
  <c r="E3" i="12"/>
  <c r="G3" i="12" s="1"/>
  <c r="B3" i="12"/>
  <c r="I43" i="11"/>
  <c r="C43" i="11"/>
  <c r="B43" i="11"/>
  <c r="I42" i="11"/>
  <c r="C42" i="11"/>
  <c r="B42" i="11"/>
  <c r="I41" i="11"/>
  <c r="C41" i="11"/>
  <c r="B41" i="11"/>
  <c r="I40" i="11"/>
  <c r="C40" i="11"/>
  <c r="B40" i="11"/>
  <c r="I39" i="11"/>
  <c r="C39" i="11"/>
  <c r="B39" i="11"/>
  <c r="I38" i="11"/>
  <c r="C38" i="11"/>
  <c r="B38" i="11"/>
  <c r="I37" i="11"/>
  <c r="C37" i="11"/>
  <c r="B37" i="11"/>
  <c r="I36" i="11"/>
  <c r="C36" i="11"/>
  <c r="B36" i="11"/>
  <c r="I35" i="11"/>
  <c r="C35" i="11"/>
  <c r="B35" i="11"/>
  <c r="I34" i="11"/>
  <c r="C34" i="11"/>
  <c r="B34" i="11"/>
  <c r="I33" i="11"/>
  <c r="C33" i="11"/>
  <c r="B33" i="11"/>
  <c r="I32" i="11"/>
  <c r="C32" i="11"/>
  <c r="B32" i="11"/>
  <c r="I31" i="11"/>
  <c r="C31" i="11"/>
  <c r="B31" i="11"/>
  <c r="I30" i="11"/>
  <c r="C30" i="11"/>
  <c r="E30" i="11" s="1"/>
  <c r="B30" i="11"/>
  <c r="I29" i="11"/>
  <c r="C29" i="11"/>
  <c r="B29" i="11"/>
  <c r="I28" i="11"/>
  <c r="C28" i="11"/>
  <c r="B28" i="11"/>
  <c r="I27" i="11"/>
  <c r="C27" i="11"/>
  <c r="B27" i="11"/>
  <c r="I26" i="11"/>
  <c r="C26" i="11"/>
  <c r="B26" i="11"/>
  <c r="I25" i="11"/>
  <c r="C25" i="11"/>
  <c r="B25" i="11"/>
  <c r="I24" i="11"/>
  <c r="C24" i="11"/>
  <c r="B24" i="11"/>
  <c r="I23" i="11"/>
  <c r="C23" i="11"/>
  <c r="B23" i="11"/>
  <c r="I22" i="11"/>
  <c r="C22" i="11"/>
  <c r="B22" i="11"/>
  <c r="I21" i="11"/>
  <c r="C21" i="11"/>
  <c r="B21" i="11"/>
  <c r="I20" i="11"/>
  <c r="C20" i="11"/>
  <c r="B20" i="11"/>
  <c r="I19" i="11"/>
  <c r="C19" i="11"/>
  <c r="B19" i="11"/>
  <c r="I18" i="11"/>
  <c r="C18" i="11"/>
  <c r="B18" i="11"/>
  <c r="I17" i="11"/>
  <c r="C17" i="11"/>
  <c r="E17" i="11" s="1"/>
  <c r="B17" i="11"/>
  <c r="I16" i="11"/>
  <c r="C16" i="11"/>
  <c r="B16" i="11"/>
  <c r="I15" i="11"/>
  <c r="B15" i="11"/>
  <c r="I14" i="11"/>
  <c r="B14" i="11"/>
  <c r="I13" i="11"/>
  <c r="B13" i="11"/>
  <c r="I12" i="11"/>
  <c r="B12" i="11"/>
  <c r="I11" i="11"/>
  <c r="B11" i="11"/>
  <c r="I10" i="11"/>
  <c r="B10" i="11"/>
  <c r="J9" i="11"/>
  <c r="I9" i="11"/>
  <c r="B9" i="11"/>
  <c r="I8" i="11"/>
  <c r="H8" i="11"/>
  <c r="B8" i="11"/>
  <c r="B7" i="11"/>
  <c r="B6" i="11"/>
  <c r="B5" i="11"/>
  <c r="B4" i="11"/>
  <c r="B3" i="11"/>
  <c r="I36" i="10"/>
  <c r="C36" i="10"/>
  <c r="B36" i="10"/>
  <c r="I35" i="10"/>
  <c r="C35" i="10"/>
  <c r="B35" i="10"/>
  <c r="I34" i="10"/>
  <c r="C34" i="10"/>
  <c r="B34" i="10"/>
  <c r="I33" i="10"/>
  <c r="C33" i="10"/>
  <c r="B33" i="10"/>
  <c r="I32" i="10"/>
  <c r="C32" i="10"/>
  <c r="B32" i="10"/>
  <c r="I31" i="10"/>
  <c r="C31" i="10"/>
  <c r="B31" i="10"/>
  <c r="I30" i="10"/>
  <c r="C30" i="10"/>
  <c r="B30" i="10"/>
  <c r="I29" i="10"/>
  <c r="C29" i="10"/>
  <c r="B29" i="10"/>
  <c r="I28" i="10"/>
  <c r="C28" i="10"/>
  <c r="B28" i="10"/>
  <c r="I27" i="10"/>
  <c r="C27" i="10"/>
  <c r="B27" i="10"/>
  <c r="I26" i="10"/>
  <c r="C26" i="10"/>
  <c r="B26" i="10"/>
  <c r="I25" i="10"/>
  <c r="C25" i="10"/>
  <c r="B25" i="10"/>
  <c r="I24" i="10"/>
  <c r="C24" i="10"/>
  <c r="B24" i="10"/>
  <c r="I23" i="10"/>
  <c r="C23" i="10"/>
  <c r="B23" i="10"/>
  <c r="I22" i="10"/>
  <c r="C22" i="10"/>
  <c r="E22" i="10" s="1"/>
  <c r="B22" i="10"/>
  <c r="I21" i="10"/>
  <c r="C21" i="10"/>
  <c r="B21" i="10"/>
  <c r="I20" i="10"/>
  <c r="C20" i="10"/>
  <c r="B20" i="10"/>
  <c r="I19" i="10"/>
  <c r="C19" i="10"/>
  <c r="B19" i="10"/>
  <c r="I18" i="10"/>
  <c r="C18" i="10"/>
  <c r="B18" i="10"/>
  <c r="I17" i="10"/>
  <c r="C17" i="10"/>
  <c r="B17" i="10"/>
  <c r="I16" i="10"/>
  <c r="C16" i="10"/>
  <c r="B16" i="10"/>
  <c r="I15" i="10"/>
  <c r="C15" i="10"/>
  <c r="B15" i="10"/>
  <c r="I14" i="10"/>
  <c r="B14" i="10"/>
  <c r="I13" i="10"/>
  <c r="B13" i="10"/>
  <c r="I12" i="10"/>
  <c r="B12" i="10"/>
  <c r="I11" i="10"/>
  <c r="E11" i="10"/>
  <c r="B11" i="10"/>
  <c r="I10" i="10"/>
  <c r="B10" i="10"/>
  <c r="J9" i="10"/>
  <c r="J10" i="10" s="1"/>
  <c r="J11" i="10" s="1"/>
  <c r="J12" i="10" s="1"/>
  <c r="J13" i="10" s="1"/>
  <c r="I9" i="10"/>
  <c r="B9" i="10"/>
  <c r="I8" i="10"/>
  <c r="H8" i="10"/>
  <c r="B8" i="10"/>
  <c r="B7" i="10"/>
  <c r="B6" i="10"/>
  <c r="B5" i="10"/>
  <c r="B4" i="10"/>
  <c r="E3" i="10"/>
  <c r="B3" i="10"/>
  <c r="F2" i="10"/>
  <c r="I31" i="9"/>
  <c r="C31" i="9"/>
  <c r="B31" i="9"/>
  <c r="I30" i="9"/>
  <c r="C30" i="9"/>
  <c r="B30" i="9"/>
  <c r="I29" i="9"/>
  <c r="C29" i="9"/>
  <c r="B29" i="9"/>
  <c r="I28" i="9"/>
  <c r="C28" i="9"/>
  <c r="B28" i="9"/>
  <c r="I27" i="9"/>
  <c r="C27" i="9"/>
  <c r="B27" i="9"/>
  <c r="I26" i="9"/>
  <c r="C26" i="9"/>
  <c r="B26" i="9"/>
  <c r="I25" i="9"/>
  <c r="C25" i="9"/>
  <c r="E25" i="9" s="1"/>
  <c r="B25" i="9"/>
  <c r="I24" i="9"/>
  <c r="C24" i="9"/>
  <c r="B24" i="9"/>
  <c r="I23" i="9"/>
  <c r="C23" i="9"/>
  <c r="B23" i="9"/>
  <c r="I22" i="9"/>
  <c r="C22" i="9"/>
  <c r="B22" i="9"/>
  <c r="I21" i="9"/>
  <c r="B21" i="9"/>
  <c r="I20" i="9"/>
  <c r="B20" i="9"/>
  <c r="I19" i="9"/>
  <c r="B19" i="9"/>
  <c r="I18" i="9"/>
  <c r="E18" i="9"/>
  <c r="B18" i="9"/>
  <c r="I17" i="9"/>
  <c r="B17" i="9"/>
  <c r="I16" i="9"/>
  <c r="B16" i="9"/>
  <c r="I15" i="9"/>
  <c r="B15" i="9"/>
  <c r="I14" i="9"/>
  <c r="B14" i="9"/>
  <c r="I13" i="9"/>
  <c r="B13" i="9"/>
  <c r="I12" i="9"/>
  <c r="E12" i="9"/>
  <c r="B12" i="9"/>
  <c r="I11" i="9"/>
  <c r="B11" i="9"/>
  <c r="I10" i="9"/>
  <c r="B10" i="9"/>
  <c r="J9" i="9"/>
  <c r="J10" i="9" s="1"/>
  <c r="J11" i="9" s="1"/>
  <c r="I9" i="9"/>
  <c r="B9" i="9"/>
  <c r="I8" i="9"/>
  <c r="H8" i="9"/>
  <c r="B8" i="9"/>
  <c r="E7" i="9"/>
  <c r="B7" i="9"/>
  <c r="B6" i="9"/>
  <c r="B5" i="9"/>
  <c r="B4" i="9"/>
  <c r="B3" i="9"/>
  <c r="E4" i="9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J9" i="8"/>
  <c r="J10" i="8" s="1"/>
  <c r="J11" i="8" s="1"/>
  <c r="J12" i="8" s="1"/>
  <c r="J13" i="8" s="1"/>
  <c r="J14" i="8" s="1"/>
  <c r="I9" i="8"/>
  <c r="B9" i="8"/>
  <c r="I8" i="8"/>
  <c r="H8" i="8"/>
  <c r="B8" i="8"/>
  <c r="B7" i="8"/>
  <c r="B6" i="8"/>
  <c r="B5" i="8"/>
  <c r="B4" i="8"/>
  <c r="B3" i="8"/>
  <c r="I19" i="7"/>
  <c r="C19" i="7"/>
  <c r="B19" i="7"/>
  <c r="I18" i="7"/>
  <c r="C18" i="7"/>
  <c r="B18" i="7"/>
  <c r="I17" i="7"/>
  <c r="C17" i="7"/>
  <c r="B17" i="7"/>
  <c r="I16" i="7"/>
  <c r="C16" i="7"/>
  <c r="B16" i="7"/>
  <c r="I15" i="7"/>
  <c r="C15" i="7"/>
  <c r="B15" i="7"/>
  <c r="I14" i="7"/>
  <c r="C14" i="7"/>
  <c r="B14" i="7"/>
  <c r="I13" i="7"/>
  <c r="C13" i="7"/>
  <c r="B13" i="7"/>
  <c r="I12" i="7"/>
  <c r="C12" i="7"/>
  <c r="B12" i="7"/>
  <c r="I11" i="7"/>
  <c r="C11" i="7"/>
  <c r="B11" i="7"/>
  <c r="I10" i="7"/>
  <c r="C10" i="7"/>
  <c r="B10" i="7"/>
  <c r="J9" i="7"/>
  <c r="J10" i="7" s="1"/>
  <c r="I9" i="7"/>
  <c r="B9" i="7"/>
  <c r="I8" i="7"/>
  <c r="H8" i="7"/>
  <c r="B8" i="7"/>
  <c r="B7" i="7"/>
  <c r="B6" i="7"/>
  <c r="B5" i="7"/>
  <c r="B4" i="7"/>
  <c r="B3" i="7"/>
  <c r="I43" i="6"/>
  <c r="C43" i="6"/>
  <c r="E43" i="6" s="1"/>
  <c r="B43" i="6"/>
  <c r="I42" i="6"/>
  <c r="C42" i="6"/>
  <c r="B42" i="6"/>
  <c r="I41" i="6"/>
  <c r="C41" i="6"/>
  <c r="B41" i="6"/>
  <c r="I40" i="6"/>
  <c r="C40" i="6"/>
  <c r="B40" i="6"/>
  <c r="I39" i="6"/>
  <c r="C39" i="6"/>
  <c r="B39" i="6"/>
  <c r="I38" i="6"/>
  <c r="C38" i="6"/>
  <c r="E38" i="6" s="1"/>
  <c r="B38" i="6"/>
  <c r="I37" i="6"/>
  <c r="C37" i="6"/>
  <c r="B37" i="6"/>
  <c r="I36" i="6"/>
  <c r="C36" i="6"/>
  <c r="B36" i="6"/>
  <c r="I35" i="6"/>
  <c r="C35" i="6"/>
  <c r="B35" i="6"/>
  <c r="I34" i="6"/>
  <c r="C34" i="6"/>
  <c r="B34" i="6"/>
  <c r="I33" i="6"/>
  <c r="C33" i="6"/>
  <c r="B33" i="6"/>
  <c r="I32" i="6"/>
  <c r="C32" i="6"/>
  <c r="B32" i="6"/>
  <c r="I31" i="6"/>
  <c r="C31" i="6"/>
  <c r="B31" i="6"/>
  <c r="I30" i="6"/>
  <c r="C30" i="6"/>
  <c r="B30" i="6"/>
  <c r="I29" i="6"/>
  <c r="C29" i="6"/>
  <c r="B29" i="6"/>
  <c r="I28" i="6"/>
  <c r="C28" i="6"/>
  <c r="B28" i="6"/>
  <c r="I27" i="6"/>
  <c r="C27" i="6"/>
  <c r="B27" i="6"/>
  <c r="I26" i="6"/>
  <c r="C26" i="6"/>
  <c r="B26" i="6"/>
  <c r="I25" i="6"/>
  <c r="C25" i="6"/>
  <c r="B25" i="6"/>
  <c r="I24" i="6"/>
  <c r="C24" i="6"/>
  <c r="B24" i="6"/>
  <c r="I23" i="6"/>
  <c r="C23" i="6"/>
  <c r="B23" i="6"/>
  <c r="I22" i="6"/>
  <c r="C22" i="6"/>
  <c r="B22" i="6"/>
  <c r="I21" i="6"/>
  <c r="C21" i="6"/>
  <c r="B21" i="6"/>
  <c r="I20" i="6"/>
  <c r="C20" i="6"/>
  <c r="B20" i="6"/>
  <c r="I19" i="6"/>
  <c r="C19" i="6"/>
  <c r="E19" i="6" s="1"/>
  <c r="B19" i="6"/>
  <c r="I18" i="6"/>
  <c r="C18" i="6"/>
  <c r="B18" i="6"/>
  <c r="I17" i="6"/>
  <c r="C17" i="6"/>
  <c r="B17" i="6"/>
  <c r="I16" i="6"/>
  <c r="C16" i="6"/>
  <c r="B16" i="6"/>
  <c r="I15" i="6"/>
  <c r="B15" i="6"/>
  <c r="I14" i="6"/>
  <c r="B14" i="6"/>
  <c r="I13" i="6"/>
  <c r="B13" i="6"/>
  <c r="I12" i="6"/>
  <c r="B12" i="6"/>
  <c r="I11" i="6"/>
  <c r="B11" i="6"/>
  <c r="I10" i="6"/>
  <c r="B10" i="6"/>
  <c r="J9" i="6"/>
  <c r="J10" i="6" s="1"/>
  <c r="I9" i="6"/>
  <c r="B9" i="6"/>
  <c r="I8" i="6"/>
  <c r="H8" i="6"/>
  <c r="B8" i="6"/>
  <c r="B7" i="6"/>
  <c r="B6" i="6"/>
  <c r="B5" i="6"/>
  <c r="B4" i="6"/>
  <c r="B3" i="6"/>
  <c r="D3" i="6" s="1"/>
  <c r="E10" i="6"/>
  <c r="I36" i="5"/>
  <c r="C36" i="5"/>
  <c r="B36" i="5"/>
  <c r="I35" i="5"/>
  <c r="C35" i="5"/>
  <c r="B35" i="5"/>
  <c r="I34" i="5"/>
  <c r="C34" i="5"/>
  <c r="B34" i="5"/>
  <c r="I33" i="5"/>
  <c r="C33" i="5"/>
  <c r="B33" i="5"/>
  <c r="I32" i="5"/>
  <c r="C32" i="5"/>
  <c r="B32" i="5"/>
  <c r="I31" i="5"/>
  <c r="C31" i="5"/>
  <c r="B31" i="5"/>
  <c r="I30" i="5"/>
  <c r="C30" i="5"/>
  <c r="B30" i="5"/>
  <c r="I29" i="5"/>
  <c r="C29" i="5"/>
  <c r="B29" i="5"/>
  <c r="I28" i="5"/>
  <c r="C28" i="5"/>
  <c r="B28" i="5"/>
  <c r="I27" i="5"/>
  <c r="C27" i="5"/>
  <c r="B27" i="5"/>
  <c r="I26" i="5"/>
  <c r="C26" i="5"/>
  <c r="B26" i="5"/>
  <c r="I25" i="5"/>
  <c r="C25" i="5"/>
  <c r="B25" i="5"/>
  <c r="I24" i="5"/>
  <c r="C24" i="5"/>
  <c r="B24" i="5"/>
  <c r="I23" i="5"/>
  <c r="C23" i="5"/>
  <c r="B23" i="5"/>
  <c r="I22" i="5"/>
  <c r="C22" i="5"/>
  <c r="B22" i="5"/>
  <c r="I21" i="5"/>
  <c r="C21" i="5"/>
  <c r="B21" i="5"/>
  <c r="I20" i="5"/>
  <c r="C20" i="5"/>
  <c r="B20" i="5"/>
  <c r="I19" i="5"/>
  <c r="C19" i="5"/>
  <c r="B19" i="5"/>
  <c r="I18" i="5"/>
  <c r="C18" i="5"/>
  <c r="B18" i="5"/>
  <c r="I17" i="5"/>
  <c r="C17" i="5"/>
  <c r="B17" i="5"/>
  <c r="I16" i="5"/>
  <c r="C16" i="5"/>
  <c r="B16" i="5"/>
  <c r="I15" i="5"/>
  <c r="C15" i="5"/>
  <c r="B15" i="5"/>
  <c r="I14" i="5"/>
  <c r="B14" i="5"/>
  <c r="I13" i="5"/>
  <c r="B13" i="5"/>
  <c r="I12" i="5"/>
  <c r="B12" i="5"/>
  <c r="I11" i="5"/>
  <c r="B11" i="5"/>
  <c r="I10" i="5"/>
  <c r="B10" i="5"/>
  <c r="J9" i="5"/>
  <c r="I9" i="5"/>
  <c r="B9" i="5"/>
  <c r="I8" i="5"/>
  <c r="H8" i="5"/>
  <c r="B8" i="5"/>
  <c r="B7" i="5"/>
  <c r="B6" i="5"/>
  <c r="B5" i="5"/>
  <c r="B4" i="5"/>
  <c r="B3" i="5"/>
  <c r="I31" i="4"/>
  <c r="C31" i="4"/>
  <c r="B31" i="4"/>
  <c r="I30" i="4"/>
  <c r="C30" i="4"/>
  <c r="B30" i="4"/>
  <c r="I29" i="4"/>
  <c r="C29" i="4"/>
  <c r="B29" i="4"/>
  <c r="I28" i="4"/>
  <c r="C28" i="4"/>
  <c r="B28" i="4"/>
  <c r="I27" i="4"/>
  <c r="C27" i="4"/>
  <c r="B27" i="4"/>
  <c r="I26" i="4"/>
  <c r="C26" i="4"/>
  <c r="B26" i="4"/>
  <c r="I25" i="4"/>
  <c r="C25" i="4"/>
  <c r="B25" i="4"/>
  <c r="I24" i="4"/>
  <c r="C24" i="4"/>
  <c r="B24" i="4"/>
  <c r="I23" i="4"/>
  <c r="C23" i="4"/>
  <c r="B23" i="4"/>
  <c r="I22" i="4"/>
  <c r="C22" i="4"/>
  <c r="B22" i="4"/>
  <c r="I21" i="4"/>
  <c r="E21" i="4"/>
  <c r="B21" i="4"/>
  <c r="I20" i="4"/>
  <c r="B20" i="4"/>
  <c r="I19" i="4"/>
  <c r="B19" i="4"/>
  <c r="I18" i="4"/>
  <c r="B18" i="4"/>
  <c r="I17" i="4"/>
  <c r="B17" i="4"/>
  <c r="I16" i="4"/>
  <c r="B16" i="4"/>
  <c r="I15" i="4"/>
  <c r="B15" i="4"/>
  <c r="I14" i="4"/>
  <c r="B14" i="4"/>
  <c r="I13" i="4"/>
  <c r="E13" i="4"/>
  <c r="B13" i="4"/>
  <c r="I12" i="4"/>
  <c r="B12" i="4"/>
  <c r="I11" i="4"/>
  <c r="B11" i="4"/>
  <c r="I10" i="4"/>
  <c r="B10" i="4"/>
  <c r="J9" i="4"/>
  <c r="J10" i="4" s="1"/>
  <c r="I9" i="4"/>
  <c r="B9" i="4"/>
  <c r="I8" i="4"/>
  <c r="H8" i="4"/>
  <c r="B8" i="4"/>
  <c r="B7" i="4"/>
  <c r="B6" i="4"/>
  <c r="B5" i="4"/>
  <c r="B4" i="4"/>
  <c r="B3" i="4"/>
  <c r="I21" i="3"/>
  <c r="B21" i="3"/>
  <c r="I20" i="3"/>
  <c r="E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I10" i="3"/>
  <c r="B10" i="3"/>
  <c r="J9" i="3"/>
  <c r="J10" i="3" s="1"/>
  <c r="I9" i="3"/>
  <c r="B9" i="3"/>
  <c r="I8" i="3"/>
  <c r="H8" i="3"/>
  <c r="B8" i="3"/>
  <c r="B7" i="3"/>
  <c r="B6" i="3"/>
  <c r="E5" i="3"/>
  <c r="B5" i="3"/>
  <c r="B4" i="3"/>
  <c r="B3" i="3"/>
  <c r="D3" i="3" s="1"/>
  <c r="I19" i="2"/>
  <c r="C19" i="2"/>
  <c r="B19" i="2"/>
  <c r="I18" i="2"/>
  <c r="C18" i="2"/>
  <c r="B18" i="2"/>
  <c r="I17" i="2"/>
  <c r="C17" i="2"/>
  <c r="B17" i="2"/>
  <c r="I16" i="2"/>
  <c r="C16" i="2"/>
  <c r="B16" i="2"/>
  <c r="I15" i="2"/>
  <c r="C15" i="2"/>
  <c r="B15" i="2"/>
  <c r="I14" i="2"/>
  <c r="C14" i="2"/>
  <c r="B14" i="2"/>
  <c r="I13" i="2"/>
  <c r="C13" i="2"/>
  <c r="B13" i="2"/>
  <c r="I12" i="2"/>
  <c r="C12" i="2"/>
  <c r="B12" i="2"/>
  <c r="I11" i="2"/>
  <c r="C11" i="2"/>
  <c r="B11" i="2"/>
  <c r="I10" i="2"/>
  <c r="C10" i="2"/>
  <c r="B10" i="2"/>
  <c r="J9" i="2"/>
  <c r="J10" i="2" s="1"/>
  <c r="I9" i="2"/>
  <c r="B9" i="2"/>
  <c r="I8" i="2"/>
  <c r="H8" i="2"/>
  <c r="B8" i="2"/>
  <c r="B7" i="2"/>
  <c r="B6" i="2"/>
  <c r="B5" i="2"/>
  <c r="B4" i="2"/>
  <c r="B3" i="2"/>
  <c r="E16" i="2"/>
  <c r="E31" i="12" l="1"/>
  <c r="E4" i="12"/>
  <c r="E16" i="12"/>
  <c r="E34" i="12"/>
  <c r="E42" i="12"/>
  <c r="E47" i="12"/>
  <c r="E5" i="12"/>
  <c r="F2" i="12"/>
  <c r="E35" i="12"/>
  <c r="E43" i="12"/>
  <c r="E48" i="12"/>
  <c r="E6" i="12"/>
  <c r="E25" i="12"/>
  <c r="D3" i="12"/>
  <c r="E7" i="12"/>
  <c r="D3" i="9"/>
  <c r="E23" i="9"/>
  <c r="E28" i="9"/>
  <c r="E31" i="4"/>
  <c r="E28" i="4"/>
  <c r="E24" i="4"/>
  <c r="E18" i="4"/>
  <c r="D3" i="4"/>
  <c r="F3" i="4" s="1"/>
  <c r="E6" i="8"/>
  <c r="E14" i="8"/>
  <c r="F2" i="2"/>
  <c r="E13" i="2"/>
  <c r="E11" i="3"/>
  <c r="E14" i="3"/>
  <c r="E3" i="4"/>
  <c r="G3" i="4" s="1"/>
  <c r="E10" i="4"/>
  <c r="E26" i="4"/>
  <c r="E4" i="6"/>
  <c r="E21" i="6"/>
  <c r="E26" i="6"/>
  <c r="E31" i="6"/>
  <c r="D3" i="8"/>
  <c r="E17" i="8"/>
  <c r="E3" i="9"/>
  <c r="G3" i="9" s="1"/>
  <c r="E10" i="9"/>
  <c r="E15" i="9"/>
  <c r="E9" i="10"/>
  <c r="E9" i="12"/>
  <c r="E19" i="12"/>
  <c r="E24" i="12"/>
  <c r="E39" i="12"/>
  <c r="D3" i="2"/>
  <c r="D4" i="4"/>
  <c r="E22" i="4"/>
  <c r="E29" i="4"/>
  <c r="E29" i="6"/>
  <c r="E34" i="6"/>
  <c r="E39" i="6"/>
  <c r="D3" i="7"/>
  <c r="E10" i="8"/>
  <c r="E15" i="8"/>
  <c r="E13" i="9"/>
  <c r="E26" i="9"/>
  <c r="E15" i="10"/>
  <c r="E23" i="10"/>
  <c r="E31" i="10"/>
  <c r="E17" i="12"/>
  <c r="E32" i="12"/>
  <c r="E3" i="8"/>
  <c r="G3" i="8" s="1"/>
  <c r="D4" i="8" s="1"/>
  <c r="E7" i="8"/>
  <c r="E12" i="8"/>
  <c r="E14" i="2"/>
  <c r="E12" i="3"/>
  <c r="E15" i="3"/>
  <c r="E18" i="3"/>
  <c r="E11" i="5"/>
  <c r="E27" i="6"/>
  <c r="E11" i="7"/>
  <c r="E18" i="8"/>
  <c r="E5" i="9"/>
  <c r="E16" i="9"/>
  <c r="F3" i="12"/>
  <c r="E15" i="12"/>
  <c r="E27" i="12"/>
  <c r="E40" i="12"/>
  <c r="E13" i="7"/>
  <c r="E20" i="8"/>
  <c r="E5" i="4"/>
  <c r="E9" i="4"/>
  <c r="E14" i="4"/>
  <c r="E17" i="4"/>
  <c r="E20" i="4"/>
  <c r="E25" i="4"/>
  <c r="E27" i="4"/>
  <c r="E20" i="6"/>
  <c r="E37" i="6"/>
  <c r="E42" i="6"/>
  <c r="E13" i="8"/>
  <c r="E9" i="9"/>
  <c r="E11" i="9"/>
  <c r="E24" i="9"/>
  <c r="E29" i="9"/>
  <c r="E21" i="10"/>
  <c r="F2" i="3"/>
  <c r="E7" i="3"/>
  <c r="E10" i="3"/>
  <c r="E30" i="4"/>
  <c r="E35" i="6"/>
  <c r="E17" i="7"/>
  <c r="E5" i="8"/>
  <c r="E16" i="8"/>
  <c r="F2" i="9"/>
  <c r="E6" i="9"/>
  <c r="E14" i="9"/>
  <c r="E22" i="9"/>
  <c r="E18" i="12"/>
  <c r="E23" i="12"/>
  <c r="E51" i="12"/>
  <c r="E16" i="3"/>
  <c r="E19" i="3"/>
  <c r="E6" i="4"/>
  <c r="E12" i="4"/>
  <c r="E23" i="4"/>
  <c r="E4" i="5"/>
  <c r="E21" i="5"/>
  <c r="E29" i="5"/>
  <c r="E18" i="6"/>
  <c r="E23" i="6"/>
  <c r="E28" i="6"/>
  <c r="F2" i="8"/>
  <c r="E9" i="8"/>
  <c r="E11" i="8"/>
  <c r="E19" i="8"/>
  <c r="E17" i="9"/>
  <c r="E20" i="9"/>
  <c r="E27" i="10"/>
  <c r="J11" i="2"/>
  <c r="E19" i="2"/>
  <c r="E18" i="5"/>
  <c r="E26" i="5"/>
  <c r="E18" i="2"/>
  <c r="E10" i="2"/>
  <c r="E17" i="2"/>
  <c r="J11" i="3"/>
  <c r="E25" i="5"/>
  <c r="E17" i="5"/>
  <c r="E34" i="5"/>
  <c r="E14" i="5"/>
  <c r="E10" i="5"/>
  <c r="E5" i="5"/>
  <c r="E8" i="5"/>
  <c r="E35" i="5"/>
  <c r="E24" i="5"/>
  <c r="E16" i="5"/>
  <c r="E13" i="5"/>
  <c r="E9" i="5"/>
  <c r="E3" i="5"/>
  <c r="G3" i="5" s="1"/>
  <c r="E6" i="5"/>
  <c r="E12" i="5"/>
  <c r="J10" i="5"/>
  <c r="E15" i="5"/>
  <c r="E20" i="5"/>
  <c r="E23" i="5"/>
  <c r="E28" i="5"/>
  <c r="E31" i="5"/>
  <c r="E33" i="5"/>
  <c r="E3" i="2"/>
  <c r="E15" i="2"/>
  <c r="D3" i="5"/>
  <c r="E7" i="5"/>
  <c r="E22" i="5"/>
  <c r="E30" i="5"/>
  <c r="E12" i="2"/>
  <c r="J11" i="4"/>
  <c r="E11" i="2"/>
  <c r="E19" i="5"/>
  <c r="E27" i="5"/>
  <c r="E32" i="5"/>
  <c r="E36" i="5"/>
  <c r="J12" i="9"/>
  <c r="J11" i="6"/>
  <c r="E4" i="3"/>
  <c r="E8" i="4"/>
  <c r="E6" i="3"/>
  <c r="E5" i="6"/>
  <c r="E16" i="6"/>
  <c r="E24" i="6"/>
  <c r="E32" i="6"/>
  <c r="E40" i="6"/>
  <c r="E3" i="3"/>
  <c r="E9" i="3"/>
  <c r="E13" i="3"/>
  <c r="E17" i="3"/>
  <c r="E21" i="3"/>
  <c r="F2" i="4"/>
  <c r="E7" i="4"/>
  <c r="E11" i="4"/>
  <c r="E15" i="4"/>
  <c r="E19" i="4"/>
  <c r="E15" i="6"/>
  <c r="E11" i="6"/>
  <c r="E7" i="6"/>
  <c r="F2" i="6"/>
  <c r="E36" i="6"/>
  <c r="E41" i="6"/>
  <c r="E33" i="6"/>
  <c r="E25" i="6"/>
  <c r="E17" i="6"/>
  <c r="E14" i="6"/>
  <c r="E30" i="6"/>
  <c r="E22" i="6"/>
  <c r="E8" i="6"/>
  <c r="E13" i="6"/>
  <c r="E9" i="6"/>
  <c r="E3" i="6"/>
  <c r="E6" i="6"/>
  <c r="E12" i="6"/>
  <c r="E10" i="7"/>
  <c r="E4" i="4"/>
  <c r="E12" i="7"/>
  <c r="E16" i="7"/>
  <c r="F2" i="7"/>
  <c r="E15" i="7"/>
  <c r="E3" i="7"/>
  <c r="F3" i="7" s="1"/>
  <c r="E18" i="7"/>
  <c r="E43" i="11"/>
  <c r="E35" i="11"/>
  <c r="E42" i="11"/>
  <c r="E34" i="11"/>
  <c r="E14" i="11"/>
  <c r="E10" i="11"/>
  <c r="E5" i="11"/>
  <c r="G3" i="11"/>
  <c r="G4" i="11" s="1"/>
  <c r="G5" i="11" s="1"/>
  <c r="G6" i="11" s="1"/>
  <c r="E8" i="11"/>
  <c r="E19" i="11"/>
  <c r="E13" i="11"/>
  <c r="E9" i="11"/>
  <c r="E3" i="11"/>
  <c r="E39" i="11"/>
  <c r="E6" i="11"/>
  <c r="D3" i="11"/>
  <c r="E12" i="11"/>
  <c r="E33" i="11"/>
  <c r="E31" i="11"/>
  <c r="E29" i="11"/>
  <c r="E28" i="11"/>
  <c r="E27" i="11"/>
  <c r="E24" i="11"/>
  <c r="E15" i="11"/>
  <c r="E11" i="11"/>
  <c r="E7" i="11"/>
  <c r="F2" i="11"/>
  <c r="E32" i="11"/>
  <c r="E4" i="11"/>
  <c r="E20" i="11"/>
  <c r="E18" i="11"/>
  <c r="E26" i="11"/>
  <c r="E23" i="11"/>
  <c r="J14" i="10"/>
  <c r="E14" i="7"/>
  <c r="J15" i="8"/>
  <c r="J11" i="7"/>
  <c r="E41" i="11"/>
  <c r="E37" i="11"/>
  <c r="E30" i="9"/>
  <c r="E14" i="10"/>
  <c r="E10" i="10"/>
  <c r="E5" i="10"/>
  <c r="G3" i="10"/>
  <c r="D4" i="10" s="1"/>
  <c r="E8" i="10"/>
  <c r="E32" i="10"/>
  <c r="E24" i="10"/>
  <c r="E12" i="10"/>
  <c r="E36" i="10"/>
  <c r="E7" i="10"/>
  <c r="E28" i="10"/>
  <c r="E34" i="10"/>
  <c r="J10" i="11"/>
  <c r="E4" i="8"/>
  <c r="E8" i="9"/>
  <c r="E27" i="9"/>
  <c r="E31" i="9"/>
  <c r="D3" i="10"/>
  <c r="F3" i="10" s="1"/>
  <c r="E26" i="10"/>
  <c r="E30" i="10"/>
  <c r="E25" i="11"/>
  <c r="E18" i="10"/>
  <c r="E22" i="11"/>
  <c r="E6" i="10"/>
  <c r="E19" i="10"/>
  <c r="E33" i="10"/>
  <c r="E21" i="8"/>
  <c r="E19" i="9"/>
  <c r="E17" i="10"/>
  <c r="E20" i="10"/>
  <c r="E25" i="10"/>
  <c r="E29" i="10"/>
  <c r="E16" i="11"/>
  <c r="E21" i="11"/>
  <c r="E40" i="11"/>
  <c r="E4" i="10"/>
  <c r="E13" i="10"/>
  <c r="E16" i="10"/>
  <c r="E35" i="10"/>
  <c r="J10" i="12"/>
  <c r="E38" i="11"/>
  <c r="D4" i="12"/>
  <c r="E12" i="12"/>
  <c r="E20" i="12"/>
  <c r="E28" i="12"/>
  <c r="E36" i="12"/>
  <c r="E44" i="12"/>
  <c r="E52" i="12"/>
  <c r="E41" i="12"/>
  <c r="E49" i="12"/>
  <c r="E36" i="11"/>
  <c r="E13" i="12"/>
  <c r="E14" i="12"/>
  <c r="E21" i="12"/>
  <c r="E22" i="12"/>
  <c r="E29" i="12"/>
  <c r="E30" i="12"/>
  <c r="E37" i="12"/>
  <c r="E38" i="12"/>
  <c r="E45" i="12"/>
  <c r="E46" i="12"/>
  <c r="E53" i="12"/>
  <c r="E50" i="12"/>
  <c r="F4" i="12" l="1"/>
  <c r="G4" i="12"/>
  <c r="D5" i="11"/>
  <c r="F3" i="9"/>
  <c r="G3" i="7"/>
  <c r="E4" i="7" s="1"/>
  <c r="F3" i="2"/>
  <c r="F3" i="8"/>
  <c r="F3" i="11"/>
  <c r="G4" i="5"/>
  <c r="D4" i="5"/>
  <c r="F4" i="5" s="1"/>
  <c r="J16" i="8"/>
  <c r="D4" i="9"/>
  <c r="F4" i="9" s="1"/>
  <c r="G4" i="9"/>
  <c r="J12" i="7"/>
  <c r="F4" i="11"/>
  <c r="F3" i="3"/>
  <c r="G3" i="3"/>
  <c r="J12" i="4"/>
  <c r="J12" i="2"/>
  <c r="F4" i="8"/>
  <c r="J11" i="11"/>
  <c r="J15" i="10"/>
  <c r="J12" i="6"/>
  <c r="J11" i="5"/>
  <c r="J12" i="3"/>
  <c r="J11" i="12"/>
  <c r="F4" i="10"/>
  <c r="G4" i="10"/>
  <c r="G4" i="8"/>
  <c r="J13" i="9"/>
  <c r="F4" i="4"/>
  <c r="G4" i="4"/>
  <c r="G7" i="11"/>
  <c r="D7" i="11"/>
  <c r="F7" i="11" s="1"/>
  <c r="D4" i="11"/>
  <c r="F5" i="11"/>
  <c r="F3" i="5"/>
  <c r="D6" i="11"/>
  <c r="F6" i="11" s="1"/>
  <c r="F3" i="6"/>
  <c r="G3" i="6"/>
  <c r="G3" i="2"/>
  <c r="G5" i="12" l="1"/>
  <c r="D5" i="12"/>
  <c r="F5" i="12" s="1"/>
  <c r="D4" i="7"/>
  <c r="F4" i="7" s="1"/>
  <c r="G4" i="6"/>
  <c r="D4" i="6"/>
  <c r="F4" i="6" s="1"/>
  <c r="G5" i="10"/>
  <c r="D5" i="10"/>
  <c r="F5" i="10" s="1"/>
  <c r="G4" i="3"/>
  <c r="D4" i="3"/>
  <c r="F4" i="3" s="1"/>
  <c r="J13" i="7"/>
  <c r="G5" i="9"/>
  <c r="D5" i="9"/>
  <c r="F5" i="9" s="1"/>
  <c r="J17" i="8"/>
  <c r="J12" i="11"/>
  <c r="G5" i="5"/>
  <c r="D5" i="5"/>
  <c r="F5" i="5" s="1"/>
  <c r="J13" i="3"/>
  <c r="J13" i="6"/>
  <c r="J14" i="9"/>
  <c r="D8" i="11"/>
  <c r="F8" i="11" s="1"/>
  <c r="G8" i="11"/>
  <c r="G5" i="8"/>
  <c r="D5" i="8"/>
  <c r="F5" i="8" s="1"/>
  <c r="J12" i="12"/>
  <c r="J13" i="2"/>
  <c r="J13" i="4"/>
  <c r="G5" i="4"/>
  <c r="D5" i="4"/>
  <c r="F5" i="4" s="1"/>
  <c r="J12" i="5"/>
  <c r="D4" i="2"/>
  <c r="E4" i="2"/>
  <c r="G4" i="7"/>
  <c r="J16" i="10"/>
  <c r="F4" i="2" l="1"/>
  <c r="G6" i="12"/>
  <c r="D6" i="12"/>
  <c r="F6" i="12" s="1"/>
  <c r="G6" i="9"/>
  <c r="D6" i="9"/>
  <c r="F6" i="9" s="1"/>
  <c r="J13" i="11"/>
  <c r="J14" i="7"/>
  <c r="G4" i="2"/>
  <c r="J13" i="12"/>
  <c r="D5" i="3"/>
  <c r="F5" i="3" s="1"/>
  <c r="G5" i="3"/>
  <c r="E5" i="7"/>
  <c r="D5" i="7"/>
  <c r="G6" i="5"/>
  <c r="D6" i="5"/>
  <c r="F6" i="5" s="1"/>
  <c r="J14" i="6"/>
  <c r="J14" i="2"/>
  <c r="J13" i="5"/>
  <c r="G5" i="6"/>
  <c r="D5" i="6"/>
  <c r="F5" i="6" s="1"/>
  <c r="J14" i="4"/>
  <c r="G9" i="11"/>
  <c r="D9" i="11"/>
  <c r="F9" i="11" s="1"/>
  <c r="J17" i="10"/>
  <c r="J15" i="9"/>
  <c r="J14" i="3"/>
  <c r="J18" i="8"/>
  <c r="G6" i="10"/>
  <c r="D6" i="10"/>
  <c r="F6" i="10" s="1"/>
  <c r="G6" i="4"/>
  <c r="D6" i="4"/>
  <c r="F6" i="4" s="1"/>
  <c r="G6" i="8"/>
  <c r="D6" i="8"/>
  <c r="F6" i="8" s="1"/>
  <c r="G7" i="12" l="1"/>
  <c r="D7" i="12"/>
  <c r="F7" i="12" s="1"/>
  <c r="F5" i="7"/>
  <c r="G7" i="4"/>
  <c r="D7" i="4"/>
  <c r="F7" i="4" s="1"/>
  <c r="J15" i="7"/>
  <c r="J18" i="10"/>
  <c r="J16" i="9"/>
  <c r="J14" i="11"/>
  <c r="J15" i="3"/>
  <c r="J15" i="6"/>
  <c r="G6" i="6"/>
  <c r="D6" i="6"/>
  <c r="F6" i="6" s="1"/>
  <c r="J14" i="5"/>
  <c r="H9" i="11"/>
  <c r="K9" i="11"/>
  <c r="G5" i="7"/>
  <c r="J14" i="12"/>
  <c r="G7" i="8"/>
  <c r="D7" i="8"/>
  <c r="F7" i="8" s="1"/>
  <c r="D7" i="5"/>
  <c r="F7" i="5" s="1"/>
  <c r="G7" i="5"/>
  <c r="G7" i="10"/>
  <c r="D7" i="10"/>
  <c r="F7" i="10" s="1"/>
  <c r="J15" i="2"/>
  <c r="J19" i="8"/>
  <c r="G10" i="11"/>
  <c r="D10" i="11"/>
  <c r="F10" i="11" s="1"/>
  <c r="G6" i="3"/>
  <c r="D6" i="3"/>
  <c r="F6" i="3" s="1"/>
  <c r="J15" i="4"/>
  <c r="E5" i="2"/>
  <c r="G5" i="2" s="1"/>
  <c r="D5" i="2"/>
  <c r="G7" i="9"/>
  <c r="D7" i="9"/>
  <c r="F7" i="9" s="1"/>
  <c r="D8" i="12" l="1"/>
  <c r="F8" i="12" s="1"/>
  <c r="G8" i="12"/>
  <c r="G8" i="9"/>
  <c r="D8" i="9"/>
  <c r="F8" i="9" s="1"/>
  <c r="G11" i="11"/>
  <c r="D11" i="11"/>
  <c r="F11" i="11" s="1"/>
  <c r="J19" i="10"/>
  <c r="J15" i="5"/>
  <c r="J15" i="11"/>
  <c r="H10" i="11"/>
  <c r="K10" i="11"/>
  <c r="J16" i="3"/>
  <c r="F5" i="2"/>
  <c r="J20" i="8"/>
  <c r="D8" i="8"/>
  <c r="F8" i="8" s="1"/>
  <c r="G8" i="8"/>
  <c r="E6" i="7"/>
  <c r="G6" i="7" s="1"/>
  <c r="D6" i="7"/>
  <c r="J16" i="6"/>
  <c r="G8" i="4"/>
  <c r="D8" i="4"/>
  <c r="F8" i="4" s="1"/>
  <c r="G7" i="3"/>
  <c r="D7" i="3"/>
  <c r="F7" i="3" s="1"/>
  <c r="G8" i="10"/>
  <c r="D8" i="10"/>
  <c r="F8" i="10" s="1"/>
  <c r="E6" i="2"/>
  <c r="G6" i="2" s="1"/>
  <c r="D6" i="2"/>
  <c r="G8" i="5"/>
  <c r="D8" i="5"/>
  <c r="F8" i="5" s="1"/>
  <c r="G7" i="6"/>
  <c r="D7" i="6"/>
  <c r="F7" i="6" s="1"/>
  <c r="J17" i="9"/>
  <c r="J16" i="7"/>
  <c r="J16" i="4"/>
  <c r="J16" i="2"/>
  <c r="J15" i="12"/>
  <c r="G9" i="12" l="1"/>
  <c r="D9" i="12"/>
  <c r="F9" i="12" s="1"/>
  <c r="E7" i="7"/>
  <c r="D7" i="7"/>
  <c r="G9" i="4"/>
  <c r="D9" i="4"/>
  <c r="F9" i="4" s="1"/>
  <c r="G9" i="9"/>
  <c r="D9" i="9"/>
  <c r="F9" i="9" s="1"/>
  <c r="J16" i="12"/>
  <c r="J18" i="9"/>
  <c r="J21" i="8"/>
  <c r="J20" i="10"/>
  <c r="G9" i="10"/>
  <c r="D9" i="10"/>
  <c r="F9" i="10" s="1"/>
  <c r="J17" i="6"/>
  <c r="H11" i="11"/>
  <c r="K11" i="11"/>
  <c r="J17" i="2"/>
  <c r="G8" i="6"/>
  <c r="D8" i="6"/>
  <c r="F8" i="6" s="1"/>
  <c r="J16" i="11"/>
  <c r="G12" i="11"/>
  <c r="D12" i="11"/>
  <c r="F12" i="11" s="1"/>
  <c r="D8" i="3"/>
  <c r="F8" i="3" s="1"/>
  <c r="G8" i="3"/>
  <c r="D7" i="2"/>
  <c r="E7" i="2"/>
  <c r="F7" i="2" s="1"/>
  <c r="J17" i="4"/>
  <c r="G9" i="5"/>
  <c r="D9" i="5"/>
  <c r="F9" i="5" s="1"/>
  <c r="F6" i="7"/>
  <c r="J17" i="3"/>
  <c r="J16" i="5"/>
  <c r="G9" i="8"/>
  <c r="D9" i="8"/>
  <c r="F9" i="8" s="1"/>
  <c r="J17" i="7"/>
  <c r="F6" i="2"/>
  <c r="K9" i="12" l="1"/>
  <c r="H9" i="12"/>
  <c r="G10" i="12"/>
  <c r="D10" i="12"/>
  <c r="F10" i="12" s="1"/>
  <c r="J17" i="11"/>
  <c r="J18" i="7"/>
  <c r="G10" i="4"/>
  <c r="D10" i="4"/>
  <c r="F10" i="4" s="1"/>
  <c r="H9" i="5"/>
  <c r="K9" i="5"/>
  <c r="G9" i="3"/>
  <c r="D9" i="3"/>
  <c r="F9" i="3" s="1"/>
  <c r="G10" i="5"/>
  <c r="D10" i="5"/>
  <c r="F10" i="5" s="1"/>
  <c r="G9" i="6"/>
  <c r="D9" i="6"/>
  <c r="F9" i="6" s="1"/>
  <c r="J18" i="6"/>
  <c r="J19" i="9"/>
  <c r="G10" i="9"/>
  <c r="D10" i="9"/>
  <c r="F10" i="9" s="1"/>
  <c r="H12" i="11"/>
  <c r="K12" i="11"/>
  <c r="J18" i="2"/>
  <c r="H9" i="10"/>
  <c r="K9" i="10"/>
  <c r="J17" i="12"/>
  <c r="F7" i="7"/>
  <c r="H9" i="9"/>
  <c r="K9" i="9"/>
  <c r="G7" i="2"/>
  <c r="J21" i="10"/>
  <c r="J18" i="3"/>
  <c r="H9" i="4"/>
  <c r="K9" i="4"/>
  <c r="H9" i="8"/>
  <c r="K9" i="8"/>
  <c r="G10" i="8"/>
  <c r="D10" i="8"/>
  <c r="F10" i="8" s="1"/>
  <c r="J17" i="5"/>
  <c r="J18" i="4"/>
  <c r="G13" i="11"/>
  <c r="D13" i="11"/>
  <c r="F13" i="11" s="1"/>
  <c r="G10" i="10"/>
  <c r="D10" i="10"/>
  <c r="F10" i="10" s="1"/>
  <c r="G7" i="7"/>
  <c r="H10" i="12" l="1"/>
  <c r="K10" i="12"/>
  <c r="D11" i="12"/>
  <c r="F11" i="12" s="1"/>
  <c r="G11" i="12"/>
  <c r="J19" i="2"/>
  <c r="D11" i="5"/>
  <c r="F11" i="5" s="1"/>
  <c r="G11" i="5"/>
  <c r="J20" i="9"/>
  <c r="D10" i="3"/>
  <c r="F10" i="3" s="1"/>
  <c r="G10" i="3"/>
  <c r="J18" i="5"/>
  <c r="G11" i="9"/>
  <c r="D11" i="9"/>
  <c r="F11" i="9" s="1"/>
  <c r="G11" i="10"/>
  <c r="D11" i="10"/>
  <c r="F11" i="10" s="1"/>
  <c r="G11" i="8"/>
  <c r="D11" i="8"/>
  <c r="F11" i="8" s="1"/>
  <c r="J19" i="3"/>
  <c r="J19" i="7"/>
  <c r="J22" i="10"/>
  <c r="J18" i="12"/>
  <c r="J19" i="6"/>
  <c r="E8" i="7"/>
  <c r="D8" i="7"/>
  <c r="H10" i="5"/>
  <c r="K10" i="5"/>
  <c r="K10" i="8"/>
  <c r="H10" i="8"/>
  <c r="H9" i="6"/>
  <c r="K9" i="6"/>
  <c r="H10" i="4"/>
  <c r="K10" i="4"/>
  <c r="H10" i="10"/>
  <c r="K10" i="10"/>
  <c r="K9" i="3"/>
  <c r="H9" i="3"/>
  <c r="H13" i="11"/>
  <c r="K13" i="11"/>
  <c r="G14" i="11"/>
  <c r="D14" i="11"/>
  <c r="F14" i="11" s="1"/>
  <c r="J19" i="4"/>
  <c r="E8" i="2"/>
  <c r="D8" i="2"/>
  <c r="H10" i="9"/>
  <c r="K10" i="9"/>
  <c r="G10" i="6"/>
  <c r="D10" i="6"/>
  <c r="F10" i="6" s="1"/>
  <c r="G11" i="4"/>
  <c r="D11" i="4"/>
  <c r="F11" i="4" s="1"/>
  <c r="J18" i="11"/>
  <c r="K11" i="12" l="1"/>
  <c r="H11" i="12"/>
  <c r="D12" i="12"/>
  <c r="F12" i="12" s="1"/>
  <c r="G12" i="12"/>
  <c r="F8" i="2"/>
  <c r="G15" i="11"/>
  <c r="D15" i="11"/>
  <c r="F15" i="11" s="1"/>
  <c r="J23" i="10"/>
  <c r="J19" i="5"/>
  <c r="F8" i="7"/>
  <c r="J19" i="12"/>
  <c r="H11" i="10"/>
  <c r="K11" i="10"/>
  <c r="G11" i="3"/>
  <c r="D11" i="3"/>
  <c r="F11" i="3" s="1"/>
  <c r="G12" i="5"/>
  <c r="D12" i="5"/>
  <c r="F12" i="5" s="1"/>
  <c r="H11" i="8"/>
  <c r="K11" i="8"/>
  <c r="G11" i="6"/>
  <c r="D11" i="6"/>
  <c r="F11" i="6" s="1"/>
  <c r="J20" i="4"/>
  <c r="H14" i="11"/>
  <c r="K14" i="11"/>
  <c r="G8" i="7"/>
  <c r="J20" i="3"/>
  <c r="G12" i="10"/>
  <c r="D12" i="10"/>
  <c r="F12" i="10" s="1"/>
  <c r="H10" i="3"/>
  <c r="K10" i="3"/>
  <c r="H11" i="5"/>
  <c r="K11" i="5"/>
  <c r="J19" i="11"/>
  <c r="J20" i="6"/>
  <c r="G12" i="8"/>
  <c r="D12" i="8"/>
  <c r="F12" i="8" s="1"/>
  <c r="J21" i="9"/>
  <c r="H11" i="4"/>
  <c r="K11" i="4"/>
  <c r="H11" i="9"/>
  <c r="K11" i="9"/>
  <c r="G8" i="2"/>
  <c r="G12" i="9"/>
  <c r="D12" i="9"/>
  <c r="F12" i="9" s="1"/>
  <c r="D12" i="4"/>
  <c r="F12" i="4" s="1"/>
  <c r="G12" i="4"/>
  <c r="H10" i="6"/>
  <c r="K10" i="6"/>
  <c r="K12" i="12" l="1"/>
  <c r="H12" i="12"/>
  <c r="G13" i="12"/>
  <c r="D13" i="12"/>
  <c r="F13" i="12" s="1"/>
  <c r="J21" i="6"/>
  <c r="E9" i="2"/>
  <c r="D9" i="2"/>
  <c r="J24" i="10"/>
  <c r="H15" i="11"/>
  <c r="K15" i="11"/>
  <c r="H12" i="10"/>
  <c r="K12" i="10"/>
  <c r="J20" i="12"/>
  <c r="G16" i="11"/>
  <c r="D16" i="11"/>
  <c r="F16" i="11" s="1"/>
  <c r="H12" i="9"/>
  <c r="K12" i="9"/>
  <c r="G13" i="9"/>
  <c r="D13" i="9"/>
  <c r="F13" i="9" s="1"/>
  <c r="J22" i="9"/>
  <c r="G13" i="10"/>
  <c r="D13" i="10"/>
  <c r="F13" i="10" s="1"/>
  <c r="J21" i="4"/>
  <c r="H12" i="5"/>
  <c r="K12" i="5"/>
  <c r="H12" i="8"/>
  <c r="K12" i="8"/>
  <c r="G13" i="5"/>
  <c r="D13" i="5"/>
  <c r="F13" i="5" s="1"/>
  <c r="G13" i="4"/>
  <c r="D13" i="4"/>
  <c r="F13" i="4" s="1"/>
  <c r="J20" i="11"/>
  <c r="H12" i="4"/>
  <c r="K12" i="4"/>
  <c r="G13" i="8"/>
  <c r="D13" i="8"/>
  <c r="F13" i="8" s="1"/>
  <c r="J21" i="3"/>
  <c r="H11" i="6"/>
  <c r="K11" i="6"/>
  <c r="H11" i="3"/>
  <c r="K11" i="3"/>
  <c r="J20" i="5"/>
  <c r="E9" i="7"/>
  <c r="D9" i="7"/>
  <c r="G12" i="6"/>
  <c r="D12" i="6"/>
  <c r="F12" i="6" s="1"/>
  <c r="G12" i="3"/>
  <c r="D12" i="3"/>
  <c r="F12" i="3" s="1"/>
  <c r="H13" i="12" l="1"/>
  <c r="K13" i="12"/>
  <c r="D14" i="12"/>
  <c r="F14" i="12" s="1"/>
  <c r="G14" i="12"/>
  <c r="F9" i="2"/>
  <c r="H9" i="2" s="1"/>
  <c r="H13" i="10"/>
  <c r="K13" i="10"/>
  <c r="H13" i="5"/>
  <c r="K13" i="5"/>
  <c r="G14" i="10"/>
  <c r="D14" i="10"/>
  <c r="F14" i="10" s="1"/>
  <c r="G14" i="9"/>
  <c r="D14" i="9"/>
  <c r="F14" i="9" s="1"/>
  <c r="H13" i="9"/>
  <c r="K13" i="9"/>
  <c r="F9" i="7"/>
  <c r="G9" i="7"/>
  <c r="G14" i="5"/>
  <c r="D14" i="5"/>
  <c r="F14" i="5" s="1"/>
  <c r="J23" i="9"/>
  <c r="J22" i="6"/>
  <c r="J21" i="11"/>
  <c r="H12" i="3"/>
  <c r="K12" i="3"/>
  <c r="H13" i="4"/>
  <c r="K13" i="4"/>
  <c r="G9" i="2"/>
  <c r="G13" i="3"/>
  <c r="D13" i="3"/>
  <c r="F13" i="3" s="1"/>
  <c r="J21" i="5"/>
  <c r="H13" i="8"/>
  <c r="K13" i="8"/>
  <c r="G14" i="4"/>
  <c r="D14" i="4"/>
  <c r="F14" i="4" s="1"/>
  <c r="H16" i="11"/>
  <c r="K16" i="11"/>
  <c r="H12" i="6"/>
  <c r="K12" i="6"/>
  <c r="G14" i="8"/>
  <c r="D14" i="8"/>
  <c r="F14" i="8" s="1"/>
  <c r="G17" i="11"/>
  <c r="D17" i="11"/>
  <c r="F17" i="11" s="1"/>
  <c r="G13" i="6"/>
  <c r="D13" i="6"/>
  <c r="F13" i="6" s="1"/>
  <c r="J22" i="4"/>
  <c r="J21" i="12"/>
  <c r="J25" i="10"/>
  <c r="H14" i="12" l="1"/>
  <c r="K14" i="12"/>
  <c r="G15" i="12"/>
  <c r="D15" i="12"/>
  <c r="F15" i="12" s="1"/>
  <c r="K9" i="2"/>
  <c r="H13" i="6"/>
  <c r="K13" i="6"/>
  <c r="G14" i="6"/>
  <c r="D14" i="6"/>
  <c r="F14" i="6" s="1"/>
  <c r="J22" i="5"/>
  <c r="H9" i="7"/>
  <c r="K9" i="7"/>
  <c r="G15" i="9"/>
  <c r="D15" i="9"/>
  <c r="F15" i="9" s="1"/>
  <c r="H14" i="8"/>
  <c r="K14" i="8"/>
  <c r="J23" i="4"/>
  <c r="G15" i="8"/>
  <c r="D15" i="8"/>
  <c r="F15" i="8" s="1"/>
  <c r="J22" i="11"/>
  <c r="H14" i="10"/>
  <c r="K14" i="10"/>
  <c r="H13" i="3"/>
  <c r="K13" i="3"/>
  <c r="J24" i="9"/>
  <c r="G15" i="10"/>
  <c r="D15" i="10"/>
  <c r="F15" i="10" s="1"/>
  <c r="D14" i="3"/>
  <c r="F14" i="3" s="1"/>
  <c r="G14" i="3"/>
  <c r="H17" i="11"/>
  <c r="K17" i="11"/>
  <c r="H14" i="4"/>
  <c r="K14" i="4"/>
  <c r="J23" i="6"/>
  <c r="G18" i="11"/>
  <c r="D18" i="11"/>
  <c r="F18" i="11" s="1"/>
  <c r="J26" i="10"/>
  <c r="J22" i="12"/>
  <c r="G15" i="4"/>
  <c r="D15" i="4"/>
  <c r="F15" i="4" s="1"/>
  <c r="G10" i="2"/>
  <c r="D10" i="2"/>
  <c r="F10" i="2" s="1"/>
  <c r="H14" i="5"/>
  <c r="K14" i="5"/>
  <c r="G15" i="5"/>
  <c r="D15" i="5"/>
  <c r="F15" i="5" s="1"/>
  <c r="G10" i="7"/>
  <c r="D10" i="7"/>
  <c r="F10" i="7" s="1"/>
  <c r="H14" i="9"/>
  <c r="K14" i="9"/>
  <c r="H15" i="12" l="1"/>
  <c r="K15" i="12"/>
  <c r="D16" i="12"/>
  <c r="F16" i="12" s="1"/>
  <c r="G16" i="12"/>
  <c r="H15" i="8"/>
  <c r="K15" i="8"/>
  <c r="H14" i="6"/>
  <c r="K14" i="6"/>
  <c r="J25" i="9"/>
  <c r="G16" i="8"/>
  <c r="D16" i="8"/>
  <c r="F16" i="8" s="1"/>
  <c r="H15" i="9"/>
  <c r="K15" i="9"/>
  <c r="G15" i="6"/>
  <c r="D15" i="6"/>
  <c r="F15" i="6" s="1"/>
  <c r="D11" i="7"/>
  <c r="F11" i="7" s="1"/>
  <c r="G11" i="7"/>
  <c r="D16" i="4"/>
  <c r="F16" i="4" s="1"/>
  <c r="G16" i="4"/>
  <c r="J23" i="12"/>
  <c r="G15" i="3"/>
  <c r="D15" i="3"/>
  <c r="F15" i="3" s="1"/>
  <c r="G16" i="9"/>
  <c r="D16" i="9"/>
  <c r="F16" i="9" s="1"/>
  <c r="J27" i="10"/>
  <c r="H14" i="3"/>
  <c r="K14" i="3"/>
  <c r="J24" i="4"/>
  <c r="H15" i="5"/>
  <c r="K15" i="5"/>
  <c r="H10" i="7"/>
  <c r="K10" i="7"/>
  <c r="H10" i="2"/>
  <c r="K10" i="2"/>
  <c r="H18" i="11"/>
  <c r="K18" i="11"/>
  <c r="G16" i="5"/>
  <c r="D16" i="5"/>
  <c r="F16" i="5" s="1"/>
  <c r="H15" i="10"/>
  <c r="K15" i="10"/>
  <c r="J23" i="11"/>
  <c r="D11" i="2"/>
  <c r="F11" i="2" s="1"/>
  <c r="G11" i="2"/>
  <c r="G19" i="11"/>
  <c r="D19" i="11"/>
  <c r="F19" i="11" s="1"/>
  <c r="J24" i="6"/>
  <c r="G16" i="10"/>
  <c r="D16" i="10"/>
  <c r="F16" i="10" s="1"/>
  <c r="H15" i="4"/>
  <c r="K15" i="4"/>
  <c r="J23" i="5"/>
  <c r="G17" i="12" l="1"/>
  <c r="D17" i="12"/>
  <c r="F17" i="12" s="1"/>
  <c r="H16" i="12"/>
  <c r="K16" i="12"/>
  <c r="G17" i="10"/>
  <c r="D17" i="10"/>
  <c r="F17" i="10" s="1"/>
  <c r="G16" i="6"/>
  <c r="D16" i="6"/>
  <c r="F16" i="6" s="1"/>
  <c r="H16" i="9"/>
  <c r="K16" i="9"/>
  <c r="J24" i="11"/>
  <c r="J25" i="6"/>
  <c r="G20" i="11"/>
  <c r="D20" i="11"/>
  <c r="F20" i="11" s="1"/>
  <c r="G17" i="9"/>
  <c r="D17" i="9"/>
  <c r="F17" i="9" s="1"/>
  <c r="G17" i="4"/>
  <c r="D17" i="4"/>
  <c r="F17" i="4" s="1"/>
  <c r="H16" i="8"/>
  <c r="K16" i="8"/>
  <c r="H15" i="6"/>
  <c r="K15" i="6"/>
  <c r="J24" i="5"/>
  <c r="H19" i="11"/>
  <c r="K19" i="11"/>
  <c r="H16" i="5"/>
  <c r="K16" i="5"/>
  <c r="J25" i="4"/>
  <c r="H16" i="4"/>
  <c r="K16" i="4"/>
  <c r="G17" i="8"/>
  <c r="D17" i="8"/>
  <c r="F17" i="8" s="1"/>
  <c r="G12" i="2"/>
  <c r="D12" i="2"/>
  <c r="F12" i="2" s="1"/>
  <c r="H11" i="2"/>
  <c r="K11" i="2"/>
  <c r="G17" i="5"/>
  <c r="D17" i="5"/>
  <c r="F17" i="5" s="1"/>
  <c r="H15" i="3"/>
  <c r="K15" i="3"/>
  <c r="G12" i="7"/>
  <c r="D12" i="7"/>
  <c r="F12" i="7" s="1"/>
  <c r="J26" i="9"/>
  <c r="J28" i="10"/>
  <c r="J24" i="12"/>
  <c r="H16" i="10"/>
  <c r="K16" i="10"/>
  <c r="G16" i="3"/>
  <c r="D16" i="3"/>
  <c r="F16" i="3" s="1"/>
  <c r="H11" i="7"/>
  <c r="K11" i="7"/>
  <c r="H17" i="12" l="1"/>
  <c r="K17" i="12"/>
  <c r="D18" i="12"/>
  <c r="F18" i="12" s="1"/>
  <c r="G18" i="12"/>
  <c r="G21" i="11"/>
  <c r="D21" i="11"/>
  <c r="F21" i="11" s="1"/>
  <c r="J26" i="4"/>
  <c r="G18" i="4"/>
  <c r="D18" i="4"/>
  <c r="F18" i="4" s="1"/>
  <c r="G17" i="6"/>
  <c r="D17" i="6"/>
  <c r="F17" i="6" s="1"/>
  <c r="G18" i="5"/>
  <c r="D18" i="5"/>
  <c r="F18" i="5" s="1"/>
  <c r="H17" i="8"/>
  <c r="K17" i="8"/>
  <c r="H17" i="9"/>
  <c r="K17" i="9"/>
  <c r="J26" i="6"/>
  <c r="H17" i="10"/>
  <c r="K17" i="10"/>
  <c r="H17" i="4"/>
  <c r="K17" i="4"/>
  <c r="H16" i="6"/>
  <c r="K16" i="6"/>
  <c r="H16" i="3"/>
  <c r="K16" i="3"/>
  <c r="J29" i="10"/>
  <c r="G17" i="3"/>
  <c r="D17" i="3"/>
  <c r="F17" i="3" s="1"/>
  <c r="H12" i="2"/>
  <c r="K12" i="2"/>
  <c r="G18" i="8"/>
  <c r="D18" i="8"/>
  <c r="F18" i="8" s="1"/>
  <c r="G18" i="9"/>
  <c r="D18" i="9"/>
  <c r="F18" i="9" s="1"/>
  <c r="G18" i="10"/>
  <c r="D18" i="10"/>
  <c r="F18" i="10" s="1"/>
  <c r="H12" i="7"/>
  <c r="K12" i="7"/>
  <c r="J25" i="12"/>
  <c r="G13" i="7"/>
  <c r="D13" i="7"/>
  <c r="F13" i="7" s="1"/>
  <c r="D13" i="2"/>
  <c r="F13" i="2" s="1"/>
  <c r="G13" i="2"/>
  <c r="J25" i="11"/>
  <c r="J27" i="9"/>
  <c r="H17" i="5"/>
  <c r="K17" i="5"/>
  <c r="J25" i="5"/>
  <c r="H20" i="11"/>
  <c r="K20" i="11"/>
  <c r="K18" i="12" l="1"/>
  <c r="H18" i="12"/>
  <c r="G19" i="12"/>
  <c r="D19" i="12"/>
  <c r="F19" i="12" s="1"/>
  <c r="H21" i="11"/>
  <c r="K21" i="11"/>
  <c r="J26" i="11"/>
  <c r="H13" i="7"/>
  <c r="K13" i="7"/>
  <c r="G19" i="10"/>
  <c r="D19" i="10"/>
  <c r="F19" i="10" s="1"/>
  <c r="J30" i="10"/>
  <c r="G19" i="5"/>
  <c r="D19" i="5"/>
  <c r="F19" i="5" s="1"/>
  <c r="G22" i="11"/>
  <c r="D22" i="11"/>
  <c r="F22" i="11" s="1"/>
  <c r="H18" i="10"/>
  <c r="K18" i="10"/>
  <c r="G14" i="7"/>
  <c r="D14" i="7"/>
  <c r="F14" i="7" s="1"/>
  <c r="H18" i="8"/>
  <c r="K18" i="8"/>
  <c r="J27" i="4"/>
  <c r="G19" i="8"/>
  <c r="D19" i="8"/>
  <c r="F19" i="8" s="1"/>
  <c r="J26" i="12"/>
  <c r="H17" i="6"/>
  <c r="K17" i="6"/>
  <c r="H18" i="9"/>
  <c r="K18" i="9"/>
  <c r="G18" i="6"/>
  <c r="D18" i="6"/>
  <c r="F18" i="6" s="1"/>
  <c r="H18" i="5"/>
  <c r="K18" i="5"/>
  <c r="J26" i="5"/>
  <c r="J28" i="9"/>
  <c r="G14" i="2"/>
  <c r="D14" i="2"/>
  <c r="F14" i="2" s="1"/>
  <c r="G19" i="9"/>
  <c r="D19" i="9"/>
  <c r="F19" i="9" s="1"/>
  <c r="H17" i="3"/>
  <c r="K17" i="3"/>
  <c r="J27" i="6"/>
  <c r="H18" i="4"/>
  <c r="K18" i="4"/>
  <c r="H13" i="2"/>
  <c r="K13" i="2"/>
  <c r="D18" i="3"/>
  <c r="F18" i="3" s="1"/>
  <c r="G18" i="3"/>
  <c r="G19" i="4"/>
  <c r="D19" i="4"/>
  <c r="F19" i="4" s="1"/>
  <c r="H19" i="12" l="1"/>
  <c r="K19" i="12"/>
  <c r="G20" i="12"/>
  <c r="D20" i="12"/>
  <c r="F20" i="12" s="1"/>
  <c r="J31" i="10"/>
  <c r="H14" i="2"/>
  <c r="K14" i="2"/>
  <c r="H18" i="6"/>
  <c r="K18" i="6"/>
  <c r="J27" i="12"/>
  <c r="G20" i="8"/>
  <c r="D20" i="8"/>
  <c r="F20" i="8" s="1"/>
  <c r="D20" i="5"/>
  <c r="F20" i="5" s="1"/>
  <c r="G20" i="5"/>
  <c r="G15" i="2"/>
  <c r="D15" i="2"/>
  <c r="F15" i="2" s="1"/>
  <c r="G19" i="6"/>
  <c r="D19" i="6"/>
  <c r="F19" i="6" s="1"/>
  <c r="J28" i="4"/>
  <c r="J27" i="11"/>
  <c r="D20" i="4"/>
  <c r="F20" i="4" s="1"/>
  <c r="G20" i="4"/>
  <c r="H19" i="10"/>
  <c r="K19" i="10"/>
  <c r="H19" i="4"/>
  <c r="K19" i="4"/>
  <c r="H19" i="9"/>
  <c r="K19" i="9"/>
  <c r="J27" i="5"/>
  <c r="H22" i="11"/>
  <c r="K22" i="11"/>
  <c r="G20" i="10"/>
  <c r="D20" i="10"/>
  <c r="F20" i="10" s="1"/>
  <c r="J29" i="9"/>
  <c r="G19" i="3"/>
  <c r="D19" i="3"/>
  <c r="F19" i="3" s="1"/>
  <c r="J28" i="6"/>
  <c r="G20" i="9"/>
  <c r="D20" i="9"/>
  <c r="F20" i="9" s="1"/>
  <c r="H14" i="7"/>
  <c r="K14" i="7"/>
  <c r="D23" i="11"/>
  <c r="F23" i="11" s="1"/>
  <c r="G23" i="11"/>
  <c r="H18" i="3"/>
  <c r="K18" i="3"/>
  <c r="H19" i="8"/>
  <c r="K19" i="8"/>
  <c r="D15" i="7"/>
  <c r="F15" i="7" s="1"/>
  <c r="G15" i="7"/>
  <c r="H19" i="5"/>
  <c r="K19" i="5"/>
  <c r="H20" i="12" l="1"/>
  <c r="K20" i="12"/>
  <c r="D21" i="12"/>
  <c r="F21" i="12" s="1"/>
  <c r="G21" i="12"/>
  <c r="H15" i="7"/>
  <c r="K15" i="7"/>
  <c r="D20" i="6"/>
  <c r="F20" i="6" s="1"/>
  <c r="G20" i="6"/>
  <c r="H20" i="8"/>
  <c r="K20" i="8"/>
  <c r="H20" i="9"/>
  <c r="K20" i="9"/>
  <c r="G16" i="7"/>
  <c r="D16" i="7"/>
  <c r="F16" i="7" s="1"/>
  <c r="J30" i="9"/>
  <c r="H15" i="2"/>
  <c r="K15" i="2"/>
  <c r="G21" i="8"/>
  <c r="D21" i="8"/>
  <c r="F21" i="8" s="1"/>
  <c r="G21" i="9"/>
  <c r="D21" i="9"/>
  <c r="F21" i="9" s="1"/>
  <c r="J28" i="12"/>
  <c r="J32" i="10"/>
  <c r="H20" i="10"/>
  <c r="K20" i="10"/>
  <c r="J28" i="5"/>
  <c r="G24" i="11"/>
  <c r="D24" i="11"/>
  <c r="F24" i="11" s="1"/>
  <c r="J29" i="6"/>
  <c r="G21" i="10"/>
  <c r="D21" i="10"/>
  <c r="F21" i="10" s="1"/>
  <c r="J29" i="4"/>
  <c r="G21" i="5"/>
  <c r="D21" i="5"/>
  <c r="F21" i="5" s="1"/>
  <c r="G16" i="2"/>
  <c r="D16" i="2"/>
  <c r="F16" i="2" s="1"/>
  <c r="H23" i="11"/>
  <c r="K23" i="11"/>
  <c r="H19" i="3"/>
  <c r="K19" i="3"/>
  <c r="G21" i="4"/>
  <c r="D21" i="4"/>
  <c r="F21" i="4" s="1"/>
  <c r="H20" i="5"/>
  <c r="K20" i="5"/>
  <c r="J28" i="11"/>
  <c r="G20" i="3"/>
  <c r="D20" i="3"/>
  <c r="F20" i="3" s="1"/>
  <c r="H20" i="4"/>
  <c r="K20" i="4"/>
  <c r="H19" i="6"/>
  <c r="K19" i="6"/>
  <c r="G22" i="12" l="1"/>
  <c r="D22" i="12"/>
  <c r="F22" i="12" s="1"/>
  <c r="H21" i="12"/>
  <c r="K21" i="12"/>
  <c r="J33" i="10"/>
  <c r="H20" i="3"/>
  <c r="K20" i="3"/>
  <c r="H16" i="2"/>
  <c r="K16" i="2"/>
  <c r="J30" i="6"/>
  <c r="G22" i="9"/>
  <c r="D22" i="9"/>
  <c r="F22" i="9" s="1"/>
  <c r="G17" i="2"/>
  <c r="D17" i="2"/>
  <c r="F17" i="2" s="1"/>
  <c r="J30" i="4"/>
  <c r="H24" i="11"/>
  <c r="K24" i="11"/>
  <c r="H21" i="8"/>
  <c r="L18" i="8" s="1"/>
  <c r="K21" i="8"/>
  <c r="J31" i="9"/>
  <c r="G21" i="3"/>
  <c r="D21" i="3"/>
  <c r="F21" i="3" s="1"/>
  <c r="G25" i="11"/>
  <c r="D25" i="11"/>
  <c r="F25" i="11" s="1"/>
  <c r="J29" i="12"/>
  <c r="G21" i="6"/>
  <c r="D21" i="6"/>
  <c r="F21" i="6" s="1"/>
  <c r="H21" i="4"/>
  <c r="K21" i="4"/>
  <c r="H21" i="10"/>
  <c r="K21" i="10"/>
  <c r="H16" i="7"/>
  <c r="K16" i="7"/>
  <c r="H20" i="6"/>
  <c r="K20" i="6"/>
  <c r="H21" i="5"/>
  <c r="K21" i="5"/>
  <c r="G22" i="10"/>
  <c r="D22" i="10"/>
  <c r="F22" i="10" s="1"/>
  <c r="G17" i="7"/>
  <c r="D17" i="7"/>
  <c r="F17" i="7" s="1"/>
  <c r="L20" i="8"/>
  <c r="G22" i="4"/>
  <c r="D22" i="4"/>
  <c r="F22" i="4" s="1"/>
  <c r="J29" i="11"/>
  <c r="G22" i="5"/>
  <c r="D22" i="5"/>
  <c r="F22" i="5" s="1"/>
  <c r="J29" i="5"/>
  <c r="H21" i="9"/>
  <c r="K21" i="9"/>
  <c r="L19" i="8"/>
  <c r="H22" i="12" l="1"/>
  <c r="K22" i="12"/>
  <c r="G23" i="12"/>
  <c r="D23" i="12"/>
  <c r="F23" i="12" s="1"/>
  <c r="G18" i="7"/>
  <c r="D18" i="7"/>
  <c r="F18" i="7" s="1"/>
  <c r="G18" i="2"/>
  <c r="D18" i="2"/>
  <c r="F18" i="2" s="1"/>
  <c r="J31" i="6"/>
  <c r="L21" i="8"/>
  <c r="J30" i="12"/>
  <c r="J30" i="5"/>
  <c r="L9" i="8"/>
  <c r="L10" i="8"/>
  <c r="L11" i="8"/>
  <c r="L15" i="8"/>
  <c r="L12" i="8"/>
  <c r="L14" i="8"/>
  <c r="L16" i="8"/>
  <c r="L17" i="8"/>
  <c r="L13" i="8"/>
  <c r="H22" i="5"/>
  <c r="K22" i="5"/>
  <c r="H17" i="2"/>
  <c r="K17" i="2"/>
  <c r="J34" i="10"/>
  <c r="J30" i="11"/>
  <c r="H22" i="4"/>
  <c r="K22" i="4"/>
  <c r="H22" i="10"/>
  <c r="K22" i="10"/>
  <c r="D23" i="4"/>
  <c r="F23" i="4" s="1"/>
  <c r="G23" i="4"/>
  <c r="G23" i="10"/>
  <c r="D23" i="10"/>
  <c r="F23" i="10" s="1"/>
  <c r="H21" i="6"/>
  <c r="K21" i="6"/>
  <c r="G22" i="6"/>
  <c r="D22" i="6"/>
  <c r="F22" i="6" s="1"/>
  <c r="H25" i="11"/>
  <c r="K25" i="11"/>
  <c r="G23" i="5"/>
  <c r="D23" i="5"/>
  <c r="F23" i="5" s="1"/>
  <c r="D26" i="11"/>
  <c r="F26" i="11" s="1"/>
  <c r="G26" i="11"/>
  <c r="H22" i="9"/>
  <c r="K22" i="9"/>
  <c r="H17" i="7"/>
  <c r="K17" i="7"/>
  <c r="H21" i="3"/>
  <c r="L18" i="3" s="1"/>
  <c r="K21" i="3"/>
  <c r="J31" i="4"/>
  <c r="G23" i="9"/>
  <c r="D23" i="9"/>
  <c r="F23" i="9" s="1"/>
  <c r="K23" i="12" l="1"/>
  <c r="H23" i="12"/>
  <c r="G24" i="12"/>
  <c r="D24" i="12"/>
  <c r="F24" i="12" s="1"/>
  <c r="L20" i="3"/>
  <c r="G23" i="6"/>
  <c r="D23" i="6"/>
  <c r="F23" i="6" s="1"/>
  <c r="J31" i="12"/>
  <c r="H23" i="9"/>
  <c r="K23" i="9"/>
  <c r="G24" i="4"/>
  <c r="D24" i="4"/>
  <c r="F24" i="4" s="1"/>
  <c r="J35" i="10"/>
  <c r="H18" i="7"/>
  <c r="K18" i="7"/>
  <c r="L19" i="3"/>
  <c r="H18" i="2"/>
  <c r="K18" i="2"/>
  <c r="D19" i="7"/>
  <c r="F19" i="7" s="1"/>
  <c r="G19" i="7"/>
  <c r="G24" i="9"/>
  <c r="D24" i="9"/>
  <c r="F24" i="9" s="1"/>
  <c r="G24" i="5"/>
  <c r="D24" i="5"/>
  <c r="F24" i="5" s="1"/>
  <c r="H22" i="6"/>
  <c r="K22" i="6"/>
  <c r="H23" i="4"/>
  <c r="K23" i="4"/>
  <c r="J31" i="5"/>
  <c r="J32" i="6"/>
  <c r="L21" i="3"/>
  <c r="G27" i="11"/>
  <c r="D27" i="11"/>
  <c r="F27" i="11" s="1"/>
  <c r="H23" i="10"/>
  <c r="K23" i="10"/>
  <c r="J31" i="11"/>
  <c r="G19" i="2"/>
  <c r="D19" i="2"/>
  <c r="F19" i="2" s="1"/>
  <c r="H23" i="5"/>
  <c r="K23" i="5"/>
  <c r="L9" i="3"/>
  <c r="L12" i="3"/>
  <c r="L10" i="3"/>
  <c r="L11" i="3"/>
  <c r="L14" i="3"/>
  <c r="L13" i="3"/>
  <c r="L15" i="3"/>
  <c r="L16" i="3"/>
  <c r="L17" i="3"/>
  <c r="H26" i="11"/>
  <c r="K26" i="11"/>
  <c r="G24" i="10"/>
  <c r="D24" i="10"/>
  <c r="F24" i="10" s="1"/>
  <c r="K24" i="12" l="1"/>
  <c r="H24" i="12"/>
  <c r="D25" i="12"/>
  <c r="F25" i="12" s="1"/>
  <c r="G25" i="12"/>
  <c r="H24" i="10"/>
  <c r="K24" i="10"/>
  <c r="G25" i="5"/>
  <c r="D25" i="5"/>
  <c r="F25" i="5" s="1"/>
  <c r="J32" i="5"/>
  <c r="H24" i="9"/>
  <c r="K24" i="9"/>
  <c r="G24" i="6"/>
  <c r="D24" i="6"/>
  <c r="F24" i="6" s="1"/>
  <c r="H23" i="6"/>
  <c r="K23" i="6"/>
  <c r="G25" i="9"/>
  <c r="D25" i="9"/>
  <c r="F25" i="9" s="1"/>
  <c r="J36" i="10"/>
  <c r="J32" i="12"/>
  <c r="G25" i="10"/>
  <c r="D25" i="10"/>
  <c r="F25" i="10" s="1"/>
  <c r="H19" i="2"/>
  <c r="K19" i="2"/>
  <c r="H27" i="11"/>
  <c r="K27" i="11"/>
  <c r="H24" i="4"/>
  <c r="K24" i="4"/>
  <c r="G28" i="11"/>
  <c r="D28" i="11"/>
  <c r="F28" i="11" s="1"/>
  <c r="H19" i="7"/>
  <c r="K19" i="7"/>
  <c r="L19" i="7" s="1"/>
  <c r="G25" i="4"/>
  <c r="D25" i="4"/>
  <c r="F25" i="4" s="1"/>
  <c r="J32" i="11"/>
  <c r="J33" i="6"/>
  <c r="H24" i="5"/>
  <c r="K24" i="5"/>
  <c r="D26" i="12" l="1"/>
  <c r="F26" i="12" s="1"/>
  <c r="G26" i="12"/>
  <c r="H25" i="12"/>
  <c r="K25" i="12"/>
  <c r="L9" i="2"/>
  <c r="L11" i="2"/>
  <c r="L10" i="2"/>
  <c r="L12" i="2"/>
  <c r="L14" i="2"/>
  <c r="L16" i="2"/>
  <c r="H25" i="5"/>
  <c r="K25" i="5"/>
  <c r="J34" i="6"/>
  <c r="G26" i="5"/>
  <c r="D26" i="5"/>
  <c r="F26" i="5" s="1"/>
  <c r="G26" i="10"/>
  <c r="D26" i="10"/>
  <c r="F26" i="10" s="1"/>
  <c r="H24" i="6"/>
  <c r="K24" i="6"/>
  <c r="L9" i="7"/>
  <c r="L10" i="7"/>
  <c r="L11" i="7"/>
  <c r="L14" i="7"/>
  <c r="L13" i="7"/>
  <c r="L16" i="7"/>
  <c r="L15" i="7"/>
  <c r="L17" i="7"/>
  <c r="H25" i="10"/>
  <c r="K25" i="10"/>
  <c r="J33" i="11"/>
  <c r="J33" i="12"/>
  <c r="G25" i="6"/>
  <c r="D25" i="6"/>
  <c r="F25" i="6" s="1"/>
  <c r="G26" i="9"/>
  <c r="D26" i="9"/>
  <c r="F26" i="9" s="1"/>
  <c r="L17" i="2"/>
  <c r="H28" i="11"/>
  <c r="K28" i="11"/>
  <c r="L12" i="7"/>
  <c r="H25" i="4"/>
  <c r="K25" i="4"/>
  <c r="G29" i="11"/>
  <c r="D29" i="11"/>
  <c r="F29" i="11" s="1"/>
  <c r="L18" i="7"/>
  <c r="G26" i="4"/>
  <c r="D26" i="4"/>
  <c r="F26" i="4" s="1"/>
  <c r="L13" i="2"/>
  <c r="H25" i="9"/>
  <c r="K25" i="9"/>
  <c r="L18" i="2"/>
  <c r="L15" i="2"/>
  <c r="L19" i="2"/>
  <c r="J33" i="5"/>
  <c r="D27" i="12" l="1"/>
  <c r="F27" i="12" s="1"/>
  <c r="G27" i="12"/>
  <c r="H26" i="12"/>
  <c r="K26" i="12"/>
  <c r="G26" i="6"/>
  <c r="D26" i="6"/>
  <c r="F26" i="6" s="1"/>
  <c r="H29" i="11"/>
  <c r="K29" i="11"/>
  <c r="H26" i="4"/>
  <c r="K26" i="4"/>
  <c r="D30" i="11"/>
  <c r="F30" i="11" s="1"/>
  <c r="G30" i="11"/>
  <c r="J34" i="5"/>
  <c r="G27" i="4"/>
  <c r="D27" i="4"/>
  <c r="F27" i="4" s="1"/>
  <c r="H26" i="9"/>
  <c r="K26" i="9"/>
  <c r="J34" i="11"/>
  <c r="G27" i="9"/>
  <c r="D27" i="9"/>
  <c r="F27" i="9" s="1"/>
  <c r="J35" i="6"/>
  <c r="H26" i="10"/>
  <c r="K26" i="10"/>
  <c r="H25" i="6"/>
  <c r="K25" i="6"/>
  <c r="D27" i="10"/>
  <c r="F27" i="10" s="1"/>
  <c r="G27" i="10"/>
  <c r="H26" i="5"/>
  <c r="K26" i="5"/>
  <c r="J34" i="12"/>
  <c r="G27" i="5"/>
  <c r="D27" i="5"/>
  <c r="F27" i="5" s="1"/>
  <c r="G28" i="12" l="1"/>
  <c r="D28" i="12"/>
  <c r="F28" i="12" s="1"/>
  <c r="H27" i="12"/>
  <c r="K27" i="12"/>
  <c r="G31" i="11"/>
  <c r="D31" i="11"/>
  <c r="F31" i="11" s="1"/>
  <c r="H27" i="5"/>
  <c r="K27" i="5"/>
  <c r="D28" i="5"/>
  <c r="F28" i="5" s="1"/>
  <c r="G28" i="5"/>
  <c r="J36" i="6"/>
  <c r="H30" i="11"/>
  <c r="K30" i="11"/>
  <c r="H26" i="6"/>
  <c r="K26" i="6"/>
  <c r="G27" i="6"/>
  <c r="D27" i="6"/>
  <c r="F27" i="6" s="1"/>
  <c r="J35" i="11"/>
  <c r="J35" i="12"/>
  <c r="H27" i="10"/>
  <c r="K27" i="10"/>
  <c r="H27" i="9"/>
  <c r="K27" i="9"/>
  <c r="H27" i="4"/>
  <c r="K27" i="4"/>
  <c r="J35" i="5"/>
  <c r="G28" i="10"/>
  <c r="D28" i="10"/>
  <c r="F28" i="10" s="1"/>
  <c r="G28" i="9"/>
  <c r="D28" i="9"/>
  <c r="F28" i="9" s="1"/>
  <c r="G28" i="4"/>
  <c r="D28" i="4"/>
  <c r="F28" i="4" s="1"/>
  <c r="H28" i="12" l="1"/>
  <c r="K28" i="12"/>
  <c r="D29" i="12"/>
  <c r="F29" i="12" s="1"/>
  <c r="G29" i="12"/>
  <c r="H28" i="4"/>
  <c r="K28" i="4"/>
  <c r="G29" i="9"/>
  <c r="D29" i="9"/>
  <c r="F29" i="9" s="1"/>
  <c r="J36" i="11"/>
  <c r="H31" i="11"/>
  <c r="K31" i="11"/>
  <c r="G29" i="5"/>
  <c r="D29" i="5"/>
  <c r="F29" i="5" s="1"/>
  <c r="D32" i="11"/>
  <c r="F32" i="11" s="1"/>
  <c r="G32" i="11"/>
  <c r="G29" i="4"/>
  <c r="D29" i="4"/>
  <c r="F29" i="4" s="1"/>
  <c r="H28" i="9"/>
  <c r="K28" i="9"/>
  <c r="J36" i="12"/>
  <c r="H28" i="10"/>
  <c r="K28" i="10"/>
  <c r="H27" i="6"/>
  <c r="K27" i="6"/>
  <c r="H28" i="5"/>
  <c r="K28" i="5"/>
  <c r="G29" i="10"/>
  <c r="D29" i="10"/>
  <c r="F29" i="10" s="1"/>
  <c r="D28" i="6"/>
  <c r="F28" i="6" s="1"/>
  <c r="G28" i="6"/>
  <c r="J36" i="5"/>
  <c r="J37" i="6"/>
  <c r="G30" i="12" l="1"/>
  <c r="D30" i="12"/>
  <c r="F30" i="12" s="1"/>
  <c r="H29" i="12"/>
  <c r="K29" i="12"/>
  <c r="H29" i="10"/>
  <c r="K29" i="10"/>
  <c r="G30" i="5"/>
  <c r="D30" i="5"/>
  <c r="F30" i="5" s="1"/>
  <c r="H32" i="11"/>
  <c r="K32" i="11"/>
  <c r="G30" i="10"/>
  <c r="D30" i="10"/>
  <c r="F30" i="10" s="1"/>
  <c r="H29" i="5"/>
  <c r="K29" i="5"/>
  <c r="H29" i="4"/>
  <c r="K29" i="4"/>
  <c r="J37" i="11"/>
  <c r="J37" i="12"/>
  <c r="J38" i="6"/>
  <c r="G30" i="4"/>
  <c r="D30" i="4"/>
  <c r="F30" i="4" s="1"/>
  <c r="G29" i="6"/>
  <c r="D29" i="6"/>
  <c r="F29" i="6" s="1"/>
  <c r="H28" i="6"/>
  <c r="K28" i="6"/>
  <c r="G33" i="11"/>
  <c r="D33" i="11"/>
  <c r="F33" i="11" s="1"/>
  <c r="H29" i="9"/>
  <c r="K29" i="9"/>
  <c r="G30" i="9"/>
  <c r="D30" i="9"/>
  <c r="F30" i="9" s="1"/>
  <c r="H30" i="12" l="1"/>
  <c r="K30" i="12"/>
  <c r="D31" i="12"/>
  <c r="F31" i="12" s="1"/>
  <c r="G31" i="12"/>
  <c r="D31" i="4"/>
  <c r="F31" i="4" s="1"/>
  <c r="G31" i="4"/>
  <c r="G31" i="10"/>
  <c r="D31" i="10"/>
  <c r="F31" i="10" s="1"/>
  <c r="G31" i="5"/>
  <c r="D31" i="5"/>
  <c r="F31" i="5" s="1"/>
  <c r="H30" i="4"/>
  <c r="K30" i="4"/>
  <c r="J38" i="12"/>
  <c r="H29" i="6"/>
  <c r="K29" i="6"/>
  <c r="J39" i="6"/>
  <c r="H33" i="11"/>
  <c r="K33" i="11"/>
  <c r="G30" i="6"/>
  <c r="D30" i="6"/>
  <c r="F30" i="6" s="1"/>
  <c r="G34" i="11"/>
  <c r="D34" i="11"/>
  <c r="F34" i="11" s="1"/>
  <c r="H30" i="9"/>
  <c r="K30" i="9"/>
  <c r="G31" i="9"/>
  <c r="D31" i="9"/>
  <c r="F31" i="9" s="1"/>
  <c r="J38" i="11"/>
  <c r="H30" i="10"/>
  <c r="K30" i="10"/>
  <c r="H30" i="5"/>
  <c r="K30" i="5"/>
  <c r="G32" i="12" l="1"/>
  <c r="D32" i="12"/>
  <c r="F32" i="12" s="1"/>
  <c r="H31" i="12"/>
  <c r="K31" i="12"/>
  <c r="J39" i="11"/>
  <c r="H31" i="9"/>
  <c r="L28" i="9" s="1"/>
  <c r="K31" i="9"/>
  <c r="G31" i="6"/>
  <c r="D31" i="6"/>
  <c r="F31" i="6" s="1"/>
  <c r="H31" i="5"/>
  <c r="K31" i="5"/>
  <c r="L30" i="9"/>
  <c r="J39" i="12"/>
  <c r="G32" i="5"/>
  <c r="D32" i="5"/>
  <c r="F32" i="5" s="1"/>
  <c r="H31" i="4"/>
  <c r="L28" i="4" s="1"/>
  <c r="K31" i="4"/>
  <c r="L31" i="4" s="1"/>
  <c r="H31" i="10"/>
  <c r="K31" i="10"/>
  <c r="H34" i="11"/>
  <c r="K34" i="11"/>
  <c r="G32" i="10"/>
  <c r="D32" i="10"/>
  <c r="F32" i="10" s="1"/>
  <c r="H30" i="6"/>
  <c r="K30" i="6"/>
  <c r="D35" i="11"/>
  <c r="F35" i="11" s="1"/>
  <c r="G35" i="11"/>
  <c r="J40" i="6"/>
  <c r="L26" i="4"/>
  <c r="H32" i="12" l="1"/>
  <c r="K32" i="12"/>
  <c r="D33" i="12"/>
  <c r="F33" i="12" s="1"/>
  <c r="G33" i="12"/>
  <c r="L29" i="4"/>
  <c r="L31" i="9"/>
  <c r="L11" i="4"/>
  <c r="L9" i="4"/>
  <c r="L12" i="4"/>
  <c r="L10" i="4"/>
  <c r="L13" i="4"/>
  <c r="L14" i="4"/>
  <c r="L16" i="4"/>
  <c r="L15" i="4"/>
  <c r="L19" i="4"/>
  <c r="L17" i="4"/>
  <c r="L18" i="4"/>
  <c r="L21" i="4"/>
  <c r="L20" i="4"/>
  <c r="L23" i="4"/>
  <c r="L22" i="4"/>
  <c r="L24" i="4"/>
  <c r="L25" i="4"/>
  <c r="H32" i="10"/>
  <c r="K32" i="10"/>
  <c r="H32" i="5"/>
  <c r="K32" i="5"/>
  <c r="G33" i="10"/>
  <c r="D33" i="10"/>
  <c r="F33" i="10" s="1"/>
  <c r="G33" i="5"/>
  <c r="D33" i="5"/>
  <c r="F33" i="5" s="1"/>
  <c r="H31" i="6"/>
  <c r="K31" i="6"/>
  <c r="J41" i="6"/>
  <c r="G32" i="6"/>
  <c r="D32" i="6"/>
  <c r="F32" i="6" s="1"/>
  <c r="L9" i="9"/>
  <c r="L10" i="9"/>
  <c r="L13" i="9"/>
  <c r="L12" i="9"/>
  <c r="L11" i="9"/>
  <c r="L16" i="9"/>
  <c r="L14" i="9"/>
  <c r="L18" i="9"/>
  <c r="L15" i="9"/>
  <c r="L17" i="9"/>
  <c r="L19" i="9"/>
  <c r="L20" i="9"/>
  <c r="L22" i="9"/>
  <c r="L25" i="9"/>
  <c r="L24" i="9"/>
  <c r="L21" i="9"/>
  <c r="L23" i="9"/>
  <c r="L27" i="9"/>
  <c r="L26" i="9"/>
  <c r="G36" i="11"/>
  <c r="D36" i="11"/>
  <c r="F36" i="11" s="1"/>
  <c r="J40" i="12"/>
  <c r="J40" i="11"/>
  <c r="L27" i="4"/>
  <c r="H35" i="11"/>
  <c r="K35" i="11"/>
  <c r="L30" i="4"/>
  <c r="L29" i="9"/>
  <c r="D34" i="12" l="1"/>
  <c r="F34" i="12" s="1"/>
  <c r="G34" i="12"/>
  <c r="K33" i="12"/>
  <c r="H33" i="12"/>
  <c r="H33" i="10"/>
  <c r="K33" i="10"/>
  <c r="J41" i="12"/>
  <c r="H32" i="6"/>
  <c r="K32" i="6"/>
  <c r="H33" i="5"/>
  <c r="K33" i="5"/>
  <c r="J41" i="11"/>
  <c r="G33" i="6"/>
  <c r="D33" i="6"/>
  <c r="F33" i="6" s="1"/>
  <c r="G34" i="5"/>
  <c r="D34" i="5"/>
  <c r="F34" i="5" s="1"/>
  <c r="G37" i="11"/>
  <c r="D37" i="11"/>
  <c r="F37" i="11" s="1"/>
  <c r="G34" i="10"/>
  <c r="D34" i="10"/>
  <c r="F34" i="10" s="1"/>
  <c r="J42" i="6"/>
  <c r="H36" i="11"/>
  <c r="K36" i="11"/>
  <c r="G35" i="12" l="1"/>
  <c r="D35" i="12"/>
  <c r="F35" i="12" s="1"/>
  <c r="K34" i="12"/>
  <c r="H34" i="12"/>
  <c r="D35" i="10"/>
  <c r="F35" i="10" s="1"/>
  <c r="G35" i="10"/>
  <c r="H37" i="11"/>
  <c r="K37" i="11"/>
  <c r="G34" i="6"/>
  <c r="D34" i="6"/>
  <c r="F34" i="6" s="1"/>
  <c r="H33" i="6"/>
  <c r="K33" i="6"/>
  <c r="J42" i="12"/>
  <c r="G38" i="11"/>
  <c r="D38" i="11"/>
  <c r="F38" i="11" s="1"/>
  <c r="J42" i="11"/>
  <c r="J43" i="6"/>
  <c r="H34" i="5"/>
  <c r="K34" i="5"/>
  <c r="H34" i="10"/>
  <c r="K34" i="10"/>
  <c r="G35" i="5"/>
  <c r="D35" i="5"/>
  <c r="F35" i="5" s="1"/>
  <c r="H35" i="12" l="1"/>
  <c r="K35" i="12"/>
  <c r="D36" i="12"/>
  <c r="F36" i="12" s="1"/>
  <c r="G36" i="12"/>
  <c r="H38" i="11"/>
  <c r="K38" i="11"/>
  <c r="H35" i="5"/>
  <c r="K35" i="5"/>
  <c r="G39" i="11"/>
  <c r="D39" i="11"/>
  <c r="F39" i="11" s="1"/>
  <c r="H34" i="6"/>
  <c r="K34" i="6"/>
  <c r="G36" i="10"/>
  <c r="D36" i="10"/>
  <c r="F36" i="10" s="1"/>
  <c r="G36" i="5"/>
  <c r="D36" i="5"/>
  <c r="F36" i="5" s="1"/>
  <c r="J43" i="12"/>
  <c r="G35" i="6"/>
  <c r="D35" i="6"/>
  <c r="F35" i="6" s="1"/>
  <c r="H35" i="10"/>
  <c r="K35" i="10"/>
  <c r="J43" i="11"/>
  <c r="H36" i="12" l="1"/>
  <c r="K36" i="12"/>
  <c r="D37" i="12"/>
  <c r="F37" i="12" s="1"/>
  <c r="G37" i="12"/>
  <c r="H35" i="6"/>
  <c r="K35" i="6"/>
  <c r="D36" i="6"/>
  <c r="F36" i="6" s="1"/>
  <c r="G36" i="6"/>
  <c r="L33" i="5"/>
  <c r="L32" i="5"/>
  <c r="H36" i="10"/>
  <c r="L35" i="10" s="1"/>
  <c r="K36" i="10"/>
  <c r="J44" i="12"/>
  <c r="H36" i="5"/>
  <c r="K36" i="5"/>
  <c r="L36" i="5" s="1"/>
  <c r="H39" i="11"/>
  <c r="K39" i="11"/>
  <c r="D40" i="11"/>
  <c r="F40" i="11" s="1"/>
  <c r="G40" i="11"/>
  <c r="L35" i="5"/>
  <c r="G38" i="12" l="1"/>
  <c r="D38" i="12"/>
  <c r="F38" i="12" s="1"/>
  <c r="K37" i="12"/>
  <c r="H37" i="12"/>
  <c r="L36" i="10"/>
  <c r="G41" i="11"/>
  <c r="D41" i="11"/>
  <c r="F41" i="11" s="1"/>
  <c r="L9" i="5"/>
  <c r="L10" i="5"/>
  <c r="L11" i="5"/>
  <c r="L12" i="5"/>
  <c r="L13" i="5"/>
  <c r="L14" i="5"/>
  <c r="L16" i="5"/>
  <c r="L15" i="5"/>
  <c r="L17" i="5"/>
  <c r="L18" i="5"/>
  <c r="L19" i="5"/>
  <c r="L21" i="5"/>
  <c r="L20" i="5"/>
  <c r="L22" i="5"/>
  <c r="L23" i="5"/>
  <c r="L26" i="5"/>
  <c r="L25" i="5"/>
  <c r="L24" i="5"/>
  <c r="L27" i="5"/>
  <c r="L29" i="5"/>
  <c r="L31" i="5"/>
  <c r="L28" i="5"/>
  <c r="L30" i="5"/>
  <c r="L34" i="5"/>
  <c r="G37" i="6"/>
  <c r="D37" i="6"/>
  <c r="F37" i="6" s="1"/>
  <c r="L11" i="10"/>
  <c r="L10" i="10"/>
  <c r="L9" i="10"/>
  <c r="L13" i="10"/>
  <c r="L12" i="10"/>
  <c r="L15" i="10"/>
  <c r="L14" i="10"/>
  <c r="L19" i="10"/>
  <c r="L16" i="10"/>
  <c r="L17" i="10"/>
  <c r="L18" i="10"/>
  <c r="L20" i="10"/>
  <c r="L24" i="10"/>
  <c r="L21" i="10"/>
  <c r="L22" i="10"/>
  <c r="L26" i="10"/>
  <c r="L23" i="10"/>
  <c r="L25" i="10"/>
  <c r="L28" i="10"/>
  <c r="L27" i="10"/>
  <c r="L33" i="10"/>
  <c r="L34" i="10"/>
  <c r="L30" i="10"/>
  <c r="L29" i="10"/>
  <c r="L32" i="10"/>
  <c r="J45" i="12"/>
  <c r="H36" i="6"/>
  <c r="K36" i="6"/>
  <c r="H40" i="11"/>
  <c r="K40" i="11"/>
  <c r="L31" i="10"/>
  <c r="K38" i="12" l="1"/>
  <c r="H38" i="12"/>
  <c r="G39" i="12"/>
  <c r="D39" i="12"/>
  <c r="F39" i="12" s="1"/>
  <c r="H41" i="11"/>
  <c r="K41" i="11"/>
  <c r="H37" i="6"/>
  <c r="K37" i="6"/>
  <c r="G42" i="11"/>
  <c r="D42" i="11"/>
  <c r="F42" i="11" s="1"/>
  <c r="J46" i="12"/>
  <c r="G38" i="6"/>
  <c r="D38" i="6"/>
  <c r="F38" i="6" s="1"/>
  <c r="H39" i="12" l="1"/>
  <c r="K39" i="12"/>
  <c r="D40" i="12"/>
  <c r="F40" i="12" s="1"/>
  <c r="G40" i="12"/>
  <c r="J47" i="12"/>
  <c r="H42" i="11"/>
  <c r="K42" i="11"/>
  <c r="G39" i="6"/>
  <c r="D39" i="6"/>
  <c r="F39" i="6" s="1"/>
  <c r="G43" i="11"/>
  <c r="D43" i="11"/>
  <c r="F43" i="11" s="1"/>
  <c r="H38" i="6"/>
  <c r="K38" i="6"/>
  <c r="D41" i="12" l="1"/>
  <c r="F41" i="12" s="1"/>
  <c r="G41" i="12"/>
  <c r="H40" i="12"/>
  <c r="K40" i="12"/>
  <c r="J48" i="12"/>
  <c r="H43" i="11"/>
  <c r="L38" i="11" s="1"/>
  <c r="K43" i="11"/>
  <c r="L43" i="11" s="1"/>
  <c r="H39" i="6"/>
  <c r="K39" i="6"/>
  <c r="G40" i="6"/>
  <c r="D40" i="6"/>
  <c r="F40" i="6" s="1"/>
  <c r="G42" i="12" l="1"/>
  <c r="D42" i="12"/>
  <c r="F42" i="12" s="1"/>
  <c r="H41" i="12"/>
  <c r="K41" i="12"/>
  <c r="L41" i="11"/>
  <c r="L42" i="11"/>
  <c r="L39" i="11"/>
  <c r="L40" i="11"/>
  <c r="G41" i="6"/>
  <c r="D41" i="6"/>
  <c r="F41" i="6" s="1"/>
  <c r="J49" i="12"/>
  <c r="H40" i="6"/>
  <c r="K40" i="6"/>
  <c r="L9" i="11"/>
  <c r="L10" i="11"/>
  <c r="L12" i="11"/>
  <c r="L11" i="11"/>
  <c r="L14" i="11"/>
  <c r="L13" i="11"/>
  <c r="L16" i="11"/>
  <c r="L15" i="11"/>
  <c r="L17" i="11"/>
  <c r="L18" i="11"/>
  <c r="L19" i="11"/>
  <c r="L21" i="11"/>
  <c r="L20" i="11"/>
  <c r="L24" i="11"/>
  <c r="L22" i="11"/>
  <c r="L23" i="11"/>
  <c r="L26" i="11"/>
  <c r="L27" i="11"/>
  <c r="L25" i="11"/>
  <c r="L28" i="11"/>
  <c r="L30" i="11"/>
  <c r="L29" i="11"/>
  <c r="L31" i="11"/>
  <c r="L33" i="11"/>
  <c r="L32" i="11"/>
  <c r="L34" i="11"/>
  <c r="L35" i="11"/>
  <c r="L36" i="11"/>
  <c r="L37" i="11"/>
  <c r="H42" i="12" l="1"/>
  <c r="K42" i="12"/>
  <c r="D43" i="12"/>
  <c r="F43" i="12" s="1"/>
  <c r="G43" i="12"/>
  <c r="J50" i="12"/>
  <c r="H41" i="6"/>
  <c r="K41" i="6"/>
  <c r="G42" i="6"/>
  <c r="D42" i="6"/>
  <c r="F42" i="6" s="1"/>
  <c r="G44" i="12" l="1"/>
  <c r="D44" i="12"/>
  <c r="F44" i="12" s="1"/>
  <c r="H43" i="12"/>
  <c r="K43" i="12"/>
  <c r="H42" i="6"/>
  <c r="K42" i="6"/>
  <c r="G43" i="6"/>
  <c r="D43" i="6"/>
  <c r="F43" i="6" s="1"/>
  <c r="J51" i="12"/>
  <c r="H44" i="12" l="1"/>
  <c r="K44" i="12"/>
  <c r="D45" i="12"/>
  <c r="F45" i="12" s="1"/>
  <c r="G45" i="12"/>
  <c r="H43" i="6"/>
  <c r="K43" i="6"/>
  <c r="L43" i="6" s="1"/>
  <c r="L42" i="6"/>
  <c r="J52" i="12"/>
  <c r="L40" i="6"/>
  <c r="L38" i="6"/>
  <c r="L37" i="6"/>
  <c r="D46" i="12" l="1"/>
  <c r="F46" i="12" s="1"/>
  <c r="G46" i="12"/>
  <c r="H45" i="12"/>
  <c r="K45" i="12"/>
  <c r="L9" i="6"/>
  <c r="L10" i="6"/>
  <c r="L11" i="6"/>
  <c r="L13" i="6"/>
  <c r="L15" i="6"/>
  <c r="L12" i="6"/>
  <c r="L14" i="6"/>
  <c r="L17" i="6"/>
  <c r="L16" i="6"/>
  <c r="L18" i="6"/>
  <c r="L19" i="6"/>
  <c r="L20" i="6"/>
  <c r="L21" i="6"/>
  <c r="L22" i="6"/>
  <c r="L24" i="6"/>
  <c r="L23" i="6"/>
  <c r="L25" i="6"/>
  <c r="L26" i="6"/>
  <c r="L27" i="6"/>
  <c r="L28" i="6"/>
  <c r="L30" i="6"/>
  <c r="L32" i="6"/>
  <c r="L29" i="6"/>
  <c r="L31" i="6"/>
  <c r="L34" i="6"/>
  <c r="L33" i="6"/>
  <c r="L36" i="6"/>
  <c r="L35" i="6"/>
  <c r="L41" i="6"/>
  <c r="L39" i="6"/>
  <c r="J53" i="12"/>
  <c r="G47" i="12" l="1"/>
  <c r="D47" i="12"/>
  <c r="F47" i="12" s="1"/>
  <c r="H46" i="12"/>
  <c r="K46" i="12"/>
  <c r="K47" i="12" l="1"/>
  <c r="H47" i="12"/>
  <c r="D48" i="12"/>
  <c r="F48" i="12" s="1"/>
  <c r="G48" i="12"/>
  <c r="G49" i="12" l="1"/>
  <c r="D49" i="12"/>
  <c r="F49" i="12" s="1"/>
  <c r="K48" i="12"/>
  <c r="H48" i="12"/>
  <c r="H49" i="12" l="1"/>
  <c r="K49" i="12"/>
  <c r="G50" i="12"/>
  <c r="D50" i="12"/>
  <c r="F50" i="12" s="1"/>
  <c r="H50" i="12" l="1"/>
  <c r="K50" i="12"/>
  <c r="D51" i="12"/>
  <c r="F51" i="12" s="1"/>
  <c r="G51" i="12"/>
  <c r="G52" i="12" l="1"/>
  <c r="D52" i="12"/>
  <c r="F52" i="12" s="1"/>
  <c r="K51" i="12"/>
  <c r="H51" i="12"/>
  <c r="H52" i="12" l="1"/>
  <c r="K52" i="12"/>
  <c r="D53" i="12"/>
  <c r="F53" i="12" s="1"/>
  <c r="G53" i="12"/>
  <c r="H53" i="12" l="1"/>
  <c r="K53" i="12"/>
  <c r="L53" i="12" s="1"/>
  <c r="L52" i="12"/>
  <c r="L50" i="12"/>
  <c r="L12" i="12" l="1"/>
  <c r="L20" i="12"/>
  <c r="L29" i="12"/>
  <c r="L38" i="12"/>
  <c r="L44" i="12"/>
  <c r="L32" i="12"/>
  <c r="L26" i="12"/>
  <c r="L13" i="12"/>
  <c r="L22" i="12"/>
  <c r="L31" i="12"/>
  <c r="L36" i="12"/>
  <c r="L45" i="12"/>
  <c r="L40" i="12"/>
  <c r="L34" i="12"/>
  <c r="L14" i="12"/>
  <c r="L21" i="12"/>
  <c r="L28" i="12"/>
  <c r="L39" i="12"/>
  <c r="L48" i="12"/>
  <c r="L15" i="12"/>
  <c r="L23" i="12"/>
  <c r="L33" i="12"/>
  <c r="L37" i="12"/>
  <c r="L51" i="12"/>
  <c r="L17" i="12"/>
  <c r="L47" i="12"/>
  <c r="L42" i="12"/>
  <c r="L10" i="12"/>
  <c r="L16" i="12"/>
  <c r="L24" i="12"/>
  <c r="L30" i="12"/>
  <c r="L41" i="12"/>
  <c r="L46" i="12"/>
  <c r="L25" i="12"/>
  <c r="L19" i="12"/>
  <c r="L9" i="12"/>
  <c r="L18" i="12"/>
  <c r="L27" i="12"/>
  <c r="L35" i="12"/>
  <c r="L43" i="12"/>
  <c r="L49" i="12"/>
  <c r="L11" i="12"/>
</calcChain>
</file>

<file path=xl/sharedStrings.xml><?xml version="1.0" encoding="utf-8"?>
<sst xmlns="http://schemas.openxmlformats.org/spreadsheetml/2006/main" count="257" uniqueCount="82">
  <si>
    <t>simbolo</t>
  </si>
  <si>
    <t>denominacion</t>
  </si>
  <si>
    <t>ley</t>
  </si>
  <si>
    <t>moneda</t>
  </si>
  <si>
    <t>fecha_emision</t>
  </si>
  <si>
    <t>fecha_vencimiento</t>
  </si>
  <si>
    <t>monto_100</t>
  </si>
  <si>
    <t>monto</t>
  </si>
  <si>
    <t>TEA</t>
  </si>
  <si>
    <t>periodo_cupon</t>
  </si>
  <si>
    <t>base</t>
  </si>
  <si>
    <t>primer_pago</t>
  </si>
  <si>
    <t>amortizacion</t>
  </si>
  <si>
    <t>intereses</t>
  </si>
  <si>
    <t>publicacion</t>
  </si>
  <si>
    <t>fecha_referencia</t>
  </si>
  <si>
    <t>precio_mercado</t>
  </si>
  <si>
    <t>AL29</t>
  </si>
  <si>
    <t>BONOS DE LA REPÚBLICA ARGENTINA EN DÓLARES ESTADOUNIDENSES AL 1% 2029</t>
  </si>
  <si>
    <t>Argentina</t>
  </si>
  <si>
    <t>USD</t>
  </si>
  <si>
    <t>semestral</t>
  </si>
  <si>
    <t>30/360</t>
  </si>
  <si>
    <t>La amortización se efectuará en DIEZ (10) cuotas semestrales iguales el 9 de enero y el 9 de julio de cada año, con la primera cuota el 9 de enero de 2025 y la última cuota el 9 de julio de 2029</t>
  </si>
  <si>
    <t>Devengarán intereses, sobre la base de un año de 360 días integrado por 12 meses de 30 días cada uno, a una tasa del 1% nominal anual. Las fechas de pago de interess son el 9 de enero y el 9 de julio de cada año, comenzando el 9.07.21.</t>
  </si>
  <si>
    <t>Resolución N° 381/2020 del Ministerio de Economía de la Nación publicada el 18.08.2020 en el Boletín Oficial.</t>
  </si>
  <si>
    <t>AL30</t>
  </si>
  <si>
    <t>BONOS DE LA REPÚBLICA ARGENTINA EN DÓLARES ESTADOUNIDENSES STEP UP 2030</t>
  </si>
  <si>
    <t> 04/09/2020</t>
  </si>
  <si>
    <t>variable</t>
  </si>
  <si>
    <t> La amortización se efectuará en TRECE (13) cuotas semestrales, siendo la primera cuota representativa del 4% del capital, y las restantes doce equivalentes al 8% cada una, pagaderas el 9 de enero y 9 de julio de cada año, con la primera cuota el 9 de julio de 2024 y la última cuota el 9 de julio de 2030.</t>
  </si>
  <si>
    <t> Del 4 de septiembre de 2020 (inclusive) al 9 de julio de 2021 (exclusive): 0,125%. ii. Del 9 de julio de 2021 (inclusive) al 9 de julio de 2023 (exclusive): 0,50%. iii. Del 9 de julio de 2023 (inclusive) al 9 de julio de 2027 (exclusive): 0,75%. iv. Del 9 de julio de 2027 al vencimiento: 1,75%.</t>
  </si>
  <si>
    <t>AL35</t>
  </si>
  <si>
    <t>BONOS DE LA REPÚBLICA ARGENTINA EN DÓLARES ESTADOUNIDENSES STEP UP 2035</t>
  </si>
  <si>
    <t>La amortización se efectuará en 10 cuotas semestrales iguales el 9 de enero y 9 de julio de cada año, con la primera cuota el 9 de enero de 2031 y la última cuota el 9 de julio de 2035</t>
  </si>
  <si>
    <t>.Del 4 de septiembre de 2020 (inclusive) al 9 de julio de 2021 (exclusive): 0,125%. ii. Del 9 de julio de 2021 (inclusive) al 9 de julio de 2022 (exclusive): 1,125%. iii. Del 9 de julio de 2022 (inclusive) al 9 de julio de 2023 (exclusive): 1,50%. iv. Del 9 de julio de 2023 (inclusive) al 9 de julio de 2024 (exclusive): 3,625%. v. Del 9 de julio de 2024 (inclusive) al 9 de julio de 2027 (exclusive): 4,125%. vi. Del 9 de julio de 2027 (inclusive) al 9 de julio de 2028 (exclusive): 4,75%. vii. Del 9 de julio de 2028 (inclusive) al vencimiento: 5,00%..</t>
  </si>
  <si>
    <t>AE38</t>
  </si>
  <si>
    <t>BONOS DE LA REPÚBLICA ARGENTINA EN DÓLARES ESTADOUNIDENSES STEP UP 2038</t>
  </si>
  <si>
    <t>La amortización se efectuará en VEINTIDÓS (22) cuotas semestrales iguales el 9 de enero y el 9 de julio de cada año, con la primera cuota el 9 de julio de 2027 y la última cuota el 9 de enero de 2038.</t>
  </si>
  <si>
    <t>Del 4 de septiembre de 2020 (inclusive) al 9 de julio de 2021 (exclusive): 0,125%. ii. Del 9 de julio de 2021 (inclusive) al 9 de julio de 2022 (exclusive): 2,00%. iii. Del 9 de julio de 2022 (inclusive) al 9 de julio de 2023 (exclusive): 3,875%. iv. Del 9 de julio de 2023 (inclusive) al 9 de julio de 2024 (exclusive): 4,25%. v. Del 9 de julio de 2024 (inclusive) al vencimiento: 5,00%.</t>
  </si>
  <si>
    <t>AL41</t>
  </si>
  <si>
    <t>BONO REP. ARGENTINA USD STEP UP 2041</t>
  </si>
  <si>
    <t>La amortización se efectuará en 28 cuotas semestrales iguales el 9 de enero y 9 de julio de cada año, con la primera cuota el 9 de enero de 2028 y la última cuota el 9 de julio de 2041.</t>
  </si>
  <si>
    <t>Del 4 de septiembre de 2020 (inclusive) al 9 de julio de 2021 (exclusive): 0,125%. ii. Del 9 de julio de 2021 (inclusive) al 9 de julio de 2022 (exclusive): 2,50%. iii. Del 9 de julio de 2022 (inclusive) al 9 de julio de 2029 (exclusive): 3,50%. iv. Del 9 de julio de 2029 (inclusive) al vencimiento: 4,875%.</t>
  </si>
  <si>
    <t>GD29</t>
  </si>
  <si>
    <t> BONOS GLOBALES DE LA REPÚBLICA ARGENTINA AMORTIZABLES EN DÓLARES ESTADOUNIDENSES 1% 2029</t>
  </si>
  <si>
    <t>Nueva York</t>
  </si>
  <si>
    <t>En 10 cuotas semestrales iguales el 9 de enero y 9 de julio de cada año, la primera el 9.01.25 y la última el 9.07.29.</t>
  </si>
  <si>
    <t>Del 4 de septiembre de 2020 (inclusive) al 9 de julio de 2029 (exclusive): 1,00%</t>
  </si>
  <si>
    <t>Decreto 676/2020 y en su rectificatoria, esto es el Decreto 701/2020, publicados el 16.08.2020 y el 28.08.2020 respectivamente en el Boletín Oficial.</t>
  </si>
  <si>
    <t>GD30</t>
  </si>
  <si>
    <t>BONOS REP. ARG. U$S STEP UP V.09/07/30</t>
  </si>
  <si>
    <t>En 13 cuotas semestrales, siendo la primera cuota representativa del 4% del capital, y las restantes doce equivalentes al 8% cada una, el 9 de enero y 9 de julio de cada año, con la primera cuota el 9 de julio de 2024 y la última cuota el 9 de julio de 2030.</t>
  </si>
  <si>
    <t>Del 4 de septiembre de 2020 (inclusive) al 9 de julio de 2021 (exclusive): 0,125%. ii. Del 9 de julio de 2021 (inclusive) al 9 de julio de 2023 (exclusive): 0,50%. iii. Del 9 de julio de 2023 (inclusive) al 9 de julio de 2027 (exclusive): 0,75%. iv. Del 9 de julio de 2027 (inclusive) al 9 de julio de 2030 (exclusive): 1,75%.</t>
  </si>
  <si>
    <t>GD35</t>
  </si>
  <si>
    <t>BONOS GLOBALES DE LA REPÚBLICA ARGENTINA AMORTIZABLES EN DÓLARES ESTADOUNIDENSES STEP UP 2035</t>
  </si>
  <si>
    <t>En 10 cuotas semestrales iguales el 9 de enero y 9 de julio de cada año, con la primera cuota el 9 de enero de 2031 y la última cuota el 9 de julio de 2035</t>
  </si>
  <si>
    <t>Del 4 de septiembre de 2020 (inclusive) al 9 de julio de 2021 (exclusive): 0,125%. ii. Del 9 de julio de 2021 (inclusive) al 9 de julio de 2022 (exclusive): 1,125%. iii. Del 9 de julio de 2022 (inclusive) al 9 de julio de 2023 (exclusive): 1,50%. iv. Del 9 de julio de 2023 (inclusive) al 9 de julio de 2024 (exclusive): 3,625%. v. Del 9 de julio de 2024 (inclusive) al 9 de julio de 2027 (exclusive): 4,125%. vi. Del 9 de julio de 2027 (inclusive) al 9 de julio de 2028 (exclusive): 4,75%. vii. Del 9 de julio de 2028 (inclusive) al 9 de julio de 2035 (exclusive): 5,00%.</t>
  </si>
  <si>
    <t> Decreto 676/2020 y en su rectificatoria, esto es el Decreto 701/2020, publicados el 16.08.2020 y el 28.08.2020 respectivamente en el Boletín Oficial.</t>
  </si>
  <si>
    <t>GD38</t>
  </si>
  <si>
    <t>BONOS GLOBALES DE LA REPÚBLICA ARGENTINA AMORTIZABLES EN DÓLARES ESTADOUNIDENSES STEP UP 2038</t>
  </si>
  <si>
    <t>En 22 cuotas semestrales iguales el 9 de enero y el 9 de julio de cada año, con la primera cuota el 9 de julio de 2027 y la última cuota el 9 de enero de 2038</t>
  </si>
  <si>
    <t>Del 4 de septiembre de 2020 (inclusive) al 9 de julio de 2021 (exclusive): 0,125%. ii. Del 9 de julio de 2021 (inclusive) al 9 de julio de 2022 (exclusive): 2,00%. iii. Del 9 de julio de 2022 (inclusive) al 9 de julio de 2023 (exclusive): 3,875%. iv. Del 9 de julio de 2023 (inclusive) al 9 de julio de 2024 (exclusive): 4,25%. v. Del 9 de julio de 2024 (inclusive) al vencimiento (exclusive): 5,00%</t>
  </si>
  <si>
    <t>GD41</t>
  </si>
  <si>
    <t>BONOS REP. ARG. U$S STEP UP V.09/07/41</t>
  </si>
  <si>
    <t>En 28 cuotas semestrales iguales el 9 de enero y 9 de julio de cada año, con la primera cuota el 9 de enero de 2028 y la última cuota el 9 de julio de 2041</t>
  </si>
  <si>
    <t> Del 4 de septiembre de 2020 (inclusive) al 9 de julio de 2021 (exclusive): 0,125%. ii. Del 9 de julio de 2021 (inclusive) al 9 de julio de 2022 (exclusive): 2,50%. iii. Del 9 de julio de 2022 (inclusive) al 9 de julio de 2029 (exclusive): 3,50%. iv. Del 9 de julio de 2029 (inclusive) al 9 de julio de 2041 (exclusive): 4,875%</t>
  </si>
  <si>
    <t>GD46</t>
  </si>
  <si>
    <t>BONOS REP. ARG. U$S STEP UP V.09/07/46</t>
  </si>
  <si>
    <t>En 44 cuotas semestrales iguales el 9 de enero y 9 de julio de cada año, con la primera cuota el 9 de enero de 2025 y la última cuota el 9 de julio de 2046</t>
  </si>
  <si>
    <t>Del 4 de septiembre de 2020 (inclusive) al 9 de julio de 2021 (exclusive): 0,125%. ii. Del 9 de julio de 2021 (inclusive) al 9 de julio de 2022 (exclusive): 1,125%. iii. Del 9 de julio de 2022 (inclusive) al 9 de julio de 2023 (exclusive): 1,50%. iv. Del 9 de julio de 2023 (inclusive) al 9 de julio de 2024 (exclusive): 3,625%. v. Del 9 de julio de 2024 (inclusive) al 9 de julio de 2027 (exclusive): 4,125%. vi. Del 9 de julio de 2027 (inclusive) al 9 de julio de 2028 (exclusive): 4,375%. vii. Del 9 de julio de 2028 (inclusive) al 9 de julio de 2046 (exclusive): 5,00%</t>
  </si>
  <si>
    <t>fecha</t>
  </si>
  <si>
    <t>interes</t>
  </si>
  <si>
    <t>monto_interes</t>
  </si>
  <si>
    <t>monto_amortizacion</t>
  </si>
  <si>
    <t>cash_flow</t>
  </si>
  <si>
    <t>valor_residual</t>
  </si>
  <si>
    <t>cash_flow_mercado</t>
  </si>
  <si>
    <t>fecha_mercado</t>
  </si>
  <si>
    <t>factor_tiempo</t>
  </si>
  <si>
    <t>cupon_ponderado_tiempo</t>
  </si>
  <si>
    <t>cupon_pond_tiempo_desc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</si>
</sst>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"/>
    <numFmt numFmtId="165" formatCode="_-&quot;$&quot;\ * #,##0.000_-;\-&quot;$&quot;\ * #,##0.000_-;_-&quot;$&quot;\ * &quot;-&quot;??_-;_-@"/>
    <numFmt numFmtId="166" formatCode="0.0%"/>
    <numFmt numFmtId="167" formatCode="_-&quot;$&quot;\ * #,##0.0_-;\-&quot;$&quot;\ * #,##0.0_-;_-&quot;$&quot;\ * &quot;-&quot;??_-;_-@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10" fontId="2" fillId="0" borderId="0" xfId="0" applyNumberFormat="1" applyFont="1"/>
    <xf numFmtId="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workbookViewId="0">
      <selection activeCell="O15" sqref="O15"/>
    </sheetView>
  </sheetViews>
  <sheetFormatPr baseColWidth="10" defaultColWidth="12.6328125" defaultRowHeight="15" customHeight="1" x14ac:dyDescent="0.75"/>
  <cols>
    <col min="1" max="1" width="10.6328125" customWidth="1"/>
    <col min="2" max="2" width="104.2265625" customWidth="1"/>
    <col min="3" max="6" width="10.6328125" customWidth="1"/>
    <col min="7" max="8" width="19.7265625" customWidth="1"/>
    <col min="9" max="12" width="10.6328125" customWidth="1"/>
    <col min="13" max="13" width="30.86328125" customWidth="1"/>
    <col min="14" max="14" width="17.7265625" customWidth="1"/>
    <col min="15" max="15" width="7.2265625" customWidth="1"/>
    <col min="16" max="23" width="10.6328125" customWidth="1"/>
  </cols>
  <sheetData>
    <row r="1" spans="1:17" ht="14.25" customHeigh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4.25" customHeight="1" x14ac:dyDescent="0.75">
      <c r="A2" s="2" t="s">
        <v>17</v>
      </c>
      <c r="B2" s="2" t="s">
        <v>18</v>
      </c>
      <c r="C2" s="2" t="s">
        <v>19</v>
      </c>
      <c r="D2" s="2" t="s">
        <v>20</v>
      </c>
      <c r="E2" s="3">
        <v>44078</v>
      </c>
      <c r="F2" s="3">
        <v>47308</v>
      </c>
      <c r="G2" s="4">
        <v>100</v>
      </c>
      <c r="H2" s="4">
        <v>2193102215</v>
      </c>
      <c r="I2" s="5">
        <v>0.01</v>
      </c>
      <c r="J2" s="2" t="s">
        <v>21</v>
      </c>
      <c r="K2" s="2" t="s">
        <v>22</v>
      </c>
      <c r="L2" s="3">
        <v>44386</v>
      </c>
      <c r="M2" s="2" t="s">
        <v>23</v>
      </c>
      <c r="N2" s="2" t="s">
        <v>24</v>
      </c>
      <c r="O2" s="2" t="s">
        <v>25</v>
      </c>
      <c r="P2" s="3">
        <v>45443</v>
      </c>
      <c r="Q2" s="6">
        <v>58.57</v>
      </c>
    </row>
    <row r="3" spans="1:17" ht="14.25" customHeight="1" x14ac:dyDescent="0.75">
      <c r="A3" s="2" t="s">
        <v>26</v>
      </c>
      <c r="B3" s="2" t="s">
        <v>27</v>
      </c>
      <c r="C3" s="2" t="s">
        <v>19</v>
      </c>
      <c r="D3" s="2" t="s">
        <v>20</v>
      </c>
      <c r="E3" s="3" t="s">
        <v>28</v>
      </c>
      <c r="F3" s="3">
        <v>47673</v>
      </c>
      <c r="G3" s="4">
        <v>100</v>
      </c>
      <c r="H3" s="4">
        <v>12579430856</v>
      </c>
      <c r="I3" s="2" t="s">
        <v>29</v>
      </c>
      <c r="J3" s="2" t="s">
        <v>21</v>
      </c>
      <c r="K3" s="2" t="s">
        <v>22</v>
      </c>
      <c r="L3" s="3">
        <v>44386</v>
      </c>
      <c r="M3" s="2" t="s">
        <v>30</v>
      </c>
      <c r="N3" s="2" t="s">
        <v>31</v>
      </c>
      <c r="O3" s="2" t="s">
        <v>25</v>
      </c>
      <c r="P3" s="3">
        <v>45443</v>
      </c>
      <c r="Q3" s="6">
        <v>56.5</v>
      </c>
    </row>
    <row r="4" spans="1:17" ht="14.25" customHeight="1" x14ac:dyDescent="0.75">
      <c r="A4" s="2" t="s">
        <v>32</v>
      </c>
      <c r="B4" s="6" t="s">
        <v>33</v>
      </c>
      <c r="C4" s="2" t="s">
        <v>19</v>
      </c>
      <c r="D4" s="2" t="s">
        <v>20</v>
      </c>
      <c r="E4" s="3">
        <v>44078</v>
      </c>
      <c r="F4" s="3">
        <v>49499</v>
      </c>
      <c r="G4" s="4">
        <v>100</v>
      </c>
      <c r="H4" s="4">
        <v>11480906419</v>
      </c>
      <c r="I4" s="2" t="s">
        <v>29</v>
      </c>
      <c r="J4" s="2" t="s">
        <v>21</v>
      </c>
      <c r="K4" s="2" t="s">
        <v>22</v>
      </c>
      <c r="L4" s="3">
        <v>44386</v>
      </c>
      <c r="M4" s="6" t="s">
        <v>34</v>
      </c>
      <c r="N4" s="6" t="s">
        <v>35</v>
      </c>
      <c r="O4" s="2" t="s">
        <v>25</v>
      </c>
      <c r="P4" s="3">
        <v>45443</v>
      </c>
      <c r="Q4" s="6">
        <v>46.3</v>
      </c>
    </row>
    <row r="5" spans="1:17" ht="14.25" customHeight="1" x14ac:dyDescent="0.75">
      <c r="A5" s="6" t="s">
        <v>36</v>
      </c>
      <c r="B5" s="2" t="s">
        <v>37</v>
      </c>
      <c r="C5" s="2" t="s">
        <v>19</v>
      </c>
      <c r="D5" s="2" t="s">
        <v>20</v>
      </c>
      <c r="E5" s="3">
        <v>44078</v>
      </c>
      <c r="F5" s="3">
        <v>50414</v>
      </c>
      <c r="G5" s="4">
        <v>100</v>
      </c>
      <c r="H5" s="4">
        <v>7217066648</v>
      </c>
      <c r="I5" s="2" t="s">
        <v>29</v>
      </c>
      <c r="J5" s="2" t="s">
        <v>21</v>
      </c>
      <c r="K5" s="2" t="s">
        <v>22</v>
      </c>
      <c r="L5" s="3">
        <v>44386</v>
      </c>
      <c r="M5" s="6" t="s">
        <v>38</v>
      </c>
      <c r="N5" s="6" t="s">
        <v>39</v>
      </c>
      <c r="O5" s="2" t="s">
        <v>25</v>
      </c>
      <c r="P5" s="3">
        <v>45443</v>
      </c>
      <c r="Q5" s="6">
        <v>48.59</v>
      </c>
    </row>
    <row r="6" spans="1:17" ht="14.25" customHeight="1" x14ac:dyDescent="0.75">
      <c r="A6" s="2" t="s">
        <v>40</v>
      </c>
      <c r="B6" s="6" t="s">
        <v>41</v>
      </c>
      <c r="C6" s="2" t="s">
        <v>19</v>
      </c>
      <c r="D6" s="2" t="s">
        <v>20</v>
      </c>
      <c r="E6" s="3">
        <v>44078</v>
      </c>
      <c r="F6" s="3">
        <v>51691</v>
      </c>
      <c r="G6" s="4">
        <v>100</v>
      </c>
      <c r="H6" s="4">
        <v>1542233749</v>
      </c>
      <c r="I6" s="2" t="s">
        <v>29</v>
      </c>
      <c r="J6" s="2" t="s">
        <v>21</v>
      </c>
      <c r="K6" s="2" t="s">
        <v>22</v>
      </c>
      <c r="L6" s="3">
        <v>44386</v>
      </c>
      <c r="M6" s="6" t="s">
        <v>42</v>
      </c>
      <c r="N6" s="6" t="s">
        <v>43</v>
      </c>
      <c r="O6" s="2" t="s">
        <v>25</v>
      </c>
      <c r="P6" s="3">
        <v>45443</v>
      </c>
      <c r="Q6" s="6">
        <v>44.3</v>
      </c>
    </row>
    <row r="7" spans="1:17" ht="14.25" customHeight="1" x14ac:dyDescent="0.75">
      <c r="A7" s="2" t="s">
        <v>44</v>
      </c>
      <c r="B7" s="6" t="s">
        <v>45</v>
      </c>
      <c r="C7" s="2" t="s">
        <v>46</v>
      </c>
      <c r="D7" s="2" t="s">
        <v>20</v>
      </c>
      <c r="E7" s="3">
        <v>44078</v>
      </c>
      <c r="F7" s="3">
        <v>44386</v>
      </c>
      <c r="G7" s="4">
        <v>100</v>
      </c>
      <c r="H7" s="4">
        <v>2635028710</v>
      </c>
      <c r="I7" s="5">
        <v>0.01</v>
      </c>
      <c r="J7" s="2" t="s">
        <v>21</v>
      </c>
      <c r="K7" s="2" t="s">
        <v>22</v>
      </c>
      <c r="L7" s="3">
        <v>44386</v>
      </c>
      <c r="M7" s="6" t="s">
        <v>47</v>
      </c>
      <c r="N7" s="6" t="s">
        <v>48</v>
      </c>
      <c r="O7" s="6" t="s">
        <v>49</v>
      </c>
      <c r="P7" s="3">
        <v>45443</v>
      </c>
      <c r="Q7" s="6">
        <v>60.89</v>
      </c>
    </row>
    <row r="8" spans="1:17" ht="14.25" customHeight="1" x14ac:dyDescent="0.75">
      <c r="A8" s="2" t="s">
        <v>50</v>
      </c>
      <c r="B8" s="6" t="s">
        <v>51</v>
      </c>
      <c r="C8" s="2" t="s">
        <v>46</v>
      </c>
      <c r="D8" s="2" t="s">
        <v>20</v>
      </c>
      <c r="E8" s="3">
        <v>44078</v>
      </c>
      <c r="F8" s="3">
        <v>47673</v>
      </c>
      <c r="G8" s="4">
        <v>100</v>
      </c>
      <c r="H8" s="4">
        <v>16090612053</v>
      </c>
      <c r="I8" s="2" t="s">
        <v>29</v>
      </c>
      <c r="J8" s="2" t="s">
        <v>21</v>
      </c>
      <c r="K8" s="2" t="s">
        <v>22</v>
      </c>
      <c r="L8" s="3">
        <v>44386</v>
      </c>
      <c r="M8" s="6" t="s">
        <v>52</v>
      </c>
      <c r="N8" s="6" t="s">
        <v>53</v>
      </c>
      <c r="O8" s="2" t="s">
        <v>49</v>
      </c>
      <c r="P8" s="3">
        <v>45443</v>
      </c>
      <c r="Q8" s="6">
        <v>58.6</v>
      </c>
    </row>
    <row r="9" spans="1:17" ht="14.25" customHeight="1" x14ac:dyDescent="0.75">
      <c r="A9" s="2" t="s">
        <v>54</v>
      </c>
      <c r="B9" s="6" t="s">
        <v>55</v>
      </c>
      <c r="C9" s="2" t="s">
        <v>46</v>
      </c>
      <c r="D9" s="2" t="s">
        <v>20</v>
      </c>
      <c r="E9" s="3">
        <v>44078</v>
      </c>
      <c r="F9" s="3">
        <v>49499</v>
      </c>
      <c r="G9" s="4">
        <v>100</v>
      </c>
      <c r="H9" s="4">
        <v>20501717797</v>
      </c>
      <c r="I9" s="2" t="s">
        <v>29</v>
      </c>
      <c r="J9" s="2" t="s">
        <v>21</v>
      </c>
      <c r="K9" s="2" t="s">
        <v>22</v>
      </c>
      <c r="L9" s="3">
        <v>44386</v>
      </c>
      <c r="M9" s="6" t="s">
        <v>56</v>
      </c>
      <c r="N9" s="6" t="s">
        <v>57</v>
      </c>
      <c r="O9" s="6" t="s">
        <v>58</v>
      </c>
      <c r="P9" s="3">
        <v>45443</v>
      </c>
      <c r="Q9" s="6">
        <v>46.7</v>
      </c>
    </row>
    <row r="10" spans="1:17" ht="14.25" customHeight="1" x14ac:dyDescent="0.75">
      <c r="A10" s="2" t="s">
        <v>59</v>
      </c>
      <c r="B10" s="6" t="s">
        <v>60</v>
      </c>
      <c r="C10" s="2" t="s">
        <v>46</v>
      </c>
      <c r="D10" s="2" t="s">
        <v>20</v>
      </c>
      <c r="E10" s="3">
        <v>44078</v>
      </c>
      <c r="F10" s="3">
        <v>50414</v>
      </c>
      <c r="G10" s="4">
        <v>100</v>
      </c>
      <c r="H10" s="8">
        <v>11405065267</v>
      </c>
      <c r="I10" s="2" t="s">
        <v>29</v>
      </c>
      <c r="J10" s="2" t="s">
        <v>21</v>
      </c>
      <c r="K10" s="2" t="s">
        <v>22</v>
      </c>
      <c r="L10" s="3">
        <v>44386</v>
      </c>
      <c r="M10" s="6" t="s">
        <v>61</v>
      </c>
      <c r="N10" s="6" t="s">
        <v>62</v>
      </c>
      <c r="O10" s="6" t="s">
        <v>49</v>
      </c>
      <c r="P10" s="3">
        <v>45443</v>
      </c>
      <c r="Q10" s="6">
        <v>51</v>
      </c>
    </row>
    <row r="11" spans="1:17" ht="14.25" customHeight="1" x14ac:dyDescent="0.75">
      <c r="A11" s="2" t="s">
        <v>63</v>
      </c>
      <c r="B11" s="6" t="s">
        <v>64</v>
      </c>
      <c r="C11" s="2" t="s">
        <v>46</v>
      </c>
      <c r="D11" s="2" t="s">
        <v>20</v>
      </c>
      <c r="E11" s="3">
        <v>44078</v>
      </c>
      <c r="F11" s="3">
        <v>51691</v>
      </c>
      <c r="G11" s="4">
        <v>100</v>
      </c>
      <c r="H11" s="8">
        <v>10482111279</v>
      </c>
      <c r="I11" s="2" t="s">
        <v>29</v>
      </c>
      <c r="J11" s="2" t="s">
        <v>21</v>
      </c>
      <c r="K11" s="2" t="s">
        <v>22</v>
      </c>
      <c r="L11" s="3">
        <v>44386</v>
      </c>
      <c r="M11" s="6" t="s">
        <v>65</v>
      </c>
      <c r="N11" s="6" t="s">
        <v>66</v>
      </c>
      <c r="O11" s="6" t="s">
        <v>58</v>
      </c>
      <c r="P11" s="3">
        <v>45443</v>
      </c>
      <c r="Q11" s="6">
        <v>44.1</v>
      </c>
    </row>
    <row r="12" spans="1:17" ht="14.25" customHeight="1" x14ac:dyDescent="0.75">
      <c r="A12" s="2" t="s">
        <v>67</v>
      </c>
      <c r="B12" s="6" t="s">
        <v>68</v>
      </c>
      <c r="C12" s="2" t="s">
        <v>46</v>
      </c>
      <c r="D12" s="2" t="s">
        <v>20</v>
      </c>
      <c r="E12" s="3">
        <v>44078</v>
      </c>
      <c r="F12" s="3">
        <v>51691</v>
      </c>
      <c r="G12" s="4">
        <v>100</v>
      </c>
      <c r="H12" s="8">
        <v>2091997124</v>
      </c>
      <c r="I12" s="2" t="s">
        <v>29</v>
      </c>
      <c r="J12" s="2" t="s">
        <v>21</v>
      </c>
      <c r="K12" s="2" t="s">
        <v>22</v>
      </c>
      <c r="L12" s="3">
        <v>44386</v>
      </c>
      <c r="M12" s="6" t="s">
        <v>69</v>
      </c>
      <c r="N12" s="6" t="s">
        <v>70</v>
      </c>
      <c r="P12" s="3">
        <v>45443</v>
      </c>
      <c r="Q12" s="6">
        <v>48.5</v>
      </c>
    </row>
    <row r="13" spans="1:17" ht="14.25" customHeight="1" x14ac:dyDescent="0.75"/>
    <row r="14" spans="1:17" ht="14.25" customHeight="1" x14ac:dyDescent="0.75"/>
    <row r="15" spans="1:17" ht="14.25" customHeight="1" x14ac:dyDescent="0.75"/>
    <row r="16" spans="1:17" ht="14.25" customHeight="1" x14ac:dyDescent="0.75"/>
    <row r="17" ht="14.25" customHeight="1" x14ac:dyDescent="0.75"/>
    <row r="18" ht="14.25" customHeight="1" x14ac:dyDescent="0.75"/>
    <row r="19" ht="14.25" customHeight="1" x14ac:dyDescent="0.75"/>
    <row r="20" ht="14.25" customHeight="1" x14ac:dyDescent="0.75"/>
    <row r="21" ht="14.25" customHeight="1" x14ac:dyDescent="0.75"/>
    <row r="22" ht="14.25" customHeight="1" x14ac:dyDescent="0.75"/>
    <row r="23" ht="14.25" customHeight="1" x14ac:dyDescent="0.75"/>
    <row r="24" ht="14.25" customHeight="1" x14ac:dyDescent="0.75"/>
    <row r="25" ht="14.25" customHeight="1" x14ac:dyDescent="0.75"/>
    <row r="26" ht="14.25" customHeight="1" x14ac:dyDescent="0.75"/>
    <row r="27" ht="14.25" customHeight="1" x14ac:dyDescent="0.75"/>
    <row r="28" ht="14.25" customHeight="1" x14ac:dyDescent="0.75"/>
    <row r="29" ht="14.25" customHeight="1" x14ac:dyDescent="0.75"/>
    <row r="30" ht="14.25" customHeight="1" x14ac:dyDescent="0.75"/>
    <row r="31" ht="14.25" customHeight="1" x14ac:dyDescent="0.75"/>
    <row r="3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5" width="10.6328125" customWidth="1"/>
    <col min="6" max="9" width="18.2265625" customWidth="1"/>
    <col min="10" max="10" width="10.6328125" customWidth="1"/>
    <col min="11" max="11" width="22.36328125" customWidth="1"/>
    <col min="12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4">
        <f>-G2</f>
        <v>-11405065267</v>
      </c>
      <c r="G2" s="4">
        <f>bonos!H10</f>
        <v>11405065267</v>
      </c>
      <c r="H2" s="4"/>
      <c r="I2" s="4"/>
    </row>
    <row r="3" spans="1:12" ht="14.25" customHeight="1" x14ac:dyDescent="0.75">
      <c r="A3" s="3">
        <v>44386</v>
      </c>
      <c r="B3" s="7">
        <f t="shared" ref="B3:B4" si="0">2%*180/360</f>
        <v>0.01</v>
      </c>
      <c r="C3" s="5"/>
      <c r="D3" s="10">
        <f t="shared" ref="D3:D36" si="1">B3*G2</f>
        <v>114050652.67</v>
      </c>
      <c r="E3" s="10">
        <f t="shared" ref="E3:E36" si="2">C3*$G$2</f>
        <v>0</v>
      </c>
      <c r="F3" s="4">
        <f t="shared" ref="F3:F36" si="3">E3+D3</f>
        <v>114050652.67</v>
      </c>
      <c r="G3" s="4">
        <f t="shared" ref="G3:G36" si="4">G2-E3</f>
        <v>11405065267</v>
      </c>
      <c r="H3" s="4"/>
      <c r="I3" s="4"/>
    </row>
    <row r="4" spans="1:12" ht="14.25" customHeight="1" x14ac:dyDescent="0.75">
      <c r="A4" s="3">
        <v>44570</v>
      </c>
      <c r="B4" s="7">
        <f t="shared" si="0"/>
        <v>0.01</v>
      </c>
      <c r="C4" s="5"/>
      <c r="D4" s="10">
        <f t="shared" si="1"/>
        <v>114050652.67</v>
      </c>
      <c r="E4" s="10">
        <f t="shared" si="2"/>
        <v>0</v>
      </c>
      <c r="F4" s="4">
        <f t="shared" si="3"/>
        <v>114050652.67</v>
      </c>
      <c r="G4" s="4">
        <f t="shared" si="4"/>
        <v>11405065267</v>
      </c>
      <c r="H4" s="4"/>
      <c r="I4" s="4"/>
    </row>
    <row r="5" spans="1:12" ht="14.25" customHeight="1" x14ac:dyDescent="0.75">
      <c r="A5" s="3">
        <v>44751</v>
      </c>
      <c r="B5" s="7">
        <f t="shared" ref="B5:B6" si="5">3.875%*180/360</f>
        <v>1.9375E-2</v>
      </c>
      <c r="C5" s="5"/>
      <c r="D5" s="10">
        <f t="shared" si="1"/>
        <v>220973139.548125</v>
      </c>
      <c r="E5" s="10">
        <f t="shared" si="2"/>
        <v>0</v>
      </c>
      <c r="F5" s="4">
        <f t="shared" si="3"/>
        <v>220973139.548125</v>
      </c>
      <c r="G5" s="4">
        <f t="shared" si="4"/>
        <v>11405065267</v>
      </c>
      <c r="H5" s="4"/>
      <c r="I5" s="4"/>
    </row>
    <row r="6" spans="1:12" ht="14.25" customHeight="1" x14ac:dyDescent="0.75">
      <c r="A6" s="3">
        <v>44935</v>
      </c>
      <c r="B6" s="7">
        <f t="shared" si="5"/>
        <v>1.9375E-2</v>
      </c>
      <c r="C6" s="5"/>
      <c r="D6" s="10">
        <f t="shared" si="1"/>
        <v>220973139.548125</v>
      </c>
      <c r="E6" s="10">
        <f t="shared" si="2"/>
        <v>0</v>
      </c>
      <c r="F6" s="4">
        <f t="shared" si="3"/>
        <v>220973139.548125</v>
      </c>
      <c r="G6" s="4">
        <f t="shared" si="4"/>
        <v>11405065267</v>
      </c>
      <c r="H6" s="4"/>
      <c r="I6" s="4"/>
    </row>
    <row r="7" spans="1:12" ht="14.25" customHeight="1" x14ac:dyDescent="0.75">
      <c r="A7" s="3">
        <v>45116</v>
      </c>
      <c r="B7" s="7">
        <f t="shared" ref="B7:B8" si="6">4.25%*180/360</f>
        <v>2.1250000000000002E-2</v>
      </c>
      <c r="C7" s="5"/>
      <c r="D7" s="10">
        <f t="shared" si="1"/>
        <v>242357636.92375001</v>
      </c>
      <c r="E7" s="10">
        <f t="shared" si="2"/>
        <v>0</v>
      </c>
      <c r="F7" s="4">
        <f t="shared" si="3"/>
        <v>242357636.92375001</v>
      </c>
      <c r="G7" s="4">
        <f t="shared" si="4"/>
        <v>11405065267</v>
      </c>
      <c r="H7" s="4"/>
      <c r="I7" s="4"/>
    </row>
    <row r="8" spans="1:12" ht="14.25" customHeight="1" x14ac:dyDescent="0.75">
      <c r="A8" s="3">
        <v>45300</v>
      </c>
      <c r="B8" s="7">
        <f t="shared" si="6"/>
        <v>2.1250000000000002E-2</v>
      </c>
      <c r="C8" s="5"/>
      <c r="D8" s="10">
        <f t="shared" si="1"/>
        <v>242357636.92375001</v>
      </c>
      <c r="E8" s="10">
        <f t="shared" si="2"/>
        <v>0</v>
      </c>
      <c r="F8" s="4">
        <f t="shared" si="3"/>
        <v>242357636.92375001</v>
      </c>
      <c r="G8" s="4">
        <f t="shared" si="4"/>
        <v>11405065267</v>
      </c>
      <c r="H8" s="4">
        <f>-bonos!Q10</f>
        <v>-51</v>
      </c>
      <c r="I8" s="3">
        <f>bonos!P10</f>
        <v>45443</v>
      </c>
    </row>
    <row r="9" spans="1:12" ht="14.25" customHeight="1" x14ac:dyDescent="0.75">
      <c r="A9" s="3">
        <v>45482</v>
      </c>
      <c r="B9" s="7">
        <f t="shared" ref="B9:B36" si="7">5%*180/360</f>
        <v>2.5000000000000001E-2</v>
      </c>
      <c r="C9" s="5"/>
      <c r="D9" s="10">
        <f t="shared" si="1"/>
        <v>285126631.67500001</v>
      </c>
      <c r="E9" s="10">
        <f t="shared" si="2"/>
        <v>0</v>
      </c>
      <c r="F9" s="4">
        <f t="shared" si="3"/>
        <v>285126631.67500001</v>
      </c>
      <c r="G9" s="4">
        <f t="shared" si="4"/>
        <v>11405065267</v>
      </c>
      <c r="H9" s="4">
        <f t="shared" ref="H9:H36" si="8">F9</f>
        <v>285126631.67500001</v>
      </c>
      <c r="I9" s="3">
        <f t="shared" ref="I9:I36" si="9">A9</f>
        <v>45482</v>
      </c>
      <c r="J9" s="6">
        <f>(A9-bonos!P10)/365</f>
        <v>0.10684931506849316</v>
      </c>
      <c r="K9" s="10">
        <f t="shared" ref="K9:K36" si="10">J9*F9</f>
        <v>30465585.302260276</v>
      </c>
      <c r="L9" s="11" t="e">
        <f t="shared" ref="L9:L36" si="11">K9/(1+XIRR($H$8:$H$36,$I$8:$I$36))^J9</f>
        <v>#NUM!</v>
      </c>
    </row>
    <row r="10" spans="1:12" ht="14.25" customHeight="1" x14ac:dyDescent="0.75">
      <c r="A10" s="3">
        <v>45666</v>
      </c>
      <c r="B10" s="7">
        <f t="shared" si="7"/>
        <v>2.5000000000000001E-2</v>
      </c>
      <c r="C10" s="5"/>
      <c r="D10" s="10">
        <f t="shared" si="1"/>
        <v>285126631.67500001</v>
      </c>
      <c r="E10" s="10">
        <f t="shared" si="2"/>
        <v>0</v>
      </c>
      <c r="F10" s="4">
        <f t="shared" si="3"/>
        <v>285126631.67500001</v>
      </c>
      <c r="G10" s="4">
        <f t="shared" si="4"/>
        <v>11405065267</v>
      </c>
      <c r="H10" s="4">
        <f t="shared" si="8"/>
        <v>285126631.67500001</v>
      </c>
      <c r="I10" s="3">
        <f t="shared" si="9"/>
        <v>45666</v>
      </c>
      <c r="J10" s="6">
        <f t="shared" ref="J10:J36" si="12">J9+0.5</f>
        <v>0.60684931506849316</v>
      </c>
      <c r="K10" s="10">
        <f t="shared" si="10"/>
        <v>173028901.13976029</v>
      </c>
      <c r="L10" s="11" t="e">
        <f t="shared" si="11"/>
        <v>#NUM!</v>
      </c>
    </row>
    <row r="11" spans="1:12" ht="14.25" customHeight="1" x14ac:dyDescent="0.75">
      <c r="A11" s="3">
        <v>45847</v>
      </c>
      <c r="B11" s="7">
        <f t="shared" si="7"/>
        <v>2.5000000000000001E-2</v>
      </c>
      <c r="C11" s="5"/>
      <c r="D11" s="10">
        <f t="shared" si="1"/>
        <v>285126631.67500001</v>
      </c>
      <c r="E11" s="10">
        <f t="shared" si="2"/>
        <v>0</v>
      </c>
      <c r="F11" s="4">
        <f t="shared" si="3"/>
        <v>285126631.67500001</v>
      </c>
      <c r="G11" s="4">
        <f t="shared" si="4"/>
        <v>11405065267</v>
      </c>
      <c r="H11" s="4">
        <f t="shared" si="8"/>
        <v>285126631.67500001</v>
      </c>
      <c r="I11" s="3">
        <f t="shared" si="9"/>
        <v>45847</v>
      </c>
      <c r="J11" s="6">
        <f t="shared" si="12"/>
        <v>1.106849315068493</v>
      </c>
      <c r="K11" s="10">
        <f t="shared" si="10"/>
        <v>315592216.97726023</v>
      </c>
      <c r="L11" s="11" t="e">
        <f t="shared" si="11"/>
        <v>#NUM!</v>
      </c>
    </row>
    <row r="12" spans="1:12" ht="14.25" customHeight="1" x14ac:dyDescent="0.75">
      <c r="A12" s="3">
        <v>46031</v>
      </c>
      <c r="B12" s="7">
        <f t="shared" si="7"/>
        <v>2.5000000000000001E-2</v>
      </c>
      <c r="C12" s="5"/>
      <c r="D12" s="10">
        <f t="shared" si="1"/>
        <v>285126631.67500001</v>
      </c>
      <c r="E12" s="10">
        <f t="shared" si="2"/>
        <v>0</v>
      </c>
      <c r="F12" s="4">
        <f t="shared" si="3"/>
        <v>285126631.67500001</v>
      </c>
      <c r="G12" s="4">
        <f t="shared" si="4"/>
        <v>11405065267</v>
      </c>
      <c r="H12" s="4">
        <f t="shared" si="8"/>
        <v>285126631.67500001</v>
      </c>
      <c r="I12" s="3">
        <f t="shared" si="9"/>
        <v>46031</v>
      </c>
      <c r="J12" s="6">
        <f t="shared" si="12"/>
        <v>1.606849315068493</v>
      </c>
      <c r="K12" s="10">
        <f t="shared" si="10"/>
        <v>458155532.81476027</v>
      </c>
      <c r="L12" s="11" t="e">
        <f t="shared" si="11"/>
        <v>#NUM!</v>
      </c>
    </row>
    <row r="13" spans="1:12" ht="14.25" customHeight="1" x14ac:dyDescent="0.75">
      <c r="A13" s="3">
        <v>46212</v>
      </c>
      <c r="B13" s="7">
        <f t="shared" si="7"/>
        <v>2.5000000000000001E-2</v>
      </c>
      <c r="C13" s="5"/>
      <c r="D13" s="10">
        <f t="shared" si="1"/>
        <v>285126631.67500001</v>
      </c>
      <c r="E13" s="10">
        <f t="shared" si="2"/>
        <v>0</v>
      </c>
      <c r="F13" s="4">
        <f t="shared" si="3"/>
        <v>285126631.67500001</v>
      </c>
      <c r="G13" s="4">
        <f t="shared" si="4"/>
        <v>11405065267</v>
      </c>
      <c r="H13" s="4">
        <f t="shared" si="8"/>
        <v>285126631.67500001</v>
      </c>
      <c r="I13" s="3">
        <f t="shared" si="9"/>
        <v>46212</v>
      </c>
      <c r="J13" s="6">
        <f t="shared" si="12"/>
        <v>2.106849315068493</v>
      </c>
      <c r="K13" s="10">
        <f t="shared" si="10"/>
        <v>600718848.6522603</v>
      </c>
      <c r="L13" s="11" t="e">
        <f t="shared" si="11"/>
        <v>#NUM!</v>
      </c>
    </row>
    <row r="14" spans="1:12" ht="14.25" customHeight="1" x14ac:dyDescent="0.75">
      <c r="A14" s="3">
        <v>46396</v>
      </c>
      <c r="B14" s="7">
        <f t="shared" si="7"/>
        <v>2.5000000000000001E-2</v>
      </c>
      <c r="C14" s="5"/>
      <c r="D14" s="10">
        <f t="shared" si="1"/>
        <v>285126631.67500001</v>
      </c>
      <c r="E14" s="10">
        <f t="shared" si="2"/>
        <v>0</v>
      </c>
      <c r="F14" s="4">
        <f t="shared" si="3"/>
        <v>285126631.67500001</v>
      </c>
      <c r="G14" s="4">
        <f t="shared" si="4"/>
        <v>11405065267</v>
      </c>
      <c r="H14" s="4">
        <f t="shared" si="8"/>
        <v>285126631.67500001</v>
      </c>
      <c r="I14" s="3">
        <f t="shared" si="9"/>
        <v>46396</v>
      </c>
      <c r="J14" s="6">
        <f t="shared" si="12"/>
        <v>2.606849315068493</v>
      </c>
      <c r="K14" s="10">
        <f t="shared" si="10"/>
        <v>743282164.48976028</v>
      </c>
      <c r="L14" s="11" t="e">
        <f t="shared" si="11"/>
        <v>#NUM!</v>
      </c>
    </row>
    <row r="15" spans="1:12" ht="14.25" customHeight="1" x14ac:dyDescent="0.75">
      <c r="A15" s="3">
        <v>46577</v>
      </c>
      <c r="B15" s="7">
        <f t="shared" si="7"/>
        <v>2.5000000000000001E-2</v>
      </c>
      <c r="C15" s="12">
        <f t="shared" ref="C15:C36" si="13">1/22</f>
        <v>4.5454545454545456E-2</v>
      </c>
      <c r="D15" s="10">
        <f t="shared" si="1"/>
        <v>285126631.67500001</v>
      </c>
      <c r="E15" s="10">
        <f t="shared" si="2"/>
        <v>518412057.59090912</v>
      </c>
      <c r="F15" s="4">
        <f t="shared" si="3"/>
        <v>803538689.26590919</v>
      </c>
      <c r="G15" s="4">
        <f t="shared" si="4"/>
        <v>10886653209.40909</v>
      </c>
      <c r="H15" s="4">
        <f t="shared" si="8"/>
        <v>803538689.26590919</v>
      </c>
      <c r="I15" s="3">
        <f t="shared" si="9"/>
        <v>46577</v>
      </c>
      <c r="J15" s="6">
        <f t="shared" si="12"/>
        <v>3.106849315068493</v>
      </c>
      <c r="K15" s="10">
        <f t="shared" si="10"/>
        <v>2496473626.3768249</v>
      </c>
      <c r="L15" s="11" t="e">
        <f t="shared" si="11"/>
        <v>#NUM!</v>
      </c>
    </row>
    <row r="16" spans="1:12" ht="14.25" customHeight="1" x14ac:dyDescent="0.75">
      <c r="A16" s="3">
        <v>46761</v>
      </c>
      <c r="B16" s="7">
        <f t="shared" si="7"/>
        <v>2.5000000000000001E-2</v>
      </c>
      <c r="C16" s="12">
        <f t="shared" si="13"/>
        <v>4.5454545454545456E-2</v>
      </c>
      <c r="D16" s="10">
        <f t="shared" si="1"/>
        <v>272166330.23522729</v>
      </c>
      <c r="E16" s="10">
        <f t="shared" si="2"/>
        <v>518412057.59090912</v>
      </c>
      <c r="F16" s="4">
        <f t="shared" si="3"/>
        <v>790578387.82613635</v>
      </c>
      <c r="G16" s="4">
        <f t="shared" si="4"/>
        <v>10368241151.81818</v>
      </c>
      <c r="H16" s="4">
        <f t="shared" si="8"/>
        <v>790578387.82613635</v>
      </c>
      <c r="I16" s="3">
        <f t="shared" si="9"/>
        <v>46761</v>
      </c>
      <c r="J16" s="6">
        <f t="shared" si="12"/>
        <v>3.606849315068493</v>
      </c>
      <c r="K16" s="10">
        <f t="shared" si="10"/>
        <v>2851497116.6386533</v>
      </c>
      <c r="L16" s="11" t="e">
        <f t="shared" si="11"/>
        <v>#NUM!</v>
      </c>
    </row>
    <row r="17" spans="1:12" ht="14.25" customHeight="1" x14ac:dyDescent="0.75">
      <c r="A17" s="3">
        <v>46943</v>
      </c>
      <c r="B17" s="7">
        <f t="shared" si="7"/>
        <v>2.5000000000000001E-2</v>
      </c>
      <c r="C17" s="12">
        <f t="shared" si="13"/>
        <v>4.5454545454545456E-2</v>
      </c>
      <c r="D17" s="10">
        <f t="shared" si="1"/>
        <v>259206028.7954545</v>
      </c>
      <c r="E17" s="10">
        <f t="shared" si="2"/>
        <v>518412057.59090912</v>
      </c>
      <c r="F17" s="4">
        <f t="shared" si="3"/>
        <v>777618086.38636363</v>
      </c>
      <c r="G17" s="4">
        <f t="shared" si="4"/>
        <v>9849829094.2272701</v>
      </c>
      <c r="H17" s="4">
        <f t="shared" si="8"/>
        <v>777618086.38636363</v>
      </c>
      <c r="I17" s="3">
        <f t="shared" si="9"/>
        <v>46943</v>
      </c>
      <c r="J17" s="6">
        <f t="shared" si="12"/>
        <v>4.1068493150684926</v>
      </c>
      <c r="K17" s="10">
        <f t="shared" si="10"/>
        <v>3193560305.4607096</v>
      </c>
      <c r="L17" s="11" t="e">
        <f t="shared" si="11"/>
        <v>#NUM!</v>
      </c>
    </row>
    <row r="18" spans="1:12" ht="14.25" customHeight="1" x14ac:dyDescent="0.75">
      <c r="A18" s="3">
        <v>47127</v>
      </c>
      <c r="B18" s="7">
        <f t="shared" si="7"/>
        <v>2.5000000000000001E-2</v>
      </c>
      <c r="C18" s="12">
        <f t="shared" si="13"/>
        <v>4.5454545454545456E-2</v>
      </c>
      <c r="D18" s="10">
        <f t="shared" si="1"/>
        <v>246245727.35568178</v>
      </c>
      <c r="E18" s="10">
        <f t="shared" si="2"/>
        <v>518412057.59090912</v>
      </c>
      <c r="F18" s="4">
        <f t="shared" si="3"/>
        <v>764657784.9465909</v>
      </c>
      <c r="G18" s="4">
        <f t="shared" si="4"/>
        <v>9331417036.6363602</v>
      </c>
      <c r="H18" s="4">
        <f t="shared" si="8"/>
        <v>764657784.9465909</v>
      </c>
      <c r="I18" s="3">
        <f t="shared" si="9"/>
        <v>47127</v>
      </c>
      <c r="J18" s="6">
        <f t="shared" si="12"/>
        <v>4.6068493150684926</v>
      </c>
      <c r="K18" s="10">
        <f t="shared" si="10"/>
        <v>3522663192.8429928</v>
      </c>
      <c r="L18" s="11" t="e">
        <f t="shared" si="11"/>
        <v>#NUM!</v>
      </c>
    </row>
    <row r="19" spans="1:12" ht="14.25" customHeight="1" x14ac:dyDescent="0.75">
      <c r="A19" s="3">
        <v>47308</v>
      </c>
      <c r="B19" s="7">
        <f t="shared" si="7"/>
        <v>2.5000000000000001E-2</v>
      </c>
      <c r="C19" s="12">
        <f t="shared" si="13"/>
        <v>4.5454545454545456E-2</v>
      </c>
      <c r="D19" s="10">
        <f t="shared" si="1"/>
        <v>233285425.91590902</v>
      </c>
      <c r="E19" s="10">
        <f t="shared" si="2"/>
        <v>518412057.59090912</v>
      </c>
      <c r="F19" s="4">
        <f t="shared" si="3"/>
        <v>751697483.50681818</v>
      </c>
      <c r="G19" s="4">
        <f t="shared" si="4"/>
        <v>8813004979.0454502</v>
      </c>
      <c r="H19" s="4">
        <f t="shared" si="8"/>
        <v>751697483.50681818</v>
      </c>
      <c r="I19" s="3">
        <f t="shared" si="9"/>
        <v>47308</v>
      </c>
      <c r="J19" s="6">
        <f t="shared" si="12"/>
        <v>5.1068493150684926</v>
      </c>
      <c r="K19" s="10">
        <f t="shared" si="10"/>
        <v>3838805778.7855039</v>
      </c>
      <c r="L19" s="11" t="e">
        <f t="shared" si="11"/>
        <v>#NUM!</v>
      </c>
    </row>
    <row r="20" spans="1:12" ht="14.25" customHeight="1" x14ac:dyDescent="0.75">
      <c r="A20" s="3">
        <v>47492</v>
      </c>
      <c r="B20" s="7">
        <f t="shared" si="7"/>
        <v>2.5000000000000001E-2</v>
      </c>
      <c r="C20" s="12">
        <f t="shared" si="13"/>
        <v>4.5454545454545456E-2</v>
      </c>
      <c r="D20" s="10">
        <f t="shared" si="1"/>
        <v>220325124.47613627</v>
      </c>
      <c r="E20" s="10">
        <f t="shared" si="2"/>
        <v>518412057.59090912</v>
      </c>
      <c r="F20" s="4">
        <f t="shared" si="3"/>
        <v>738737182.06704545</v>
      </c>
      <c r="G20" s="4">
        <f t="shared" si="4"/>
        <v>8294592921.4545412</v>
      </c>
      <c r="H20" s="4">
        <f t="shared" si="8"/>
        <v>738737182.06704545</v>
      </c>
      <c r="I20" s="3">
        <f t="shared" si="9"/>
        <v>47492</v>
      </c>
      <c r="J20" s="6">
        <f t="shared" si="12"/>
        <v>5.6068493150684926</v>
      </c>
      <c r="K20" s="10">
        <f t="shared" si="10"/>
        <v>4141988063.2882419</v>
      </c>
      <c r="L20" s="11" t="e">
        <f t="shared" si="11"/>
        <v>#NUM!</v>
      </c>
    </row>
    <row r="21" spans="1:12" ht="14.25" customHeight="1" x14ac:dyDescent="0.75">
      <c r="A21" s="3">
        <v>47673</v>
      </c>
      <c r="B21" s="7">
        <f t="shared" si="7"/>
        <v>2.5000000000000001E-2</v>
      </c>
      <c r="C21" s="12">
        <f t="shared" si="13"/>
        <v>4.5454545454545456E-2</v>
      </c>
      <c r="D21" s="10">
        <f t="shared" si="1"/>
        <v>207364823.03636354</v>
      </c>
      <c r="E21" s="10">
        <f t="shared" si="2"/>
        <v>518412057.59090912</v>
      </c>
      <c r="F21" s="4">
        <f t="shared" si="3"/>
        <v>725776880.62727261</v>
      </c>
      <c r="G21" s="4">
        <f t="shared" si="4"/>
        <v>7776180863.8636322</v>
      </c>
      <c r="H21" s="4">
        <f t="shared" si="8"/>
        <v>725776880.62727261</v>
      </c>
      <c r="I21" s="3">
        <f t="shared" si="9"/>
        <v>47673</v>
      </c>
      <c r="J21" s="6">
        <f t="shared" si="12"/>
        <v>6.1068493150684926</v>
      </c>
      <c r="K21" s="10">
        <f t="shared" si="10"/>
        <v>4432210046.3512068</v>
      </c>
      <c r="L21" s="11" t="e">
        <f t="shared" si="11"/>
        <v>#NUM!</v>
      </c>
    </row>
    <row r="22" spans="1:12" ht="14.25" customHeight="1" x14ac:dyDescent="0.75">
      <c r="A22" s="3">
        <v>47857</v>
      </c>
      <c r="B22" s="7">
        <f t="shared" si="7"/>
        <v>2.5000000000000001E-2</v>
      </c>
      <c r="C22" s="12">
        <f t="shared" si="13"/>
        <v>4.5454545454545456E-2</v>
      </c>
      <c r="D22" s="10">
        <f t="shared" si="1"/>
        <v>194404521.59659082</v>
      </c>
      <c r="E22" s="10">
        <f t="shared" si="2"/>
        <v>518412057.59090912</v>
      </c>
      <c r="F22" s="4">
        <f t="shared" si="3"/>
        <v>712816579.1875</v>
      </c>
      <c r="G22" s="4">
        <f t="shared" si="4"/>
        <v>7257768806.2727232</v>
      </c>
      <c r="H22" s="4">
        <f t="shared" si="8"/>
        <v>712816579.1875</v>
      </c>
      <c r="I22" s="3">
        <f t="shared" si="9"/>
        <v>47857</v>
      </c>
      <c r="J22" s="6">
        <f t="shared" si="12"/>
        <v>6.6068493150684926</v>
      </c>
      <c r="K22" s="10">
        <f t="shared" si="10"/>
        <v>4709471727.9744005</v>
      </c>
      <c r="L22" s="11" t="e">
        <f t="shared" si="11"/>
        <v>#NUM!</v>
      </c>
    </row>
    <row r="23" spans="1:12" ht="14.25" customHeight="1" x14ac:dyDescent="0.75">
      <c r="A23" s="3">
        <v>48038</v>
      </c>
      <c r="B23" s="7">
        <f t="shared" si="7"/>
        <v>2.5000000000000001E-2</v>
      </c>
      <c r="C23" s="12">
        <f t="shared" si="13"/>
        <v>4.5454545454545456E-2</v>
      </c>
      <c r="D23" s="10">
        <f t="shared" si="1"/>
        <v>181444220.15681809</v>
      </c>
      <c r="E23" s="10">
        <f t="shared" si="2"/>
        <v>518412057.59090912</v>
      </c>
      <c r="F23" s="4">
        <f t="shared" si="3"/>
        <v>699856277.74772716</v>
      </c>
      <c r="G23" s="4">
        <f t="shared" si="4"/>
        <v>6739356748.6818142</v>
      </c>
      <c r="H23" s="4">
        <f t="shared" si="8"/>
        <v>699856277.74772716</v>
      </c>
      <c r="I23" s="3">
        <f t="shared" si="9"/>
        <v>48038</v>
      </c>
      <c r="J23" s="6">
        <f t="shared" si="12"/>
        <v>7.1068493150684926</v>
      </c>
      <c r="K23" s="10">
        <f t="shared" si="10"/>
        <v>4973773108.1578197</v>
      </c>
      <c r="L23" s="11" t="e">
        <f t="shared" si="11"/>
        <v>#NUM!</v>
      </c>
    </row>
    <row r="24" spans="1:12" ht="14.25" customHeight="1" x14ac:dyDescent="0.75">
      <c r="A24" s="3">
        <v>48222</v>
      </c>
      <c r="B24" s="7">
        <f t="shared" si="7"/>
        <v>2.5000000000000001E-2</v>
      </c>
      <c r="C24" s="12">
        <f t="shared" si="13"/>
        <v>4.5454545454545456E-2</v>
      </c>
      <c r="D24" s="10">
        <f t="shared" si="1"/>
        <v>168483918.71704537</v>
      </c>
      <c r="E24" s="10">
        <f t="shared" si="2"/>
        <v>518412057.59090912</v>
      </c>
      <c r="F24" s="4">
        <f t="shared" si="3"/>
        <v>686895976.30795455</v>
      </c>
      <c r="G24" s="4">
        <f t="shared" si="4"/>
        <v>6220944691.0909052</v>
      </c>
      <c r="H24" s="4">
        <f t="shared" si="8"/>
        <v>686895976.30795455</v>
      </c>
      <c r="I24" s="3">
        <f t="shared" si="9"/>
        <v>48222</v>
      </c>
      <c r="J24" s="6">
        <f t="shared" si="12"/>
        <v>7.6068493150684926</v>
      </c>
      <c r="K24" s="10">
        <f t="shared" si="10"/>
        <v>5225114186.9014673</v>
      </c>
      <c r="L24" s="11" t="e">
        <f t="shared" si="11"/>
        <v>#NUM!</v>
      </c>
    </row>
    <row r="25" spans="1:12" ht="14.25" customHeight="1" x14ac:dyDescent="0.75">
      <c r="A25" s="3">
        <v>48404</v>
      </c>
      <c r="B25" s="7">
        <f t="shared" si="7"/>
        <v>2.5000000000000001E-2</v>
      </c>
      <c r="C25" s="12">
        <f t="shared" si="13"/>
        <v>4.5454545454545456E-2</v>
      </c>
      <c r="D25" s="10">
        <f t="shared" si="1"/>
        <v>155523617.27727264</v>
      </c>
      <c r="E25" s="10">
        <f t="shared" si="2"/>
        <v>518412057.59090912</v>
      </c>
      <c r="F25" s="4">
        <f t="shared" si="3"/>
        <v>673935674.86818171</v>
      </c>
      <c r="G25" s="4">
        <f t="shared" si="4"/>
        <v>5702532633.4999962</v>
      </c>
      <c r="H25" s="4">
        <f t="shared" si="8"/>
        <v>673935674.86818171</v>
      </c>
      <c r="I25" s="3">
        <f t="shared" si="9"/>
        <v>48404</v>
      </c>
      <c r="J25" s="6">
        <f t="shared" si="12"/>
        <v>8.1068493150684926</v>
      </c>
      <c r="K25" s="10">
        <f t="shared" si="10"/>
        <v>5463494964.2053413</v>
      </c>
      <c r="L25" s="11" t="e">
        <f t="shared" si="11"/>
        <v>#NUM!</v>
      </c>
    </row>
    <row r="26" spans="1:12" ht="14.25" customHeight="1" x14ac:dyDescent="0.75">
      <c r="A26" s="3">
        <v>48588</v>
      </c>
      <c r="B26" s="7">
        <f t="shared" si="7"/>
        <v>2.5000000000000001E-2</v>
      </c>
      <c r="C26" s="12">
        <f t="shared" si="13"/>
        <v>4.5454545454545456E-2</v>
      </c>
      <c r="D26" s="10">
        <f t="shared" si="1"/>
        <v>142563315.83749992</v>
      </c>
      <c r="E26" s="10">
        <f t="shared" si="2"/>
        <v>518412057.59090912</v>
      </c>
      <c r="F26" s="4">
        <f t="shared" si="3"/>
        <v>660975373.4284091</v>
      </c>
      <c r="G26" s="4">
        <f t="shared" si="4"/>
        <v>5184120575.9090872</v>
      </c>
      <c r="H26" s="4">
        <f t="shared" si="8"/>
        <v>660975373.4284091</v>
      </c>
      <c r="I26" s="3">
        <f t="shared" si="9"/>
        <v>48588</v>
      </c>
      <c r="J26" s="6">
        <f t="shared" si="12"/>
        <v>8.6068493150684926</v>
      </c>
      <c r="K26" s="10">
        <f t="shared" si="10"/>
        <v>5688915440.0694437</v>
      </c>
      <c r="L26" s="11" t="e">
        <f t="shared" si="11"/>
        <v>#NUM!</v>
      </c>
    </row>
    <row r="27" spans="1:12" ht="14.25" customHeight="1" x14ac:dyDescent="0.75">
      <c r="A27" s="3">
        <v>48769</v>
      </c>
      <c r="B27" s="7">
        <f t="shared" si="7"/>
        <v>2.5000000000000001E-2</v>
      </c>
      <c r="C27" s="12">
        <f t="shared" si="13"/>
        <v>4.5454545454545456E-2</v>
      </c>
      <c r="D27" s="10">
        <f t="shared" si="1"/>
        <v>129603014.39772719</v>
      </c>
      <c r="E27" s="10">
        <f t="shared" si="2"/>
        <v>518412057.59090912</v>
      </c>
      <c r="F27" s="4">
        <f t="shared" si="3"/>
        <v>648015071.98863626</v>
      </c>
      <c r="G27" s="4">
        <f t="shared" si="4"/>
        <v>4665708518.3181782</v>
      </c>
      <c r="H27" s="4">
        <f t="shared" si="8"/>
        <v>648015071.98863626</v>
      </c>
      <c r="I27" s="3">
        <f t="shared" si="9"/>
        <v>48769</v>
      </c>
      <c r="J27" s="6">
        <f t="shared" si="12"/>
        <v>9.1068493150684926</v>
      </c>
      <c r="K27" s="10">
        <f t="shared" si="10"/>
        <v>5901375614.4937716</v>
      </c>
      <c r="L27" s="11" t="e">
        <f t="shared" si="11"/>
        <v>#NUM!</v>
      </c>
    </row>
    <row r="28" spans="1:12" ht="14.25" customHeight="1" x14ac:dyDescent="0.75">
      <c r="A28" s="3">
        <v>48953</v>
      </c>
      <c r="B28" s="7">
        <f t="shared" si="7"/>
        <v>2.5000000000000001E-2</v>
      </c>
      <c r="C28" s="12">
        <f t="shared" si="13"/>
        <v>4.5454545454545456E-2</v>
      </c>
      <c r="D28" s="10">
        <f t="shared" si="1"/>
        <v>116642712.95795447</v>
      </c>
      <c r="E28" s="10">
        <f t="shared" si="2"/>
        <v>518412057.59090912</v>
      </c>
      <c r="F28" s="4">
        <f t="shared" si="3"/>
        <v>635054770.54886365</v>
      </c>
      <c r="G28" s="4">
        <f t="shared" si="4"/>
        <v>4147296460.7272692</v>
      </c>
      <c r="H28" s="4">
        <f t="shared" si="8"/>
        <v>635054770.54886365</v>
      </c>
      <c r="I28" s="3">
        <f t="shared" si="9"/>
        <v>48953</v>
      </c>
      <c r="J28" s="6">
        <f t="shared" si="12"/>
        <v>9.6068493150684926</v>
      </c>
      <c r="K28" s="10">
        <f t="shared" si="10"/>
        <v>6100875487.4783297</v>
      </c>
      <c r="L28" s="11" t="e">
        <f t="shared" si="11"/>
        <v>#NUM!</v>
      </c>
    </row>
    <row r="29" spans="1:12" ht="14.25" customHeight="1" x14ac:dyDescent="0.75">
      <c r="A29" s="3">
        <v>49134</v>
      </c>
      <c r="B29" s="7">
        <f t="shared" si="7"/>
        <v>2.5000000000000001E-2</v>
      </c>
      <c r="C29" s="12">
        <f t="shared" si="13"/>
        <v>4.5454545454545456E-2</v>
      </c>
      <c r="D29" s="10">
        <f t="shared" si="1"/>
        <v>103682411.51818174</v>
      </c>
      <c r="E29" s="10">
        <f t="shared" si="2"/>
        <v>518412057.59090912</v>
      </c>
      <c r="F29" s="4">
        <f t="shared" si="3"/>
        <v>622094469.10909081</v>
      </c>
      <c r="G29" s="4">
        <f t="shared" si="4"/>
        <v>3628884403.1363602</v>
      </c>
      <c r="H29" s="4">
        <f t="shared" si="8"/>
        <v>622094469.10909081</v>
      </c>
      <c r="I29" s="3">
        <f t="shared" si="9"/>
        <v>49134</v>
      </c>
      <c r="J29" s="6">
        <f t="shared" si="12"/>
        <v>10.106849315068493</v>
      </c>
      <c r="K29" s="10">
        <f t="shared" si="10"/>
        <v>6287415059.0231123</v>
      </c>
      <c r="L29" s="11" t="e">
        <f t="shared" si="11"/>
        <v>#NUM!</v>
      </c>
    </row>
    <row r="30" spans="1:12" ht="14.25" customHeight="1" x14ac:dyDescent="0.75">
      <c r="A30" s="3">
        <v>49318</v>
      </c>
      <c r="B30" s="7">
        <f t="shared" si="7"/>
        <v>2.5000000000000001E-2</v>
      </c>
      <c r="C30" s="12">
        <f t="shared" si="13"/>
        <v>4.5454545454545456E-2</v>
      </c>
      <c r="D30" s="10">
        <f t="shared" si="1"/>
        <v>90722110.078409016</v>
      </c>
      <c r="E30" s="10">
        <f t="shared" si="2"/>
        <v>518412057.59090912</v>
      </c>
      <c r="F30" s="4">
        <f t="shared" si="3"/>
        <v>609134167.6693182</v>
      </c>
      <c r="G30" s="4">
        <f t="shared" si="4"/>
        <v>3110472345.5454512</v>
      </c>
      <c r="H30" s="4">
        <f t="shared" si="8"/>
        <v>609134167.6693182</v>
      </c>
      <c r="I30" s="3">
        <f t="shared" si="9"/>
        <v>49318</v>
      </c>
      <c r="J30" s="6">
        <f t="shared" si="12"/>
        <v>10.606849315068493</v>
      </c>
      <c r="K30" s="10">
        <f t="shared" si="10"/>
        <v>6460994329.1281242</v>
      </c>
      <c r="L30" s="11" t="e">
        <f t="shared" si="11"/>
        <v>#NUM!</v>
      </c>
    </row>
    <row r="31" spans="1:12" ht="14.25" customHeight="1" x14ac:dyDescent="0.75">
      <c r="A31" s="3">
        <v>49499</v>
      </c>
      <c r="B31" s="7">
        <f t="shared" si="7"/>
        <v>2.5000000000000001E-2</v>
      </c>
      <c r="C31" s="12">
        <f t="shared" si="13"/>
        <v>4.5454545454545456E-2</v>
      </c>
      <c r="D31" s="10">
        <f t="shared" si="1"/>
        <v>77761808.638636276</v>
      </c>
      <c r="E31" s="10">
        <f t="shared" si="2"/>
        <v>518412057.59090912</v>
      </c>
      <c r="F31" s="4">
        <f t="shared" si="3"/>
        <v>596173866.22954535</v>
      </c>
      <c r="G31" s="4">
        <f t="shared" si="4"/>
        <v>2592060287.9545422</v>
      </c>
      <c r="H31" s="4">
        <f t="shared" si="8"/>
        <v>596173866.22954535</v>
      </c>
      <c r="I31" s="3">
        <f t="shared" si="9"/>
        <v>49499</v>
      </c>
      <c r="J31" s="6">
        <f t="shared" si="12"/>
        <v>11.106849315068493</v>
      </c>
      <c r="K31" s="10">
        <f t="shared" si="10"/>
        <v>6621613297.7933607</v>
      </c>
      <c r="L31" s="11" t="e">
        <f t="shared" si="11"/>
        <v>#NUM!</v>
      </c>
    </row>
    <row r="32" spans="1:12" ht="14.25" customHeight="1" x14ac:dyDescent="0.75">
      <c r="A32" s="3">
        <v>49683</v>
      </c>
      <c r="B32" s="7">
        <f t="shared" si="7"/>
        <v>2.5000000000000001E-2</v>
      </c>
      <c r="C32" s="12">
        <f t="shared" si="13"/>
        <v>4.5454545454545456E-2</v>
      </c>
      <c r="D32" s="10">
        <f t="shared" si="1"/>
        <v>64801507.198863558</v>
      </c>
      <c r="E32" s="10">
        <f t="shared" si="2"/>
        <v>518412057.59090912</v>
      </c>
      <c r="F32" s="4">
        <f t="shared" si="3"/>
        <v>583213564.78977263</v>
      </c>
      <c r="G32" s="4">
        <f t="shared" si="4"/>
        <v>2073648230.3636332</v>
      </c>
      <c r="H32" s="4">
        <f t="shared" si="8"/>
        <v>583213564.78977263</v>
      </c>
      <c r="I32" s="3">
        <f t="shared" si="9"/>
        <v>49683</v>
      </c>
      <c r="J32" s="6">
        <f t="shared" si="12"/>
        <v>11.606849315068493</v>
      </c>
      <c r="K32" s="10">
        <f t="shared" si="10"/>
        <v>6769271965.0188265</v>
      </c>
      <c r="L32" s="11" t="e">
        <f t="shared" si="11"/>
        <v>#NUM!</v>
      </c>
    </row>
    <row r="33" spans="1:13" ht="14.25" customHeight="1" x14ac:dyDescent="0.75">
      <c r="A33" s="3">
        <v>49865</v>
      </c>
      <c r="B33" s="7">
        <f t="shared" si="7"/>
        <v>2.5000000000000001E-2</v>
      </c>
      <c r="C33" s="12">
        <f t="shared" si="13"/>
        <v>4.5454545454545456E-2</v>
      </c>
      <c r="D33" s="10">
        <f t="shared" si="1"/>
        <v>51841205.759090833</v>
      </c>
      <c r="E33" s="10">
        <f t="shared" si="2"/>
        <v>518412057.59090912</v>
      </c>
      <c r="F33" s="4">
        <f t="shared" si="3"/>
        <v>570253263.3499999</v>
      </c>
      <c r="G33" s="4">
        <f t="shared" si="4"/>
        <v>1555236172.7727242</v>
      </c>
      <c r="H33" s="4">
        <f t="shared" si="8"/>
        <v>570253263.3499999</v>
      </c>
      <c r="I33" s="3">
        <f t="shared" si="9"/>
        <v>49865</v>
      </c>
      <c r="J33" s="6">
        <f t="shared" si="12"/>
        <v>12.106849315068493</v>
      </c>
      <c r="K33" s="10">
        <f t="shared" si="10"/>
        <v>6903970330.8045187</v>
      </c>
      <c r="L33" s="11" t="e">
        <f t="shared" si="11"/>
        <v>#NUM!</v>
      </c>
    </row>
    <row r="34" spans="1:13" ht="14.25" customHeight="1" x14ac:dyDescent="0.75">
      <c r="A34" s="3">
        <v>50049</v>
      </c>
      <c r="B34" s="7">
        <f t="shared" si="7"/>
        <v>2.5000000000000001E-2</v>
      </c>
      <c r="C34" s="12">
        <f t="shared" si="13"/>
        <v>4.5454545454545456E-2</v>
      </c>
      <c r="D34" s="10">
        <f t="shared" si="1"/>
        <v>38880904.319318108</v>
      </c>
      <c r="E34" s="10">
        <f t="shared" si="2"/>
        <v>518412057.59090912</v>
      </c>
      <c r="F34" s="4">
        <f t="shared" si="3"/>
        <v>557292961.91022718</v>
      </c>
      <c r="G34" s="4">
        <f t="shared" si="4"/>
        <v>1036824115.181815</v>
      </c>
      <c r="H34" s="4">
        <f t="shared" si="8"/>
        <v>557292961.91022718</v>
      </c>
      <c r="I34" s="3">
        <f t="shared" si="9"/>
        <v>50049</v>
      </c>
      <c r="J34" s="6">
        <f t="shared" si="12"/>
        <v>12.606849315068493</v>
      </c>
      <c r="K34" s="10">
        <f t="shared" si="10"/>
        <v>7025708395.1504393</v>
      </c>
      <c r="L34" s="11" t="e">
        <f t="shared" si="11"/>
        <v>#NUM!</v>
      </c>
    </row>
    <row r="35" spans="1:13" ht="14.25" customHeight="1" x14ac:dyDescent="0.75">
      <c r="A35" s="3">
        <v>50230</v>
      </c>
      <c r="B35" s="7">
        <f t="shared" si="7"/>
        <v>2.5000000000000001E-2</v>
      </c>
      <c r="C35" s="12">
        <f t="shared" si="13"/>
        <v>4.5454545454545456E-2</v>
      </c>
      <c r="D35" s="10">
        <f t="shared" si="1"/>
        <v>25920602.879545376</v>
      </c>
      <c r="E35" s="10">
        <f t="shared" si="2"/>
        <v>518412057.59090912</v>
      </c>
      <c r="F35" s="4">
        <f t="shared" si="3"/>
        <v>544332660.47045445</v>
      </c>
      <c r="G35" s="4">
        <f t="shared" si="4"/>
        <v>518412057.5909059</v>
      </c>
      <c r="H35" s="4">
        <f t="shared" si="8"/>
        <v>544332660.47045445</v>
      </c>
      <c r="I35" s="3">
        <f t="shared" si="9"/>
        <v>50230</v>
      </c>
      <c r="J35" s="6">
        <f t="shared" si="12"/>
        <v>13.106849315068493</v>
      </c>
      <c r="K35" s="10">
        <f t="shared" si="10"/>
        <v>7134486158.0565863</v>
      </c>
      <c r="L35" s="11" t="e">
        <f t="shared" si="11"/>
        <v>#NUM!</v>
      </c>
    </row>
    <row r="36" spans="1:13" ht="14.25" customHeight="1" x14ac:dyDescent="0.75">
      <c r="A36" s="3">
        <v>50414</v>
      </c>
      <c r="B36" s="7">
        <f t="shared" si="7"/>
        <v>2.5000000000000001E-2</v>
      </c>
      <c r="C36" s="12">
        <f t="shared" si="13"/>
        <v>4.5454545454545456E-2</v>
      </c>
      <c r="D36" s="10">
        <f t="shared" si="1"/>
        <v>12960301.439772649</v>
      </c>
      <c r="E36" s="10">
        <f t="shared" si="2"/>
        <v>518412057.59090912</v>
      </c>
      <c r="F36" s="4">
        <f t="shared" si="3"/>
        <v>531372359.03068179</v>
      </c>
      <c r="G36" s="4">
        <f t="shared" si="4"/>
        <v>-3.2186508178710938E-6</v>
      </c>
      <c r="H36" s="4">
        <f t="shared" si="8"/>
        <v>531372359.03068179</v>
      </c>
      <c r="I36" s="3">
        <f t="shared" si="9"/>
        <v>50414</v>
      </c>
      <c r="J36" s="6">
        <f t="shared" si="12"/>
        <v>13.606849315068493</v>
      </c>
      <c r="K36" s="10">
        <f t="shared" si="10"/>
        <v>7230303619.5229616</v>
      </c>
      <c r="L36" s="11" t="e">
        <f t="shared" si="11"/>
        <v>#NUM!</v>
      </c>
    </row>
    <row r="37" spans="1:13" ht="14.25" customHeight="1" x14ac:dyDescent="0.75"/>
    <row r="38" spans="1:13" ht="14.25" customHeight="1" x14ac:dyDescent="0.75">
      <c r="A38" s="3"/>
    </row>
    <row r="39" spans="1:13" ht="14.25" customHeight="1" x14ac:dyDescent="0.75">
      <c r="A39" s="3"/>
    </row>
    <row r="40" spans="1:13" ht="14.25" customHeight="1" x14ac:dyDescent="0.75">
      <c r="B40" s="3"/>
      <c r="L40" s="2"/>
      <c r="M40" s="2"/>
    </row>
    <row r="41" spans="1:13" ht="14.25" customHeight="1" x14ac:dyDescent="0.75">
      <c r="B41" s="3"/>
      <c r="E41" s="10"/>
      <c r="L41" s="3"/>
    </row>
    <row r="42" spans="1:13" ht="14.25" customHeight="1" x14ac:dyDescent="0.75">
      <c r="B42" s="3"/>
      <c r="K42" s="4"/>
      <c r="L42" s="3"/>
    </row>
    <row r="43" spans="1:13" ht="14.25" customHeight="1" x14ac:dyDescent="0.75">
      <c r="D43" s="4"/>
      <c r="L43" s="3"/>
    </row>
    <row r="44" spans="1:13" ht="14.25" customHeight="1" x14ac:dyDescent="0.75"/>
    <row r="45" spans="1:13" ht="14.25" customHeight="1" x14ac:dyDescent="0.75"/>
    <row r="46" spans="1:13" ht="14.25" customHeight="1" x14ac:dyDescent="0.75"/>
    <row r="47" spans="1:13" ht="14.25" customHeight="1" x14ac:dyDescent="0.75"/>
    <row r="48" spans="1:13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5.7265625" customWidth="1"/>
    <col min="5" max="5" width="10.6328125" customWidth="1"/>
    <col min="6" max="7" width="18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-10482111279</v>
      </c>
      <c r="G2" s="10">
        <f>bonos!H11</f>
        <v>10482111279</v>
      </c>
      <c r="H2" s="4"/>
      <c r="I2" s="4"/>
    </row>
    <row r="3" spans="1:12" ht="14.25" customHeight="1" x14ac:dyDescent="0.75">
      <c r="A3" s="3">
        <v>44386</v>
      </c>
      <c r="B3" s="7">
        <f t="shared" ref="B3:B4" si="0">2.5%*180/360</f>
        <v>1.2500000000000001E-2</v>
      </c>
      <c r="C3" s="5"/>
      <c r="D3" s="10">
        <f t="shared" ref="D3:D43" si="1">B3*G2</f>
        <v>131026390.98750001</v>
      </c>
      <c r="E3" s="10">
        <f t="shared" ref="E3:E43" si="2">C3*$G$2</f>
        <v>0</v>
      </c>
      <c r="F3" s="10">
        <f t="shared" ref="F3:F43" si="3">E3+D3</f>
        <v>131026390.98750001</v>
      </c>
      <c r="G3" s="10">
        <f t="shared" ref="G3:G43" si="4">G2-E3</f>
        <v>10482111279</v>
      </c>
      <c r="H3" s="4"/>
      <c r="I3" s="4"/>
    </row>
    <row r="4" spans="1:12" ht="14.25" customHeight="1" x14ac:dyDescent="0.75">
      <c r="A4" s="3">
        <v>44570</v>
      </c>
      <c r="B4" s="7">
        <f t="shared" si="0"/>
        <v>1.2500000000000001E-2</v>
      </c>
      <c r="C4" s="5"/>
      <c r="D4" s="10">
        <f t="shared" si="1"/>
        <v>131026390.98750001</v>
      </c>
      <c r="E4" s="10">
        <f t="shared" si="2"/>
        <v>0</v>
      </c>
      <c r="F4" s="10">
        <f t="shared" si="3"/>
        <v>131026390.98750001</v>
      </c>
      <c r="G4" s="10">
        <f t="shared" si="4"/>
        <v>10482111279</v>
      </c>
      <c r="H4" s="4"/>
      <c r="I4" s="4"/>
    </row>
    <row r="5" spans="1:12" ht="14.25" customHeight="1" x14ac:dyDescent="0.75">
      <c r="A5" s="3">
        <v>44751</v>
      </c>
      <c r="B5" s="7">
        <f t="shared" ref="B5:B18" si="5">3.5%*180/360</f>
        <v>1.7500000000000002E-2</v>
      </c>
      <c r="C5" s="5"/>
      <c r="D5" s="10">
        <f t="shared" si="1"/>
        <v>183436947.38250002</v>
      </c>
      <c r="E5" s="10">
        <f t="shared" si="2"/>
        <v>0</v>
      </c>
      <c r="F5" s="10">
        <f t="shared" si="3"/>
        <v>183436947.38250002</v>
      </c>
      <c r="G5" s="10">
        <f t="shared" si="4"/>
        <v>10482111279</v>
      </c>
      <c r="H5" s="4"/>
      <c r="I5" s="4"/>
    </row>
    <row r="6" spans="1:12" ht="14.25" customHeight="1" x14ac:dyDescent="0.75">
      <c r="A6" s="3">
        <v>44935</v>
      </c>
      <c r="B6" s="7">
        <f t="shared" si="5"/>
        <v>1.7500000000000002E-2</v>
      </c>
      <c r="C6" s="5"/>
      <c r="D6" s="10">
        <f t="shared" si="1"/>
        <v>183436947.38250002</v>
      </c>
      <c r="E6" s="10">
        <f t="shared" si="2"/>
        <v>0</v>
      </c>
      <c r="F6" s="10">
        <f t="shared" si="3"/>
        <v>183436947.38250002</v>
      </c>
      <c r="G6" s="10">
        <f t="shared" si="4"/>
        <v>10482111279</v>
      </c>
      <c r="H6" s="4"/>
      <c r="I6" s="4"/>
    </row>
    <row r="7" spans="1:12" ht="14.25" customHeight="1" x14ac:dyDescent="0.75">
      <c r="A7" s="3">
        <v>45116</v>
      </c>
      <c r="B7" s="7">
        <f t="shared" si="5"/>
        <v>1.7500000000000002E-2</v>
      </c>
      <c r="C7" s="5"/>
      <c r="D7" s="10">
        <f t="shared" si="1"/>
        <v>183436947.38250002</v>
      </c>
      <c r="E7" s="10">
        <f t="shared" si="2"/>
        <v>0</v>
      </c>
      <c r="F7" s="10">
        <f t="shared" si="3"/>
        <v>183436947.38250002</v>
      </c>
      <c r="G7" s="10">
        <f t="shared" si="4"/>
        <v>10482111279</v>
      </c>
      <c r="H7" s="4"/>
      <c r="I7" s="4"/>
    </row>
    <row r="8" spans="1:12" ht="14.25" customHeight="1" x14ac:dyDescent="0.75">
      <c r="A8" s="3">
        <v>45300</v>
      </c>
      <c r="B8" s="7">
        <f t="shared" si="5"/>
        <v>1.7500000000000002E-2</v>
      </c>
      <c r="C8" s="5"/>
      <c r="D8" s="10">
        <f t="shared" si="1"/>
        <v>183436947.38250002</v>
      </c>
      <c r="E8" s="10">
        <f t="shared" si="2"/>
        <v>0</v>
      </c>
      <c r="F8" s="10">
        <f t="shared" si="3"/>
        <v>183436947.38250002</v>
      </c>
      <c r="G8" s="10">
        <f t="shared" si="4"/>
        <v>10482111279</v>
      </c>
      <c r="H8" s="4">
        <f>-bonos!Q11</f>
        <v>-44.1</v>
      </c>
      <c r="I8" s="3">
        <f>bonos!P11</f>
        <v>45443</v>
      </c>
    </row>
    <row r="9" spans="1:12" ht="14.25" customHeight="1" x14ac:dyDescent="0.75">
      <c r="A9" s="3">
        <v>45482</v>
      </c>
      <c r="B9" s="7">
        <f t="shared" si="5"/>
        <v>1.7500000000000002E-2</v>
      </c>
      <c r="C9" s="5"/>
      <c r="D9" s="10">
        <f t="shared" si="1"/>
        <v>183436947.38250002</v>
      </c>
      <c r="E9" s="10">
        <f t="shared" si="2"/>
        <v>0</v>
      </c>
      <c r="F9" s="10">
        <f t="shared" si="3"/>
        <v>183436947.38250002</v>
      </c>
      <c r="G9" s="10">
        <f t="shared" si="4"/>
        <v>10482111279</v>
      </c>
      <c r="H9" s="4">
        <f t="shared" ref="H9:H43" si="6">F9</f>
        <v>183436947.38250002</v>
      </c>
      <c r="I9" s="3">
        <f t="shared" ref="I9:I43" si="7">A9</f>
        <v>45482</v>
      </c>
      <c r="J9" s="6">
        <f>(A9-bonos!P11)/365</f>
        <v>0.10684931506849316</v>
      </c>
      <c r="K9" s="10">
        <f t="shared" ref="K9:K43" si="8">J9*F9</f>
        <v>19600112.186075345</v>
      </c>
      <c r="L9" s="11" t="e">
        <f t="shared" ref="L9:L43" si="9">K9/(1+XIRR($H$8:$H$43,$I$8:$I$43))^J9</f>
        <v>#NUM!</v>
      </c>
    </row>
    <row r="10" spans="1:12" ht="14.25" customHeight="1" x14ac:dyDescent="0.75">
      <c r="A10" s="3">
        <v>45666</v>
      </c>
      <c r="B10" s="7">
        <f t="shared" si="5"/>
        <v>1.7500000000000002E-2</v>
      </c>
      <c r="C10" s="5"/>
      <c r="D10" s="10">
        <f t="shared" si="1"/>
        <v>183436947.38250002</v>
      </c>
      <c r="E10" s="10">
        <f t="shared" si="2"/>
        <v>0</v>
      </c>
      <c r="F10" s="10">
        <f t="shared" si="3"/>
        <v>183436947.38250002</v>
      </c>
      <c r="G10" s="10">
        <f t="shared" si="4"/>
        <v>10482111279</v>
      </c>
      <c r="H10" s="4">
        <f t="shared" si="6"/>
        <v>183436947.38250002</v>
      </c>
      <c r="I10" s="3">
        <f t="shared" si="7"/>
        <v>45666</v>
      </c>
      <c r="J10" s="6">
        <f t="shared" ref="J10:J43" si="10">J9+0.5</f>
        <v>0.60684931506849316</v>
      </c>
      <c r="K10" s="10">
        <f t="shared" si="8"/>
        <v>111318585.87732536</v>
      </c>
      <c r="L10" s="11" t="e">
        <f t="shared" si="9"/>
        <v>#NUM!</v>
      </c>
    </row>
    <row r="11" spans="1:12" ht="14.25" customHeight="1" x14ac:dyDescent="0.75">
      <c r="A11" s="3">
        <v>45847</v>
      </c>
      <c r="B11" s="7">
        <f t="shared" si="5"/>
        <v>1.7500000000000002E-2</v>
      </c>
      <c r="C11" s="5"/>
      <c r="D11" s="10">
        <f t="shared" si="1"/>
        <v>183436947.38250002</v>
      </c>
      <c r="E11" s="10">
        <f t="shared" si="2"/>
        <v>0</v>
      </c>
      <c r="F11" s="10">
        <f t="shared" si="3"/>
        <v>183436947.38250002</v>
      </c>
      <c r="G11" s="10">
        <f t="shared" si="4"/>
        <v>10482111279</v>
      </c>
      <c r="H11" s="4">
        <f t="shared" si="6"/>
        <v>183436947.38250002</v>
      </c>
      <c r="I11" s="3">
        <f t="shared" si="7"/>
        <v>45847</v>
      </c>
      <c r="J11" s="6">
        <f t="shared" si="10"/>
        <v>1.106849315068493</v>
      </c>
      <c r="K11" s="10">
        <f t="shared" si="8"/>
        <v>203037059.56857535</v>
      </c>
      <c r="L11" s="11" t="e">
        <f t="shared" si="9"/>
        <v>#NUM!</v>
      </c>
    </row>
    <row r="12" spans="1:12" ht="14.25" customHeight="1" x14ac:dyDescent="0.75">
      <c r="A12" s="3">
        <v>46031</v>
      </c>
      <c r="B12" s="7">
        <f t="shared" si="5"/>
        <v>1.7500000000000002E-2</v>
      </c>
      <c r="C12" s="5"/>
      <c r="D12" s="10">
        <f t="shared" si="1"/>
        <v>183436947.38250002</v>
      </c>
      <c r="E12" s="10">
        <f t="shared" si="2"/>
        <v>0</v>
      </c>
      <c r="F12" s="10">
        <f t="shared" si="3"/>
        <v>183436947.38250002</v>
      </c>
      <c r="G12" s="10">
        <f t="shared" si="4"/>
        <v>10482111279</v>
      </c>
      <c r="H12" s="4">
        <f t="shared" si="6"/>
        <v>183436947.38250002</v>
      </c>
      <c r="I12" s="3">
        <f t="shared" si="7"/>
        <v>46031</v>
      </c>
      <c r="J12" s="6">
        <f t="shared" si="10"/>
        <v>1.606849315068493</v>
      </c>
      <c r="K12" s="10">
        <f t="shared" si="8"/>
        <v>294755533.25982535</v>
      </c>
      <c r="L12" s="11" t="e">
        <f t="shared" si="9"/>
        <v>#NUM!</v>
      </c>
    </row>
    <row r="13" spans="1:12" ht="14.25" customHeight="1" x14ac:dyDescent="0.75">
      <c r="A13" s="3">
        <v>46212</v>
      </c>
      <c r="B13" s="7">
        <f t="shared" si="5"/>
        <v>1.7500000000000002E-2</v>
      </c>
      <c r="C13" s="5"/>
      <c r="D13" s="10">
        <f t="shared" si="1"/>
        <v>183436947.38250002</v>
      </c>
      <c r="E13" s="10">
        <f t="shared" si="2"/>
        <v>0</v>
      </c>
      <c r="F13" s="10">
        <f t="shared" si="3"/>
        <v>183436947.38250002</v>
      </c>
      <c r="G13" s="10">
        <f t="shared" si="4"/>
        <v>10482111279</v>
      </c>
      <c r="H13" s="4">
        <f t="shared" si="6"/>
        <v>183436947.38250002</v>
      </c>
      <c r="I13" s="3">
        <f t="shared" si="7"/>
        <v>46212</v>
      </c>
      <c r="J13" s="6">
        <f t="shared" si="10"/>
        <v>2.106849315068493</v>
      </c>
      <c r="K13" s="10">
        <f t="shared" si="8"/>
        <v>386474006.95107538</v>
      </c>
      <c r="L13" s="11" t="e">
        <f t="shared" si="9"/>
        <v>#NUM!</v>
      </c>
    </row>
    <row r="14" spans="1:12" ht="14.25" customHeight="1" x14ac:dyDescent="0.75">
      <c r="A14" s="3">
        <v>46396</v>
      </c>
      <c r="B14" s="7">
        <f t="shared" si="5"/>
        <v>1.7500000000000002E-2</v>
      </c>
      <c r="C14" s="5"/>
      <c r="D14" s="10">
        <f t="shared" si="1"/>
        <v>183436947.38250002</v>
      </c>
      <c r="E14" s="10">
        <f t="shared" si="2"/>
        <v>0</v>
      </c>
      <c r="F14" s="10">
        <f t="shared" si="3"/>
        <v>183436947.38250002</v>
      </c>
      <c r="G14" s="10">
        <f t="shared" si="4"/>
        <v>10482111279</v>
      </c>
      <c r="H14" s="4">
        <f t="shared" si="6"/>
        <v>183436947.38250002</v>
      </c>
      <c r="I14" s="3">
        <f t="shared" si="7"/>
        <v>46396</v>
      </c>
      <c r="J14" s="6">
        <f t="shared" si="10"/>
        <v>2.606849315068493</v>
      </c>
      <c r="K14" s="10">
        <f t="shared" si="8"/>
        <v>478192480.6423254</v>
      </c>
      <c r="L14" s="11" t="e">
        <f t="shared" si="9"/>
        <v>#NUM!</v>
      </c>
    </row>
    <row r="15" spans="1:12" ht="14.25" customHeight="1" x14ac:dyDescent="0.75">
      <c r="A15" s="3">
        <v>46577</v>
      </c>
      <c r="B15" s="7">
        <f t="shared" si="5"/>
        <v>1.7500000000000002E-2</v>
      </c>
      <c r="C15" s="5"/>
      <c r="D15" s="10">
        <f t="shared" si="1"/>
        <v>183436947.38250002</v>
      </c>
      <c r="E15" s="10">
        <f t="shared" si="2"/>
        <v>0</v>
      </c>
      <c r="F15" s="10">
        <f t="shared" si="3"/>
        <v>183436947.38250002</v>
      </c>
      <c r="G15" s="10">
        <f t="shared" si="4"/>
        <v>10482111279</v>
      </c>
      <c r="H15" s="4">
        <f t="shared" si="6"/>
        <v>183436947.38250002</v>
      </c>
      <c r="I15" s="3">
        <f t="shared" si="7"/>
        <v>46577</v>
      </c>
      <c r="J15" s="6">
        <f t="shared" si="10"/>
        <v>3.106849315068493</v>
      </c>
      <c r="K15" s="10">
        <f t="shared" si="8"/>
        <v>569910954.33357537</v>
      </c>
      <c r="L15" s="11" t="e">
        <f t="shared" si="9"/>
        <v>#NUM!</v>
      </c>
    </row>
    <row r="16" spans="1:12" ht="14.25" customHeight="1" x14ac:dyDescent="0.75">
      <c r="A16" s="3">
        <v>46761</v>
      </c>
      <c r="B16" s="7">
        <f t="shared" si="5"/>
        <v>1.7500000000000002E-2</v>
      </c>
      <c r="C16" s="5">
        <f t="shared" ref="C16:C43" si="11">1/28</f>
        <v>3.5714285714285712E-2</v>
      </c>
      <c r="D16" s="10">
        <f t="shared" si="1"/>
        <v>183436947.38250002</v>
      </c>
      <c r="E16" s="10">
        <f t="shared" si="2"/>
        <v>374361117.10714287</v>
      </c>
      <c r="F16" s="10">
        <f t="shared" si="3"/>
        <v>557798064.48964286</v>
      </c>
      <c r="G16" s="10">
        <f t="shared" si="4"/>
        <v>10107750161.892857</v>
      </c>
      <c r="H16" s="4">
        <f t="shared" si="6"/>
        <v>557798064.48964286</v>
      </c>
      <c r="I16" s="3">
        <f t="shared" si="7"/>
        <v>46761</v>
      </c>
      <c r="J16" s="6">
        <f t="shared" si="10"/>
        <v>3.606849315068493</v>
      </c>
      <c r="K16" s="10">
        <f t="shared" si="8"/>
        <v>2011893566.8509994</v>
      </c>
      <c r="L16" s="11" t="e">
        <f t="shared" si="9"/>
        <v>#NUM!</v>
      </c>
    </row>
    <row r="17" spans="1:12" ht="14.25" customHeight="1" x14ac:dyDescent="0.75">
      <c r="A17" s="3">
        <v>46943</v>
      </c>
      <c r="B17" s="7">
        <f t="shared" si="5"/>
        <v>1.7500000000000002E-2</v>
      </c>
      <c r="C17" s="5">
        <f t="shared" si="11"/>
        <v>3.5714285714285712E-2</v>
      </c>
      <c r="D17" s="10">
        <f t="shared" si="1"/>
        <v>176885627.833125</v>
      </c>
      <c r="E17" s="10">
        <f t="shared" si="2"/>
        <v>374361117.10714287</v>
      </c>
      <c r="F17" s="10">
        <f t="shared" si="3"/>
        <v>551246744.9402678</v>
      </c>
      <c r="G17" s="10">
        <f t="shared" si="4"/>
        <v>9733389044.7857132</v>
      </c>
      <c r="H17" s="4">
        <f t="shared" si="6"/>
        <v>551246744.9402678</v>
      </c>
      <c r="I17" s="3">
        <f t="shared" si="7"/>
        <v>46943</v>
      </c>
      <c r="J17" s="6">
        <f t="shared" si="10"/>
        <v>4.1068493150684926</v>
      </c>
      <c r="K17" s="10">
        <f t="shared" si="8"/>
        <v>2263887316.891675</v>
      </c>
      <c r="L17" s="11" t="e">
        <f t="shared" si="9"/>
        <v>#NUM!</v>
      </c>
    </row>
    <row r="18" spans="1:12" ht="14.25" customHeight="1" x14ac:dyDescent="0.75">
      <c r="A18" s="3">
        <v>47127</v>
      </c>
      <c r="B18" s="7">
        <f t="shared" si="5"/>
        <v>1.7500000000000002E-2</v>
      </c>
      <c r="C18" s="5">
        <f t="shared" si="11"/>
        <v>3.5714285714285712E-2</v>
      </c>
      <c r="D18" s="10">
        <f t="shared" si="1"/>
        <v>170334308.28375</v>
      </c>
      <c r="E18" s="10">
        <f t="shared" si="2"/>
        <v>374361117.10714287</v>
      </c>
      <c r="F18" s="10">
        <f t="shared" si="3"/>
        <v>544695425.39089286</v>
      </c>
      <c r="G18" s="10">
        <f t="shared" si="4"/>
        <v>9359027927.6785698</v>
      </c>
      <c r="H18" s="4">
        <f t="shared" si="6"/>
        <v>544695425.39089286</v>
      </c>
      <c r="I18" s="3">
        <f t="shared" si="7"/>
        <v>47127</v>
      </c>
      <c r="J18" s="6">
        <f t="shared" si="10"/>
        <v>4.6068493150684926</v>
      </c>
      <c r="K18" s="10">
        <f t="shared" si="8"/>
        <v>2509329747.3829761</v>
      </c>
      <c r="L18" s="11" t="e">
        <f t="shared" si="9"/>
        <v>#NUM!</v>
      </c>
    </row>
    <row r="19" spans="1:12" ht="14.25" customHeight="1" x14ac:dyDescent="0.75">
      <c r="A19" s="3">
        <v>47308</v>
      </c>
      <c r="B19" s="7">
        <f t="shared" ref="B19:B43" si="12">4.875%*180/360</f>
        <v>2.4375000000000001E-2</v>
      </c>
      <c r="C19" s="5">
        <f t="shared" si="11"/>
        <v>3.5714285714285712E-2</v>
      </c>
      <c r="D19" s="10">
        <f t="shared" si="1"/>
        <v>228126305.73716515</v>
      </c>
      <c r="E19" s="10">
        <f t="shared" si="2"/>
        <v>374361117.10714287</v>
      </c>
      <c r="F19" s="10">
        <f t="shared" si="3"/>
        <v>602487422.84430802</v>
      </c>
      <c r="G19" s="10">
        <f t="shared" si="4"/>
        <v>8984666810.5714264</v>
      </c>
      <c r="H19" s="4">
        <f t="shared" si="6"/>
        <v>602487422.84430802</v>
      </c>
      <c r="I19" s="3">
        <f t="shared" si="7"/>
        <v>47308</v>
      </c>
      <c r="J19" s="6">
        <f t="shared" si="10"/>
        <v>5.1068493150684926</v>
      </c>
      <c r="K19" s="10">
        <f t="shared" si="8"/>
        <v>3076812482.6898355</v>
      </c>
      <c r="L19" s="11" t="e">
        <f t="shared" si="9"/>
        <v>#NUM!</v>
      </c>
    </row>
    <row r="20" spans="1:12" ht="14.25" customHeight="1" x14ac:dyDescent="0.75">
      <c r="A20" s="3">
        <v>47492</v>
      </c>
      <c r="B20" s="7">
        <f t="shared" si="12"/>
        <v>2.4375000000000001E-2</v>
      </c>
      <c r="C20" s="5">
        <f t="shared" si="11"/>
        <v>3.5714285714285712E-2</v>
      </c>
      <c r="D20" s="10">
        <f t="shared" si="1"/>
        <v>219001253.50767854</v>
      </c>
      <c r="E20" s="10">
        <f t="shared" si="2"/>
        <v>374361117.10714287</v>
      </c>
      <c r="F20" s="10">
        <f t="shared" si="3"/>
        <v>593362370.61482143</v>
      </c>
      <c r="G20" s="10">
        <f t="shared" si="4"/>
        <v>8610305693.464283</v>
      </c>
      <c r="H20" s="4">
        <f t="shared" si="6"/>
        <v>593362370.61482143</v>
      </c>
      <c r="I20" s="3">
        <f t="shared" si="7"/>
        <v>47492</v>
      </c>
      <c r="J20" s="6">
        <f t="shared" si="10"/>
        <v>5.6068493150684926</v>
      </c>
      <c r="K20" s="10">
        <f t="shared" si="8"/>
        <v>3326893401.2691288</v>
      </c>
      <c r="L20" s="11" t="e">
        <f t="shared" si="9"/>
        <v>#NUM!</v>
      </c>
    </row>
    <row r="21" spans="1:12" ht="14.25" customHeight="1" x14ac:dyDescent="0.75">
      <c r="A21" s="3">
        <v>47673</v>
      </c>
      <c r="B21" s="7">
        <f t="shared" si="12"/>
        <v>2.4375000000000001E-2</v>
      </c>
      <c r="C21" s="5">
        <f t="shared" si="11"/>
        <v>3.5714285714285712E-2</v>
      </c>
      <c r="D21" s="10">
        <f t="shared" si="1"/>
        <v>209876201.27819189</v>
      </c>
      <c r="E21" s="10">
        <f t="shared" si="2"/>
        <v>374361117.10714287</v>
      </c>
      <c r="F21" s="10">
        <f t="shared" si="3"/>
        <v>584237318.38533473</v>
      </c>
      <c r="G21" s="10">
        <f t="shared" si="4"/>
        <v>8235944576.3571405</v>
      </c>
      <c r="H21" s="4">
        <f t="shared" si="6"/>
        <v>584237318.38533473</v>
      </c>
      <c r="I21" s="3">
        <f t="shared" si="7"/>
        <v>47673</v>
      </c>
      <c r="J21" s="6">
        <f t="shared" si="10"/>
        <v>6.1068493150684926</v>
      </c>
      <c r="K21" s="10">
        <f t="shared" si="8"/>
        <v>3567849267.6189342</v>
      </c>
      <c r="L21" s="11" t="e">
        <f t="shared" si="9"/>
        <v>#NUM!</v>
      </c>
    </row>
    <row r="22" spans="1:12" ht="14.25" customHeight="1" x14ac:dyDescent="0.75">
      <c r="A22" s="3">
        <v>47857</v>
      </c>
      <c r="B22" s="7">
        <f t="shared" si="12"/>
        <v>2.4375000000000001E-2</v>
      </c>
      <c r="C22" s="5">
        <f t="shared" si="11"/>
        <v>3.5714285714285712E-2</v>
      </c>
      <c r="D22" s="10">
        <f t="shared" si="1"/>
        <v>200751149.04870531</v>
      </c>
      <c r="E22" s="10">
        <f t="shared" si="2"/>
        <v>374361117.10714287</v>
      </c>
      <c r="F22" s="10">
        <f t="shared" si="3"/>
        <v>575112266.15584815</v>
      </c>
      <c r="G22" s="10">
        <f t="shared" si="4"/>
        <v>7861583459.2499981</v>
      </c>
      <c r="H22" s="4">
        <f t="shared" si="6"/>
        <v>575112266.15584815</v>
      </c>
      <c r="I22" s="3">
        <f t="shared" si="7"/>
        <v>47857</v>
      </c>
      <c r="J22" s="6">
        <f t="shared" si="10"/>
        <v>6.6068493150684926</v>
      </c>
      <c r="K22" s="10">
        <f t="shared" si="8"/>
        <v>3799680081.739254</v>
      </c>
      <c r="L22" s="11" t="e">
        <f t="shared" si="9"/>
        <v>#NUM!</v>
      </c>
    </row>
    <row r="23" spans="1:12" ht="14.25" customHeight="1" x14ac:dyDescent="0.75">
      <c r="A23" s="3">
        <v>48038</v>
      </c>
      <c r="B23" s="7">
        <f t="shared" si="12"/>
        <v>2.4375000000000001E-2</v>
      </c>
      <c r="C23" s="5">
        <f t="shared" si="11"/>
        <v>3.5714285714285712E-2</v>
      </c>
      <c r="D23" s="10">
        <f t="shared" si="1"/>
        <v>191626096.8192187</v>
      </c>
      <c r="E23" s="10">
        <f t="shared" si="2"/>
        <v>374361117.10714287</v>
      </c>
      <c r="F23" s="10">
        <f t="shared" si="3"/>
        <v>565987213.92636156</v>
      </c>
      <c r="G23" s="10">
        <f t="shared" si="4"/>
        <v>7487222342.1428556</v>
      </c>
      <c r="H23" s="4">
        <f t="shared" si="6"/>
        <v>565987213.92636156</v>
      </c>
      <c r="I23" s="3">
        <f t="shared" si="7"/>
        <v>48038</v>
      </c>
      <c r="J23" s="6">
        <f t="shared" si="10"/>
        <v>7.1068493150684926</v>
      </c>
      <c r="K23" s="10">
        <f t="shared" si="8"/>
        <v>4022385843.6300869</v>
      </c>
      <c r="L23" s="11" t="e">
        <f t="shared" si="9"/>
        <v>#NUM!</v>
      </c>
    </row>
    <row r="24" spans="1:12" ht="14.25" customHeight="1" x14ac:dyDescent="0.75">
      <c r="A24" s="3">
        <v>48222</v>
      </c>
      <c r="B24" s="7">
        <f t="shared" si="12"/>
        <v>2.4375000000000001E-2</v>
      </c>
      <c r="C24" s="5">
        <f t="shared" si="11"/>
        <v>3.5714285714285712E-2</v>
      </c>
      <c r="D24" s="10">
        <f t="shared" si="1"/>
        <v>182501044.58973211</v>
      </c>
      <c r="E24" s="10">
        <f t="shared" si="2"/>
        <v>374361117.10714287</v>
      </c>
      <c r="F24" s="10">
        <f t="shared" si="3"/>
        <v>556862161.69687498</v>
      </c>
      <c r="G24" s="10">
        <f t="shared" si="4"/>
        <v>7112861225.0357132</v>
      </c>
      <c r="H24" s="4">
        <f t="shared" si="6"/>
        <v>556862161.69687498</v>
      </c>
      <c r="I24" s="3">
        <f t="shared" si="7"/>
        <v>48222</v>
      </c>
      <c r="J24" s="6">
        <f t="shared" si="10"/>
        <v>7.6068493150684926</v>
      </c>
      <c r="K24" s="10">
        <f t="shared" si="8"/>
        <v>4235966553.2914338</v>
      </c>
      <c r="L24" s="11" t="e">
        <f t="shared" si="9"/>
        <v>#NUM!</v>
      </c>
    </row>
    <row r="25" spans="1:12" ht="14.25" customHeight="1" x14ac:dyDescent="0.75">
      <c r="A25" s="3">
        <v>48404</v>
      </c>
      <c r="B25" s="7">
        <f t="shared" si="12"/>
        <v>2.4375000000000001E-2</v>
      </c>
      <c r="C25" s="5">
        <f t="shared" si="11"/>
        <v>3.5714285714285712E-2</v>
      </c>
      <c r="D25" s="10">
        <f t="shared" si="1"/>
        <v>173375992.36024553</v>
      </c>
      <c r="E25" s="10">
        <f t="shared" si="2"/>
        <v>374361117.10714287</v>
      </c>
      <c r="F25" s="10">
        <f t="shared" si="3"/>
        <v>547737109.46738839</v>
      </c>
      <c r="G25" s="10">
        <f t="shared" si="4"/>
        <v>6738500107.9285707</v>
      </c>
      <c r="H25" s="4">
        <f t="shared" si="6"/>
        <v>547737109.46738839</v>
      </c>
      <c r="I25" s="3">
        <f t="shared" si="7"/>
        <v>48404</v>
      </c>
      <c r="J25" s="6">
        <f t="shared" si="10"/>
        <v>8.1068493150684926</v>
      </c>
      <c r="K25" s="10">
        <f t="shared" si="8"/>
        <v>4440422210.7232933</v>
      </c>
      <c r="L25" s="11" t="e">
        <f t="shared" si="9"/>
        <v>#NUM!</v>
      </c>
    </row>
    <row r="26" spans="1:12" ht="14.25" customHeight="1" x14ac:dyDescent="0.75">
      <c r="A26" s="3">
        <v>48588</v>
      </c>
      <c r="B26" s="7">
        <f t="shared" si="12"/>
        <v>2.4375000000000001E-2</v>
      </c>
      <c r="C26" s="5">
        <f t="shared" si="11"/>
        <v>3.5714285714285712E-2</v>
      </c>
      <c r="D26" s="10">
        <f t="shared" si="1"/>
        <v>164250940.13075891</v>
      </c>
      <c r="E26" s="10">
        <f t="shared" si="2"/>
        <v>374361117.10714287</v>
      </c>
      <c r="F26" s="10">
        <f t="shared" si="3"/>
        <v>538612057.23790181</v>
      </c>
      <c r="G26" s="10">
        <f t="shared" si="4"/>
        <v>6364138990.8214283</v>
      </c>
      <c r="H26" s="4">
        <f t="shared" si="6"/>
        <v>538612057.23790181</v>
      </c>
      <c r="I26" s="3">
        <f t="shared" si="7"/>
        <v>48588</v>
      </c>
      <c r="J26" s="6">
        <f t="shared" si="10"/>
        <v>8.6068493150684926</v>
      </c>
      <c r="K26" s="10">
        <f t="shared" si="8"/>
        <v>4635752815.9256668</v>
      </c>
      <c r="L26" s="11" t="e">
        <f t="shared" si="9"/>
        <v>#NUM!</v>
      </c>
    </row>
    <row r="27" spans="1:12" ht="14.25" customHeight="1" x14ac:dyDescent="0.75">
      <c r="A27" s="3">
        <v>48769</v>
      </c>
      <c r="B27" s="7">
        <f t="shared" si="12"/>
        <v>2.4375000000000001E-2</v>
      </c>
      <c r="C27" s="5">
        <f t="shared" si="11"/>
        <v>3.5714285714285712E-2</v>
      </c>
      <c r="D27" s="10">
        <f t="shared" si="1"/>
        <v>155125887.90127233</v>
      </c>
      <c r="E27" s="10">
        <f t="shared" si="2"/>
        <v>374361117.10714287</v>
      </c>
      <c r="F27" s="10">
        <f t="shared" si="3"/>
        <v>529487005.00841522</v>
      </c>
      <c r="G27" s="10">
        <f t="shared" si="4"/>
        <v>5989777873.7142859</v>
      </c>
      <c r="H27" s="4">
        <f t="shared" si="6"/>
        <v>529487005.00841522</v>
      </c>
      <c r="I27" s="3">
        <f t="shared" si="7"/>
        <v>48769</v>
      </c>
      <c r="J27" s="6">
        <f t="shared" si="10"/>
        <v>9.1068493150684926</v>
      </c>
      <c r="K27" s="10">
        <f t="shared" si="8"/>
        <v>4821958368.8985538</v>
      </c>
      <c r="L27" s="11" t="e">
        <f t="shared" si="9"/>
        <v>#NUM!</v>
      </c>
    </row>
    <row r="28" spans="1:12" ht="14.25" customHeight="1" x14ac:dyDescent="0.75">
      <c r="A28" s="3">
        <v>48953</v>
      </c>
      <c r="B28" s="7">
        <f t="shared" si="12"/>
        <v>2.4375000000000001E-2</v>
      </c>
      <c r="C28" s="5">
        <f t="shared" si="11"/>
        <v>3.5714285714285712E-2</v>
      </c>
      <c r="D28" s="10">
        <f t="shared" si="1"/>
        <v>146000835.67178571</v>
      </c>
      <c r="E28" s="10">
        <f t="shared" si="2"/>
        <v>374361117.10714287</v>
      </c>
      <c r="F28" s="10">
        <f t="shared" si="3"/>
        <v>520361952.77892858</v>
      </c>
      <c r="G28" s="10">
        <f t="shared" si="4"/>
        <v>5615416756.6071434</v>
      </c>
      <c r="H28" s="4">
        <f t="shared" si="6"/>
        <v>520361952.77892858</v>
      </c>
      <c r="I28" s="3">
        <f t="shared" si="7"/>
        <v>48953</v>
      </c>
      <c r="J28" s="6">
        <f t="shared" si="10"/>
        <v>9.6068493150684926</v>
      </c>
      <c r="K28" s="10">
        <f t="shared" si="8"/>
        <v>4999038869.6419535</v>
      </c>
      <c r="L28" s="11" t="e">
        <f t="shared" si="9"/>
        <v>#NUM!</v>
      </c>
    </row>
    <row r="29" spans="1:12" ht="14.25" customHeight="1" x14ac:dyDescent="0.75">
      <c r="A29" s="3">
        <v>49134</v>
      </c>
      <c r="B29" s="7">
        <f t="shared" si="12"/>
        <v>2.4375000000000001E-2</v>
      </c>
      <c r="C29" s="5">
        <f t="shared" si="11"/>
        <v>3.5714285714285712E-2</v>
      </c>
      <c r="D29" s="10">
        <f t="shared" si="1"/>
        <v>136875783.44229913</v>
      </c>
      <c r="E29" s="10">
        <f t="shared" si="2"/>
        <v>374361117.10714287</v>
      </c>
      <c r="F29" s="10">
        <f t="shared" si="3"/>
        <v>511236900.54944199</v>
      </c>
      <c r="G29" s="10">
        <f t="shared" si="4"/>
        <v>5241055639.500001</v>
      </c>
      <c r="H29" s="4">
        <f t="shared" si="6"/>
        <v>511236900.54944199</v>
      </c>
      <c r="I29" s="3">
        <f t="shared" si="7"/>
        <v>49134</v>
      </c>
      <c r="J29" s="6">
        <f t="shared" si="10"/>
        <v>10.106849315068493</v>
      </c>
      <c r="K29" s="10">
        <f t="shared" si="8"/>
        <v>5166994318.1558666</v>
      </c>
      <c r="L29" s="11" t="e">
        <f t="shared" si="9"/>
        <v>#NUM!</v>
      </c>
    </row>
    <row r="30" spans="1:12" ht="14.25" customHeight="1" x14ac:dyDescent="0.75">
      <c r="A30" s="3">
        <v>49318</v>
      </c>
      <c r="B30" s="7">
        <f t="shared" si="12"/>
        <v>2.4375000000000001E-2</v>
      </c>
      <c r="C30" s="5">
        <f t="shared" si="11"/>
        <v>3.5714285714285712E-2</v>
      </c>
      <c r="D30" s="10">
        <f t="shared" si="1"/>
        <v>127750731.21281253</v>
      </c>
      <c r="E30" s="10">
        <f t="shared" si="2"/>
        <v>374361117.10714287</v>
      </c>
      <c r="F30" s="10">
        <f t="shared" si="3"/>
        <v>502111848.31995541</v>
      </c>
      <c r="G30" s="10">
        <f t="shared" si="4"/>
        <v>4866694522.3928585</v>
      </c>
      <c r="H30" s="4">
        <f t="shared" si="6"/>
        <v>502111848.31995541</v>
      </c>
      <c r="I30" s="3">
        <f t="shared" si="7"/>
        <v>49318</v>
      </c>
      <c r="J30" s="6">
        <f t="shared" si="10"/>
        <v>10.606849315068493</v>
      </c>
      <c r="K30" s="10">
        <f t="shared" si="8"/>
        <v>5325824714.4402943</v>
      </c>
      <c r="L30" s="11" t="e">
        <f t="shared" si="9"/>
        <v>#NUM!</v>
      </c>
    </row>
    <row r="31" spans="1:12" ht="14.25" customHeight="1" x14ac:dyDescent="0.75">
      <c r="A31" s="3">
        <v>49499</v>
      </c>
      <c r="B31" s="7">
        <f t="shared" si="12"/>
        <v>2.4375000000000001E-2</v>
      </c>
      <c r="C31" s="5">
        <f t="shared" si="11"/>
        <v>3.5714285714285712E-2</v>
      </c>
      <c r="D31" s="10">
        <f t="shared" si="1"/>
        <v>118625678.98332593</v>
      </c>
      <c r="E31" s="10">
        <f t="shared" si="2"/>
        <v>374361117.10714287</v>
      </c>
      <c r="F31" s="10">
        <f t="shared" si="3"/>
        <v>492986796.09046876</v>
      </c>
      <c r="G31" s="10">
        <f t="shared" si="4"/>
        <v>4492333405.2857161</v>
      </c>
      <c r="H31" s="4">
        <f t="shared" si="6"/>
        <v>492986796.09046876</v>
      </c>
      <c r="I31" s="3">
        <f t="shared" si="7"/>
        <v>49499</v>
      </c>
      <c r="J31" s="6">
        <f t="shared" si="10"/>
        <v>11.106849315068493</v>
      </c>
      <c r="K31" s="10">
        <f t="shared" si="8"/>
        <v>5475530058.4952335</v>
      </c>
      <c r="L31" s="11" t="e">
        <f t="shared" si="9"/>
        <v>#NUM!</v>
      </c>
    </row>
    <row r="32" spans="1:12" ht="14.25" customHeight="1" x14ac:dyDescent="0.75">
      <c r="A32" s="3">
        <v>49683</v>
      </c>
      <c r="B32" s="7">
        <f t="shared" si="12"/>
        <v>2.4375000000000001E-2</v>
      </c>
      <c r="C32" s="5">
        <f t="shared" si="11"/>
        <v>3.5714285714285712E-2</v>
      </c>
      <c r="D32" s="10">
        <f t="shared" si="1"/>
        <v>109500626.75383933</v>
      </c>
      <c r="E32" s="10">
        <f t="shared" si="2"/>
        <v>374361117.10714287</v>
      </c>
      <c r="F32" s="10">
        <f t="shared" si="3"/>
        <v>483861743.86098218</v>
      </c>
      <c r="G32" s="10">
        <f t="shared" si="4"/>
        <v>4117972288.1785731</v>
      </c>
      <c r="H32" s="4">
        <f t="shared" si="6"/>
        <v>483861743.86098218</v>
      </c>
      <c r="I32" s="3">
        <f t="shared" si="7"/>
        <v>49683</v>
      </c>
      <c r="J32" s="6">
        <f t="shared" si="10"/>
        <v>11.606849315068493</v>
      </c>
      <c r="K32" s="10">
        <f t="shared" si="8"/>
        <v>5616110350.3206873</v>
      </c>
      <c r="L32" s="11" t="e">
        <f t="shared" si="9"/>
        <v>#NUM!</v>
      </c>
    </row>
    <row r="33" spans="1:12" ht="14.25" customHeight="1" x14ac:dyDescent="0.75">
      <c r="A33" s="3">
        <v>49865</v>
      </c>
      <c r="B33" s="7">
        <f t="shared" si="12"/>
        <v>2.4375000000000001E-2</v>
      </c>
      <c r="C33" s="5">
        <f t="shared" si="11"/>
        <v>3.5714285714285712E-2</v>
      </c>
      <c r="D33" s="10">
        <f t="shared" si="1"/>
        <v>100375574.52435273</v>
      </c>
      <c r="E33" s="10">
        <f t="shared" si="2"/>
        <v>374361117.10714287</v>
      </c>
      <c r="F33" s="10">
        <f t="shared" si="3"/>
        <v>474736691.63149559</v>
      </c>
      <c r="G33" s="10">
        <f t="shared" si="4"/>
        <v>3743611171.0714302</v>
      </c>
      <c r="H33" s="4">
        <f t="shared" si="6"/>
        <v>474736691.63149559</v>
      </c>
      <c r="I33" s="3">
        <f t="shared" si="7"/>
        <v>49865</v>
      </c>
      <c r="J33" s="6">
        <f t="shared" si="10"/>
        <v>12.106849315068493</v>
      </c>
      <c r="K33" s="10">
        <f t="shared" si="8"/>
        <v>5747565589.9166546</v>
      </c>
      <c r="L33" s="11" t="e">
        <f t="shared" si="9"/>
        <v>#NUM!</v>
      </c>
    </row>
    <row r="34" spans="1:12" ht="14.25" customHeight="1" x14ac:dyDescent="0.75">
      <c r="A34" s="3">
        <v>50049</v>
      </c>
      <c r="B34" s="7">
        <f t="shared" si="12"/>
        <v>2.4375000000000001E-2</v>
      </c>
      <c r="C34" s="5">
        <f t="shared" si="11"/>
        <v>3.5714285714285712E-2</v>
      </c>
      <c r="D34" s="10">
        <f t="shared" si="1"/>
        <v>91250522.294866115</v>
      </c>
      <c r="E34" s="10">
        <f t="shared" si="2"/>
        <v>374361117.10714287</v>
      </c>
      <c r="F34" s="10">
        <f t="shared" si="3"/>
        <v>465611639.40200901</v>
      </c>
      <c r="G34" s="10">
        <f t="shared" si="4"/>
        <v>3369250053.9642873</v>
      </c>
      <c r="H34" s="4">
        <f t="shared" si="6"/>
        <v>465611639.40200901</v>
      </c>
      <c r="I34" s="3">
        <f t="shared" si="7"/>
        <v>50049</v>
      </c>
      <c r="J34" s="6">
        <f t="shared" si="10"/>
        <v>12.606849315068493</v>
      </c>
      <c r="K34" s="10">
        <f t="shared" si="8"/>
        <v>5869895777.2831354</v>
      </c>
      <c r="L34" s="11" t="e">
        <f t="shared" si="9"/>
        <v>#NUM!</v>
      </c>
    </row>
    <row r="35" spans="1:12" ht="14.25" customHeight="1" x14ac:dyDescent="0.75">
      <c r="A35" s="3">
        <v>50230</v>
      </c>
      <c r="B35" s="7">
        <f t="shared" si="12"/>
        <v>2.4375000000000001E-2</v>
      </c>
      <c r="C35" s="5">
        <f t="shared" si="11"/>
        <v>3.5714285714285712E-2</v>
      </c>
      <c r="D35" s="10">
        <f t="shared" si="1"/>
        <v>82125470.0653795</v>
      </c>
      <c r="E35" s="10">
        <f t="shared" si="2"/>
        <v>374361117.10714287</v>
      </c>
      <c r="F35" s="10">
        <f t="shared" si="3"/>
        <v>456486587.17252237</v>
      </c>
      <c r="G35" s="10">
        <f t="shared" si="4"/>
        <v>2994888936.8571444</v>
      </c>
      <c r="H35" s="4">
        <f t="shared" si="6"/>
        <v>456486587.17252237</v>
      </c>
      <c r="I35" s="3">
        <f t="shared" si="7"/>
        <v>50230</v>
      </c>
      <c r="J35" s="6">
        <f t="shared" si="10"/>
        <v>13.106849315068493</v>
      </c>
      <c r="K35" s="10">
        <f t="shared" si="8"/>
        <v>5983100912.4201288</v>
      </c>
      <c r="L35" s="11" t="e">
        <f t="shared" si="9"/>
        <v>#NUM!</v>
      </c>
    </row>
    <row r="36" spans="1:12" ht="14.25" customHeight="1" x14ac:dyDescent="0.75">
      <c r="A36" s="3">
        <v>50414</v>
      </c>
      <c r="B36" s="7">
        <f t="shared" si="12"/>
        <v>2.4375000000000001E-2</v>
      </c>
      <c r="C36" s="5">
        <f t="shared" si="11"/>
        <v>3.5714285714285712E-2</v>
      </c>
      <c r="D36" s="10">
        <f t="shared" si="1"/>
        <v>73000417.835892901</v>
      </c>
      <c r="E36" s="10">
        <f t="shared" si="2"/>
        <v>374361117.10714287</v>
      </c>
      <c r="F36" s="10">
        <f t="shared" si="3"/>
        <v>447361534.94303578</v>
      </c>
      <c r="G36" s="13">
        <f t="shared" si="4"/>
        <v>2620527819.7500014</v>
      </c>
      <c r="H36" s="4">
        <f t="shared" si="6"/>
        <v>447361534.94303578</v>
      </c>
      <c r="I36" s="3">
        <f t="shared" si="7"/>
        <v>50414</v>
      </c>
      <c r="J36" s="6">
        <f t="shared" si="10"/>
        <v>13.606849315068493</v>
      </c>
      <c r="K36" s="10">
        <f t="shared" si="8"/>
        <v>6087180995.3276358</v>
      </c>
      <c r="L36" s="11" t="e">
        <f t="shared" si="9"/>
        <v>#NUM!</v>
      </c>
    </row>
    <row r="37" spans="1:12" ht="14.25" customHeight="1" x14ac:dyDescent="0.75">
      <c r="A37" s="3">
        <v>50595</v>
      </c>
      <c r="B37" s="7">
        <f t="shared" si="12"/>
        <v>2.4375000000000001E-2</v>
      </c>
      <c r="C37" s="5">
        <f t="shared" si="11"/>
        <v>3.5714285714285712E-2</v>
      </c>
      <c r="D37" s="10">
        <f t="shared" si="1"/>
        <v>63875365.606406286</v>
      </c>
      <c r="E37" s="10">
        <f t="shared" si="2"/>
        <v>374361117.10714287</v>
      </c>
      <c r="F37" s="10">
        <f t="shared" si="3"/>
        <v>438236482.71354914</v>
      </c>
      <c r="G37" s="13">
        <f t="shared" si="4"/>
        <v>2246166702.6428585</v>
      </c>
      <c r="H37" s="4">
        <f t="shared" si="6"/>
        <v>438236482.71354914</v>
      </c>
      <c r="I37" s="3">
        <f t="shared" si="7"/>
        <v>50595</v>
      </c>
      <c r="J37" s="6">
        <f t="shared" si="10"/>
        <v>14.106849315068493</v>
      </c>
      <c r="K37" s="10">
        <f t="shared" si="8"/>
        <v>6182136026.0056562</v>
      </c>
      <c r="L37" s="11" t="e">
        <f t="shared" si="9"/>
        <v>#NUM!</v>
      </c>
    </row>
    <row r="38" spans="1:12" ht="14.25" customHeight="1" x14ac:dyDescent="0.75">
      <c r="A38" s="3">
        <v>50779</v>
      </c>
      <c r="B38" s="7">
        <f t="shared" si="12"/>
        <v>2.4375000000000001E-2</v>
      </c>
      <c r="C38" s="5">
        <f t="shared" si="11"/>
        <v>3.5714285714285712E-2</v>
      </c>
      <c r="D38" s="10">
        <f t="shared" si="1"/>
        <v>54750313.376919679</v>
      </c>
      <c r="E38" s="10">
        <f t="shared" si="2"/>
        <v>374361117.10714287</v>
      </c>
      <c r="F38" s="10">
        <f t="shared" si="3"/>
        <v>429111430.48406255</v>
      </c>
      <c r="G38" s="13">
        <f t="shared" si="4"/>
        <v>1871805585.5357156</v>
      </c>
      <c r="H38" s="4">
        <f t="shared" si="6"/>
        <v>429111430.48406255</v>
      </c>
      <c r="I38" s="3">
        <f t="shared" si="7"/>
        <v>50779</v>
      </c>
      <c r="J38" s="6">
        <f t="shared" si="10"/>
        <v>14.606849315068493</v>
      </c>
      <c r="K38" s="10">
        <f t="shared" si="8"/>
        <v>6267966004.4541903</v>
      </c>
      <c r="L38" s="11" t="e">
        <f t="shared" si="9"/>
        <v>#NUM!</v>
      </c>
    </row>
    <row r="39" spans="1:12" ht="14.25" customHeight="1" x14ac:dyDescent="0.75">
      <c r="A39" s="3">
        <v>50960</v>
      </c>
      <c r="B39" s="7">
        <f t="shared" si="12"/>
        <v>2.4375000000000001E-2</v>
      </c>
      <c r="C39" s="5">
        <f t="shared" si="11"/>
        <v>3.5714285714285712E-2</v>
      </c>
      <c r="D39" s="10">
        <f t="shared" si="1"/>
        <v>45625261.147433072</v>
      </c>
      <c r="E39" s="10">
        <f t="shared" si="2"/>
        <v>374361117.10714287</v>
      </c>
      <c r="F39" s="10">
        <f t="shared" si="3"/>
        <v>419986378.25457597</v>
      </c>
      <c r="G39" s="13">
        <f t="shared" si="4"/>
        <v>1497444468.4285727</v>
      </c>
      <c r="H39" s="4">
        <f t="shared" si="6"/>
        <v>419986378.25457597</v>
      </c>
      <c r="I39" s="3">
        <f t="shared" si="7"/>
        <v>50960</v>
      </c>
      <c r="J39" s="6">
        <f t="shared" si="10"/>
        <v>15.106849315068493</v>
      </c>
      <c r="K39" s="10">
        <f t="shared" si="8"/>
        <v>6344670930.6732378</v>
      </c>
      <c r="L39" s="11" t="e">
        <f t="shared" si="9"/>
        <v>#NUM!</v>
      </c>
    </row>
    <row r="40" spans="1:12" ht="14.25" customHeight="1" x14ac:dyDescent="0.75">
      <c r="A40" s="3">
        <v>51144</v>
      </c>
      <c r="B40" s="7">
        <f t="shared" si="12"/>
        <v>2.4375000000000001E-2</v>
      </c>
      <c r="C40" s="5">
        <f t="shared" si="11"/>
        <v>3.5714285714285712E-2</v>
      </c>
      <c r="D40" s="10">
        <f t="shared" si="1"/>
        <v>36500208.917946458</v>
      </c>
      <c r="E40" s="10">
        <f t="shared" si="2"/>
        <v>374361117.10714287</v>
      </c>
      <c r="F40" s="10">
        <f t="shared" si="3"/>
        <v>410861326.02508932</v>
      </c>
      <c r="G40" s="13">
        <f t="shared" si="4"/>
        <v>1123083351.3214297</v>
      </c>
      <c r="H40" s="4">
        <f t="shared" si="6"/>
        <v>410861326.02508932</v>
      </c>
      <c r="I40" s="3">
        <f t="shared" si="7"/>
        <v>51144</v>
      </c>
      <c r="J40" s="6">
        <f t="shared" si="10"/>
        <v>15.606849315068493</v>
      </c>
      <c r="K40" s="10">
        <f t="shared" si="8"/>
        <v>6412250804.6627979</v>
      </c>
      <c r="L40" s="11" t="e">
        <f t="shared" si="9"/>
        <v>#NUM!</v>
      </c>
    </row>
    <row r="41" spans="1:12" ht="14.25" customHeight="1" x14ac:dyDescent="0.75">
      <c r="A41" s="3">
        <v>51326</v>
      </c>
      <c r="B41" s="7">
        <f t="shared" si="12"/>
        <v>2.4375000000000001E-2</v>
      </c>
      <c r="C41" s="5">
        <f t="shared" si="11"/>
        <v>3.5714285714285712E-2</v>
      </c>
      <c r="D41" s="10">
        <f t="shared" si="1"/>
        <v>27375156.688459851</v>
      </c>
      <c r="E41" s="10">
        <f t="shared" si="2"/>
        <v>374361117.10714287</v>
      </c>
      <c r="F41" s="10">
        <f t="shared" si="3"/>
        <v>401736273.79560274</v>
      </c>
      <c r="G41" s="13">
        <f t="shared" si="4"/>
        <v>748722234.2142868</v>
      </c>
      <c r="H41" s="4">
        <f t="shared" si="6"/>
        <v>401736273.79560274</v>
      </c>
      <c r="I41" s="3">
        <f t="shared" si="7"/>
        <v>51326</v>
      </c>
      <c r="J41" s="6">
        <f t="shared" si="10"/>
        <v>16.106849315068494</v>
      </c>
      <c r="K41" s="10">
        <f t="shared" si="8"/>
        <v>6470705626.4228735</v>
      </c>
      <c r="L41" s="11" t="e">
        <f t="shared" si="9"/>
        <v>#NUM!</v>
      </c>
    </row>
    <row r="42" spans="1:12" ht="14.25" customHeight="1" x14ac:dyDescent="0.75">
      <c r="A42" s="3">
        <v>51510</v>
      </c>
      <c r="B42" s="7">
        <f t="shared" si="12"/>
        <v>2.4375000000000001E-2</v>
      </c>
      <c r="C42" s="5">
        <f t="shared" si="11"/>
        <v>3.5714285714285712E-2</v>
      </c>
      <c r="D42" s="10">
        <f t="shared" si="1"/>
        <v>18250104.45897324</v>
      </c>
      <c r="E42" s="10">
        <f t="shared" si="2"/>
        <v>374361117.10714287</v>
      </c>
      <c r="F42" s="10">
        <f t="shared" si="3"/>
        <v>392611221.56611609</v>
      </c>
      <c r="G42" s="13">
        <f t="shared" si="4"/>
        <v>374361117.10714394</v>
      </c>
      <c r="H42" s="4">
        <f t="shared" si="6"/>
        <v>392611221.56611609</v>
      </c>
      <c r="I42" s="3">
        <f t="shared" si="7"/>
        <v>51510</v>
      </c>
      <c r="J42" s="6">
        <f t="shared" si="10"/>
        <v>16.606849315068494</v>
      </c>
      <c r="K42" s="10">
        <f t="shared" si="8"/>
        <v>6520035395.9534597</v>
      </c>
      <c r="L42" s="11" t="e">
        <f t="shared" si="9"/>
        <v>#NUM!</v>
      </c>
    </row>
    <row r="43" spans="1:12" ht="14.25" customHeight="1" x14ac:dyDescent="0.75">
      <c r="A43" s="3">
        <v>51691</v>
      </c>
      <c r="B43" s="7">
        <f t="shared" si="12"/>
        <v>2.4375000000000001E-2</v>
      </c>
      <c r="C43" s="5">
        <f t="shared" si="11"/>
        <v>3.5714285714285712E-2</v>
      </c>
      <c r="D43" s="10">
        <f t="shared" si="1"/>
        <v>9125052.2294866331</v>
      </c>
      <c r="E43" s="10">
        <f t="shared" si="2"/>
        <v>374361117.10714287</v>
      </c>
      <c r="F43" s="10">
        <f t="shared" si="3"/>
        <v>383486169.33662951</v>
      </c>
      <c r="G43" s="13">
        <f t="shared" si="4"/>
        <v>1.0728836059570313E-6</v>
      </c>
      <c r="H43" s="4">
        <f t="shared" si="6"/>
        <v>383486169.33662951</v>
      </c>
      <c r="I43" s="3">
        <f t="shared" si="7"/>
        <v>51691</v>
      </c>
      <c r="J43" s="6">
        <f t="shared" si="10"/>
        <v>17.106849315068494</v>
      </c>
      <c r="K43" s="10">
        <f t="shared" si="8"/>
        <v>6560240113.2545614</v>
      </c>
      <c r="L43" s="11" t="e">
        <f t="shared" si="9"/>
        <v>#NUM!</v>
      </c>
    </row>
    <row r="44" spans="1:12" ht="14.25" customHeight="1" x14ac:dyDescent="0.75"/>
    <row r="45" spans="1:12" ht="14.25" customHeight="1" x14ac:dyDescent="0.75"/>
    <row r="46" spans="1:12" ht="14.25" customHeight="1" x14ac:dyDescent="0.75"/>
    <row r="47" spans="1:12" ht="14.25" customHeight="1" x14ac:dyDescent="0.75"/>
    <row r="48" spans="1:12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4.7265625" customWidth="1"/>
    <col min="5" max="5" width="17.7265625" customWidth="1"/>
    <col min="6" max="7" width="17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-2091997124</v>
      </c>
      <c r="G2" s="10">
        <f>bonos!H12</f>
        <v>2091997124</v>
      </c>
      <c r="H2" s="4"/>
      <c r="I2" s="4"/>
    </row>
    <row r="3" spans="1:12" ht="14.25" customHeight="1" x14ac:dyDescent="0.75">
      <c r="A3" s="3">
        <v>44386</v>
      </c>
      <c r="B3" s="7">
        <f t="shared" ref="B3:B4" si="0">1.125%*180/360</f>
        <v>5.6249999999999998E-3</v>
      </c>
      <c r="C3" s="5"/>
      <c r="D3" s="10">
        <f t="shared" ref="D3:D53" si="1">B3*G2</f>
        <v>11767483.8225</v>
      </c>
      <c r="E3" s="10">
        <f t="shared" ref="E3:E53" si="2">C3*$G$2</f>
        <v>0</v>
      </c>
      <c r="F3" s="10">
        <f t="shared" ref="F3:F53" si="3">E3+D3</f>
        <v>11767483.8225</v>
      </c>
      <c r="G3" s="10">
        <f t="shared" ref="G3:G53" si="4">G2-E3</f>
        <v>2091997124</v>
      </c>
      <c r="H3" s="4"/>
      <c r="I3" s="4"/>
    </row>
    <row r="4" spans="1:12" ht="14.25" customHeight="1" x14ac:dyDescent="0.75">
      <c r="A4" s="3">
        <v>44570</v>
      </c>
      <c r="B4" s="7">
        <f t="shared" si="0"/>
        <v>5.6249999999999998E-3</v>
      </c>
      <c r="C4" s="5"/>
      <c r="D4" s="10">
        <f t="shared" si="1"/>
        <v>11767483.8225</v>
      </c>
      <c r="E4" s="10">
        <f t="shared" si="2"/>
        <v>0</v>
      </c>
      <c r="F4" s="10">
        <f t="shared" si="3"/>
        <v>11767483.8225</v>
      </c>
      <c r="G4" s="10">
        <f t="shared" si="4"/>
        <v>2091997124</v>
      </c>
      <c r="H4" s="4"/>
      <c r="I4" s="4"/>
    </row>
    <row r="5" spans="1:12" ht="14.25" customHeight="1" x14ac:dyDescent="0.75">
      <c r="A5" s="3">
        <v>44751</v>
      </c>
      <c r="B5" s="7">
        <f t="shared" ref="B5:B6" si="5">1.5%*180/360</f>
        <v>7.4999999999999989E-3</v>
      </c>
      <c r="C5" s="5"/>
      <c r="D5" s="10">
        <f t="shared" si="1"/>
        <v>15689978.429999998</v>
      </c>
      <c r="E5" s="10">
        <f t="shared" si="2"/>
        <v>0</v>
      </c>
      <c r="F5" s="10">
        <f t="shared" si="3"/>
        <v>15689978.429999998</v>
      </c>
      <c r="G5" s="10">
        <f t="shared" si="4"/>
        <v>2091997124</v>
      </c>
      <c r="H5" s="4"/>
      <c r="I5" s="4"/>
    </row>
    <row r="6" spans="1:12" ht="14.25" customHeight="1" x14ac:dyDescent="0.75">
      <c r="A6" s="3">
        <v>44935</v>
      </c>
      <c r="B6" s="7">
        <f t="shared" si="5"/>
        <v>7.4999999999999989E-3</v>
      </c>
      <c r="C6" s="5"/>
      <c r="D6" s="10">
        <f t="shared" si="1"/>
        <v>15689978.429999998</v>
      </c>
      <c r="E6" s="10">
        <f t="shared" si="2"/>
        <v>0</v>
      </c>
      <c r="F6" s="10">
        <f t="shared" si="3"/>
        <v>15689978.429999998</v>
      </c>
      <c r="G6" s="10">
        <f t="shared" si="4"/>
        <v>2091997124</v>
      </c>
      <c r="H6" s="4"/>
      <c r="I6" s="4"/>
    </row>
    <row r="7" spans="1:12" ht="14.25" customHeight="1" x14ac:dyDescent="0.75">
      <c r="A7" s="3">
        <v>45116</v>
      </c>
      <c r="B7" s="7">
        <f t="shared" ref="B7:B8" si="6">3.625%*180/360</f>
        <v>1.8124999999999999E-2</v>
      </c>
      <c r="C7" s="5"/>
      <c r="D7" s="10">
        <f t="shared" si="1"/>
        <v>37917447.872499995</v>
      </c>
      <c r="E7" s="10">
        <f t="shared" si="2"/>
        <v>0</v>
      </c>
      <c r="F7" s="10">
        <f t="shared" si="3"/>
        <v>37917447.872499995</v>
      </c>
      <c r="G7" s="10">
        <f t="shared" si="4"/>
        <v>2091997124</v>
      </c>
      <c r="H7" s="4"/>
      <c r="I7" s="4"/>
    </row>
    <row r="8" spans="1:12" ht="14.25" customHeight="1" x14ac:dyDescent="0.75">
      <c r="A8" s="3">
        <v>45300</v>
      </c>
      <c r="B8" s="7">
        <f t="shared" si="6"/>
        <v>1.8124999999999999E-2</v>
      </c>
      <c r="C8" s="5"/>
      <c r="D8" s="10">
        <f t="shared" si="1"/>
        <v>37917447.872499995</v>
      </c>
      <c r="E8" s="10">
        <f t="shared" si="2"/>
        <v>0</v>
      </c>
      <c r="F8" s="10">
        <f t="shared" si="3"/>
        <v>37917447.872499995</v>
      </c>
      <c r="G8" s="10">
        <f t="shared" si="4"/>
        <v>2091997124</v>
      </c>
      <c r="H8" s="4">
        <f>-bonos!Q12</f>
        <v>-48.5</v>
      </c>
      <c r="I8" s="3">
        <f>bonos!P12</f>
        <v>45443</v>
      </c>
    </row>
    <row r="9" spans="1:12" ht="14.25" customHeight="1" x14ac:dyDescent="0.75">
      <c r="A9" s="3">
        <v>45482</v>
      </c>
      <c r="B9" s="7">
        <f t="shared" ref="B9:B14" si="7">4.125%*180/360</f>
        <v>2.0625000000000001E-2</v>
      </c>
      <c r="C9" s="5"/>
      <c r="D9" s="10">
        <f t="shared" si="1"/>
        <v>43147440.682500005</v>
      </c>
      <c r="E9" s="10">
        <f t="shared" si="2"/>
        <v>0</v>
      </c>
      <c r="F9" s="10">
        <f t="shared" si="3"/>
        <v>43147440.682500005</v>
      </c>
      <c r="G9" s="10">
        <f t="shared" si="4"/>
        <v>2091997124</v>
      </c>
      <c r="H9" s="4">
        <f t="shared" ref="H9:H53" si="8">F9</f>
        <v>43147440.682500005</v>
      </c>
      <c r="I9" s="3">
        <f t="shared" ref="I9:I53" si="9">A9</f>
        <v>45482</v>
      </c>
      <c r="J9" s="6">
        <f>(A9-bonos!P12)/365</f>
        <v>0.10684931506849316</v>
      </c>
      <c r="K9" s="10">
        <f t="shared" ref="K9:K53" si="10">J9*F9</f>
        <v>4610274.4838835625</v>
      </c>
      <c r="L9" s="11" t="e">
        <f t="shared" ref="L9:L53" si="11">K9/(1+XIRR($H$8:$H$53,$I$8:$I$53))^J9</f>
        <v>#NUM!</v>
      </c>
    </row>
    <row r="10" spans="1:12" ht="14.25" customHeight="1" x14ac:dyDescent="0.75">
      <c r="A10" s="3">
        <v>45666</v>
      </c>
      <c r="B10" s="7">
        <f t="shared" si="7"/>
        <v>2.0625000000000001E-2</v>
      </c>
      <c r="C10" s="5">
        <f t="shared" ref="C10:C53" si="12">1/44</f>
        <v>2.2727272727272728E-2</v>
      </c>
      <c r="D10" s="10">
        <f t="shared" si="1"/>
        <v>43147440.682500005</v>
      </c>
      <c r="E10" s="10">
        <f t="shared" si="2"/>
        <v>47545389.18181818</v>
      </c>
      <c r="F10" s="10">
        <f t="shared" si="3"/>
        <v>90692829.864318192</v>
      </c>
      <c r="G10" s="10">
        <f t="shared" si="4"/>
        <v>2044451734.8181818</v>
      </c>
      <c r="H10" s="4">
        <f t="shared" si="8"/>
        <v>90692829.864318192</v>
      </c>
      <c r="I10" s="3">
        <f t="shared" si="9"/>
        <v>45666</v>
      </c>
      <c r="J10" s="6">
        <f t="shared" ref="J10:J53" si="13">J9+0.5</f>
        <v>0.60684931506849316</v>
      </c>
      <c r="K10" s="10">
        <f t="shared" si="10"/>
        <v>55036881.684784874</v>
      </c>
      <c r="L10" s="11" t="e">
        <f t="shared" si="11"/>
        <v>#NUM!</v>
      </c>
    </row>
    <row r="11" spans="1:12" ht="14.25" customHeight="1" x14ac:dyDescent="0.75">
      <c r="A11" s="3">
        <v>45847</v>
      </c>
      <c r="B11" s="7">
        <f t="shared" si="7"/>
        <v>2.0625000000000001E-2</v>
      </c>
      <c r="C11" s="5">
        <f t="shared" si="12"/>
        <v>2.2727272727272728E-2</v>
      </c>
      <c r="D11" s="10">
        <f t="shared" si="1"/>
        <v>42166817.030625001</v>
      </c>
      <c r="E11" s="10">
        <f t="shared" si="2"/>
        <v>47545389.18181818</v>
      </c>
      <c r="F11" s="10">
        <f t="shared" si="3"/>
        <v>89712206.212443173</v>
      </c>
      <c r="G11" s="10">
        <f t="shared" si="4"/>
        <v>1996906345.6363635</v>
      </c>
      <c r="H11" s="4">
        <f t="shared" si="8"/>
        <v>89712206.212443173</v>
      </c>
      <c r="I11" s="3">
        <f t="shared" si="9"/>
        <v>45847</v>
      </c>
      <c r="J11" s="6">
        <f t="shared" si="13"/>
        <v>1.106849315068493</v>
      </c>
      <c r="K11" s="10">
        <f t="shared" si="10"/>
        <v>99297893.999526128</v>
      </c>
      <c r="L11" s="11" t="e">
        <f t="shared" si="11"/>
        <v>#NUM!</v>
      </c>
    </row>
    <row r="12" spans="1:12" ht="14.25" customHeight="1" x14ac:dyDescent="0.75">
      <c r="A12" s="3">
        <v>46031</v>
      </c>
      <c r="B12" s="7">
        <f t="shared" si="7"/>
        <v>2.0625000000000001E-2</v>
      </c>
      <c r="C12" s="5">
        <f t="shared" si="12"/>
        <v>2.2727272727272728E-2</v>
      </c>
      <c r="D12" s="10">
        <f t="shared" si="1"/>
        <v>41186193.378749996</v>
      </c>
      <c r="E12" s="10">
        <f t="shared" si="2"/>
        <v>47545389.18181818</v>
      </c>
      <c r="F12" s="10">
        <f t="shared" si="3"/>
        <v>88731582.560568184</v>
      </c>
      <c r="G12" s="10">
        <f t="shared" si="4"/>
        <v>1949360956.4545453</v>
      </c>
      <c r="H12" s="4">
        <f t="shared" si="8"/>
        <v>88731582.560568184</v>
      </c>
      <c r="I12" s="3">
        <f t="shared" si="9"/>
        <v>46031</v>
      </c>
      <c r="J12" s="6">
        <f t="shared" si="13"/>
        <v>1.606849315068493</v>
      </c>
      <c r="K12" s="10">
        <f t="shared" si="10"/>
        <v>142578282.66239244</v>
      </c>
      <c r="L12" s="11" t="e">
        <f t="shared" si="11"/>
        <v>#NUM!</v>
      </c>
    </row>
    <row r="13" spans="1:12" ht="14.25" customHeight="1" x14ac:dyDescent="0.75">
      <c r="A13" s="3">
        <v>46212</v>
      </c>
      <c r="B13" s="7">
        <f t="shared" si="7"/>
        <v>2.0625000000000001E-2</v>
      </c>
      <c r="C13" s="5">
        <f t="shared" si="12"/>
        <v>2.2727272727272728E-2</v>
      </c>
      <c r="D13" s="10">
        <f t="shared" si="1"/>
        <v>40205569.726875</v>
      </c>
      <c r="E13" s="10">
        <f t="shared" si="2"/>
        <v>47545389.18181818</v>
      </c>
      <c r="F13" s="10">
        <f t="shared" si="3"/>
        <v>87750958.908693179</v>
      </c>
      <c r="G13" s="10">
        <f t="shared" si="4"/>
        <v>1901815567.272727</v>
      </c>
      <c r="H13" s="4">
        <f t="shared" si="8"/>
        <v>87750958.908693179</v>
      </c>
      <c r="I13" s="3">
        <f t="shared" si="9"/>
        <v>46212</v>
      </c>
      <c r="J13" s="6">
        <f t="shared" si="13"/>
        <v>2.106849315068493</v>
      </c>
      <c r="K13" s="10">
        <f t="shared" si="10"/>
        <v>184878047.67338371</v>
      </c>
      <c r="L13" s="11" t="e">
        <f t="shared" si="11"/>
        <v>#NUM!</v>
      </c>
    </row>
    <row r="14" spans="1:12" ht="14.25" customHeight="1" x14ac:dyDescent="0.75">
      <c r="A14" s="3">
        <v>46396</v>
      </c>
      <c r="B14" s="7">
        <f t="shared" si="7"/>
        <v>2.0625000000000001E-2</v>
      </c>
      <c r="C14" s="5">
        <f t="shared" si="12"/>
        <v>2.2727272727272728E-2</v>
      </c>
      <c r="D14" s="10">
        <f t="shared" si="1"/>
        <v>39224946.074999996</v>
      </c>
      <c r="E14" s="10">
        <f t="shared" si="2"/>
        <v>47545389.18181818</v>
      </c>
      <c r="F14" s="10">
        <f t="shared" si="3"/>
        <v>86770335.256818175</v>
      </c>
      <c r="G14" s="10">
        <f t="shared" si="4"/>
        <v>1854270178.0909088</v>
      </c>
      <c r="H14" s="4">
        <f t="shared" si="8"/>
        <v>86770335.256818175</v>
      </c>
      <c r="I14" s="3">
        <f t="shared" si="9"/>
        <v>46396</v>
      </c>
      <c r="J14" s="6">
        <f t="shared" si="13"/>
        <v>2.606849315068493</v>
      </c>
      <c r="K14" s="10">
        <f t="shared" si="10"/>
        <v>226197189.03249997</v>
      </c>
      <c r="L14" s="11" t="e">
        <f t="shared" si="11"/>
        <v>#NUM!</v>
      </c>
    </row>
    <row r="15" spans="1:12" ht="14.25" customHeight="1" x14ac:dyDescent="0.75">
      <c r="A15" s="3">
        <v>46577</v>
      </c>
      <c r="B15" s="7">
        <f t="shared" ref="B15:B16" si="14">4.375%*180/360</f>
        <v>2.1874999999999999E-2</v>
      </c>
      <c r="C15" s="5">
        <f t="shared" si="12"/>
        <v>2.2727272727272728E-2</v>
      </c>
      <c r="D15" s="10">
        <f t="shared" si="1"/>
        <v>40562160.145738624</v>
      </c>
      <c r="E15" s="10">
        <f t="shared" si="2"/>
        <v>47545389.18181818</v>
      </c>
      <c r="F15" s="10">
        <f t="shared" si="3"/>
        <v>88107549.327556804</v>
      </c>
      <c r="G15" s="10">
        <f t="shared" si="4"/>
        <v>1806724788.9090905</v>
      </c>
      <c r="H15" s="4">
        <f t="shared" si="8"/>
        <v>88107549.327556804</v>
      </c>
      <c r="I15" s="3">
        <f t="shared" si="9"/>
        <v>46577</v>
      </c>
      <c r="J15" s="6">
        <f t="shared" si="13"/>
        <v>3.106849315068493</v>
      </c>
      <c r="K15" s="10">
        <f t="shared" si="10"/>
        <v>273736879.28068334</v>
      </c>
      <c r="L15" s="11" t="e">
        <f t="shared" si="11"/>
        <v>#NUM!</v>
      </c>
    </row>
    <row r="16" spans="1:12" ht="14.25" customHeight="1" x14ac:dyDescent="0.75">
      <c r="A16" s="3">
        <v>46761</v>
      </c>
      <c r="B16" s="7">
        <f t="shared" si="14"/>
        <v>2.1874999999999999E-2</v>
      </c>
      <c r="C16" s="5">
        <f t="shared" si="12"/>
        <v>2.2727272727272728E-2</v>
      </c>
      <c r="D16" s="10">
        <f t="shared" si="1"/>
        <v>39522104.757386349</v>
      </c>
      <c r="E16" s="10">
        <f t="shared" si="2"/>
        <v>47545389.18181818</v>
      </c>
      <c r="F16" s="10">
        <f t="shared" si="3"/>
        <v>87067493.939204529</v>
      </c>
      <c r="G16" s="10">
        <f t="shared" si="4"/>
        <v>1759179399.7272723</v>
      </c>
      <c r="H16" s="4">
        <f t="shared" si="8"/>
        <v>87067493.939204529</v>
      </c>
      <c r="I16" s="3">
        <f t="shared" si="9"/>
        <v>46761</v>
      </c>
      <c r="J16" s="6">
        <f t="shared" si="13"/>
        <v>3.606849315068493</v>
      </c>
      <c r="K16" s="10">
        <f t="shared" si="10"/>
        <v>314039330.87935001</v>
      </c>
      <c r="L16" s="11" t="e">
        <f t="shared" si="11"/>
        <v>#NUM!</v>
      </c>
    </row>
    <row r="17" spans="1:12" ht="14.25" customHeight="1" x14ac:dyDescent="0.75">
      <c r="A17" s="3">
        <v>46943</v>
      </c>
      <c r="B17" s="7">
        <f t="shared" ref="B17:B53" si="15">5%*180/360</f>
        <v>2.5000000000000001E-2</v>
      </c>
      <c r="C17" s="5">
        <f t="shared" si="12"/>
        <v>2.2727272727272728E-2</v>
      </c>
      <c r="D17" s="10">
        <f t="shared" si="1"/>
        <v>43979484.99318181</v>
      </c>
      <c r="E17" s="10">
        <f t="shared" si="2"/>
        <v>47545389.18181818</v>
      </c>
      <c r="F17" s="10">
        <f t="shared" si="3"/>
        <v>91524874.174999982</v>
      </c>
      <c r="G17" s="10">
        <f t="shared" si="4"/>
        <v>1711634010.545454</v>
      </c>
      <c r="H17" s="4">
        <f t="shared" si="8"/>
        <v>91524874.174999982</v>
      </c>
      <c r="I17" s="3">
        <f t="shared" si="9"/>
        <v>46943</v>
      </c>
      <c r="J17" s="6">
        <f t="shared" si="13"/>
        <v>4.1068493150684926</v>
      </c>
      <c r="K17" s="10">
        <f t="shared" si="10"/>
        <v>375878866.81732863</v>
      </c>
      <c r="L17" s="11" t="e">
        <f t="shared" si="11"/>
        <v>#NUM!</v>
      </c>
    </row>
    <row r="18" spans="1:12" ht="14.25" customHeight="1" x14ac:dyDescent="0.75">
      <c r="A18" s="3">
        <v>47127</v>
      </c>
      <c r="B18" s="7">
        <f t="shared" si="15"/>
        <v>2.5000000000000001E-2</v>
      </c>
      <c r="C18" s="5">
        <f t="shared" si="12"/>
        <v>2.2727272727272728E-2</v>
      </c>
      <c r="D18" s="10">
        <f t="shared" si="1"/>
        <v>42790850.263636351</v>
      </c>
      <c r="E18" s="10">
        <f t="shared" si="2"/>
        <v>47545389.18181818</v>
      </c>
      <c r="F18" s="10">
        <f t="shared" si="3"/>
        <v>90336239.445454538</v>
      </c>
      <c r="G18" s="10">
        <f t="shared" si="4"/>
        <v>1664088621.3636358</v>
      </c>
      <c r="H18" s="4">
        <f t="shared" si="8"/>
        <v>90336239.445454538</v>
      </c>
      <c r="I18" s="3">
        <f t="shared" si="9"/>
        <v>47127</v>
      </c>
      <c r="J18" s="6">
        <f t="shared" si="13"/>
        <v>4.6068493150684926</v>
      </c>
      <c r="K18" s="10">
        <f t="shared" si="10"/>
        <v>416165442.81515557</v>
      </c>
      <c r="L18" s="11" t="e">
        <f t="shared" si="11"/>
        <v>#NUM!</v>
      </c>
    </row>
    <row r="19" spans="1:12" ht="14.25" customHeight="1" x14ac:dyDescent="0.75">
      <c r="A19" s="3">
        <v>47308</v>
      </c>
      <c r="B19" s="7">
        <f t="shared" si="15"/>
        <v>2.5000000000000001E-2</v>
      </c>
      <c r="C19" s="5">
        <f t="shared" si="12"/>
        <v>2.2727272727272728E-2</v>
      </c>
      <c r="D19" s="10">
        <f t="shared" si="1"/>
        <v>41602215.534090899</v>
      </c>
      <c r="E19" s="10">
        <f t="shared" si="2"/>
        <v>47545389.18181818</v>
      </c>
      <c r="F19" s="10">
        <f t="shared" si="3"/>
        <v>89147604.715909079</v>
      </c>
      <c r="G19" s="10">
        <f t="shared" si="4"/>
        <v>1616543232.1818175</v>
      </c>
      <c r="H19" s="4">
        <f t="shared" si="8"/>
        <v>89147604.715909079</v>
      </c>
      <c r="I19" s="3">
        <f t="shared" si="9"/>
        <v>47308</v>
      </c>
      <c r="J19" s="6">
        <f t="shared" si="13"/>
        <v>5.1068493150684926</v>
      </c>
      <c r="K19" s="10">
        <f t="shared" si="10"/>
        <v>455263384.08343703</v>
      </c>
      <c r="L19" s="11" t="e">
        <f t="shared" si="11"/>
        <v>#NUM!</v>
      </c>
    </row>
    <row r="20" spans="1:12" ht="14.25" customHeight="1" x14ac:dyDescent="0.75">
      <c r="A20" s="3">
        <v>47492</v>
      </c>
      <c r="B20" s="7">
        <f t="shared" si="15"/>
        <v>2.5000000000000001E-2</v>
      </c>
      <c r="C20" s="5">
        <f t="shared" si="12"/>
        <v>2.2727272727272728E-2</v>
      </c>
      <c r="D20" s="10">
        <f t="shared" si="1"/>
        <v>40413580.80454544</v>
      </c>
      <c r="E20" s="10">
        <f t="shared" si="2"/>
        <v>47545389.18181818</v>
      </c>
      <c r="F20" s="10">
        <f t="shared" si="3"/>
        <v>87958969.98636362</v>
      </c>
      <c r="G20" s="10">
        <f t="shared" si="4"/>
        <v>1568997842.9999993</v>
      </c>
      <c r="H20" s="4">
        <f t="shared" si="8"/>
        <v>87958969.98636362</v>
      </c>
      <c r="I20" s="3">
        <f t="shared" si="9"/>
        <v>47492</v>
      </c>
      <c r="J20" s="6">
        <f t="shared" si="13"/>
        <v>5.6068493150684926</v>
      </c>
      <c r="K20" s="10">
        <f t="shared" si="10"/>
        <v>493172690.62217295</v>
      </c>
      <c r="L20" s="11" t="e">
        <f t="shared" si="11"/>
        <v>#NUM!</v>
      </c>
    </row>
    <row r="21" spans="1:12" ht="14.25" customHeight="1" x14ac:dyDescent="0.75">
      <c r="A21" s="3">
        <v>47673</v>
      </c>
      <c r="B21" s="7">
        <f t="shared" si="15"/>
        <v>2.5000000000000001E-2</v>
      </c>
      <c r="C21" s="5">
        <f t="shared" si="12"/>
        <v>2.2727272727272728E-2</v>
      </c>
      <c r="D21" s="10">
        <f t="shared" si="1"/>
        <v>39224946.074999981</v>
      </c>
      <c r="E21" s="10">
        <f t="shared" si="2"/>
        <v>47545389.18181818</v>
      </c>
      <c r="F21" s="10">
        <f t="shared" si="3"/>
        <v>86770335.25681816</v>
      </c>
      <c r="G21" s="10">
        <f t="shared" si="4"/>
        <v>1521452453.818181</v>
      </c>
      <c r="H21" s="4">
        <f t="shared" si="8"/>
        <v>86770335.25681816</v>
      </c>
      <c r="I21" s="3">
        <f t="shared" si="9"/>
        <v>47673</v>
      </c>
      <c r="J21" s="6">
        <f t="shared" si="13"/>
        <v>6.1068493150684926</v>
      </c>
      <c r="K21" s="10">
        <f t="shared" si="10"/>
        <v>529893362.43136346</v>
      </c>
      <c r="L21" s="11" t="e">
        <f t="shared" si="11"/>
        <v>#NUM!</v>
      </c>
    </row>
    <row r="22" spans="1:12" ht="14.25" customHeight="1" x14ac:dyDescent="0.75">
      <c r="A22" s="3">
        <v>47857</v>
      </c>
      <c r="B22" s="7">
        <f t="shared" si="15"/>
        <v>2.5000000000000001E-2</v>
      </c>
      <c r="C22" s="5">
        <f t="shared" si="12"/>
        <v>2.2727272727272728E-2</v>
      </c>
      <c r="D22" s="10">
        <f t="shared" si="1"/>
        <v>38036311.345454529</v>
      </c>
      <c r="E22" s="10">
        <f t="shared" si="2"/>
        <v>47545389.18181818</v>
      </c>
      <c r="F22" s="10">
        <f t="shared" si="3"/>
        <v>85581700.527272701</v>
      </c>
      <c r="G22" s="10">
        <f t="shared" si="4"/>
        <v>1473907064.6363628</v>
      </c>
      <c r="H22" s="4">
        <f t="shared" si="8"/>
        <v>85581700.527272701</v>
      </c>
      <c r="I22" s="3">
        <f t="shared" si="9"/>
        <v>47857</v>
      </c>
      <c r="J22" s="6">
        <f t="shared" si="13"/>
        <v>6.6068493150684926</v>
      </c>
      <c r="K22" s="10">
        <f t="shared" si="10"/>
        <v>565425399.5110085</v>
      </c>
      <c r="L22" s="11" t="e">
        <f t="shared" si="11"/>
        <v>#NUM!</v>
      </c>
    </row>
    <row r="23" spans="1:12" ht="14.25" customHeight="1" x14ac:dyDescent="0.75">
      <c r="A23" s="3">
        <v>48038</v>
      </c>
      <c r="B23" s="7">
        <f t="shared" si="15"/>
        <v>2.5000000000000001E-2</v>
      </c>
      <c r="C23" s="5">
        <f t="shared" si="12"/>
        <v>2.2727272727272728E-2</v>
      </c>
      <c r="D23" s="10">
        <f t="shared" si="1"/>
        <v>36847676.61590907</v>
      </c>
      <c r="E23" s="10">
        <f t="shared" si="2"/>
        <v>47545389.18181818</v>
      </c>
      <c r="F23" s="10">
        <f t="shared" si="3"/>
        <v>84393065.797727257</v>
      </c>
      <c r="G23" s="10">
        <f t="shared" si="4"/>
        <v>1426361675.4545445</v>
      </c>
      <c r="H23" s="4">
        <f t="shared" si="8"/>
        <v>84393065.797727257</v>
      </c>
      <c r="I23" s="3">
        <f t="shared" si="9"/>
        <v>48038</v>
      </c>
      <c r="J23" s="6">
        <f t="shared" si="13"/>
        <v>7.1068493150684926</v>
      </c>
      <c r="K23" s="10">
        <f t="shared" si="10"/>
        <v>599768801.86110818</v>
      </c>
      <c r="L23" s="11" t="e">
        <f t="shared" si="11"/>
        <v>#NUM!</v>
      </c>
    </row>
    <row r="24" spans="1:12" ht="14.25" customHeight="1" x14ac:dyDescent="0.75">
      <c r="A24" s="3">
        <v>48222</v>
      </c>
      <c r="B24" s="7">
        <f t="shared" si="15"/>
        <v>2.5000000000000001E-2</v>
      </c>
      <c r="C24" s="5">
        <f t="shared" si="12"/>
        <v>2.2727272727272728E-2</v>
      </c>
      <c r="D24" s="10">
        <f t="shared" si="1"/>
        <v>35659041.886363618</v>
      </c>
      <c r="E24" s="10">
        <f t="shared" si="2"/>
        <v>47545389.18181818</v>
      </c>
      <c r="F24" s="10">
        <f t="shared" si="3"/>
        <v>83204431.068181798</v>
      </c>
      <c r="G24" s="10">
        <f t="shared" si="4"/>
        <v>1378816286.2727263</v>
      </c>
      <c r="H24" s="4">
        <f t="shared" si="8"/>
        <v>83204431.068181798</v>
      </c>
      <c r="I24" s="3">
        <f t="shared" si="9"/>
        <v>48222</v>
      </c>
      <c r="J24" s="6">
        <f t="shared" si="13"/>
        <v>7.6068493150684926</v>
      </c>
      <c r="K24" s="10">
        <f t="shared" si="10"/>
        <v>632923569.48166227</v>
      </c>
      <c r="L24" s="11" t="e">
        <f t="shared" si="11"/>
        <v>#NUM!</v>
      </c>
    </row>
    <row r="25" spans="1:12" ht="14.25" customHeight="1" x14ac:dyDescent="0.75">
      <c r="A25" s="3">
        <v>48404</v>
      </c>
      <c r="B25" s="7">
        <f t="shared" si="15"/>
        <v>2.5000000000000001E-2</v>
      </c>
      <c r="C25" s="5">
        <f t="shared" si="12"/>
        <v>2.2727272727272728E-2</v>
      </c>
      <c r="D25" s="10">
        <f t="shared" si="1"/>
        <v>34470407.156818159</v>
      </c>
      <c r="E25" s="10">
        <f t="shared" si="2"/>
        <v>47545389.18181818</v>
      </c>
      <c r="F25" s="10">
        <f t="shared" si="3"/>
        <v>82015796.338636339</v>
      </c>
      <c r="G25" s="10">
        <f t="shared" si="4"/>
        <v>1331270897.0909081</v>
      </c>
      <c r="H25" s="4">
        <f t="shared" si="8"/>
        <v>82015796.338636339</v>
      </c>
      <c r="I25" s="3">
        <f t="shared" si="9"/>
        <v>48404</v>
      </c>
      <c r="J25" s="6">
        <f t="shared" si="13"/>
        <v>8.1068493150684926</v>
      </c>
      <c r="K25" s="10">
        <f t="shared" si="10"/>
        <v>664889702.37267101</v>
      </c>
      <c r="L25" s="11" t="e">
        <f t="shared" si="11"/>
        <v>#NUM!</v>
      </c>
    </row>
    <row r="26" spans="1:12" ht="14.25" customHeight="1" x14ac:dyDescent="0.75">
      <c r="A26" s="3">
        <v>48588</v>
      </c>
      <c r="B26" s="7">
        <f t="shared" si="15"/>
        <v>2.5000000000000001E-2</v>
      </c>
      <c r="C26" s="5">
        <f t="shared" si="12"/>
        <v>2.2727272727272728E-2</v>
      </c>
      <c r="D26" s="10">
        <f t="shared" si="1"/>
        <v>33281772.427272703</v>
      </c>
      <c r="E26" s="10">
        <f t="shared" si="2"/>
        <v>47545389.18181818</v>
      </c>
      <c r="F26" s="10">
        <f t="shared" si="3"/>
        <v>80827161.60909088</v>
      </c>
      <c r="G26" s="10">
        <f t="shared" si="4"/>
        <v>1283725507.9090898</v>
      </c>
      <c r="H26" s="4">
        <f t="shared" si="8"/>
        <v>80827161.60909088</v>
      </c>
      <c r="I26" s="3">
        <f t="shared" si="9"/>
        <v>48588</v>
      </c>
      <c r="J26" s="6">
        <f t="shared" si="13"/>
        <v>8.6068493150684926</v>
      </c>
      <c r="K26" s="10">
        <f t="shared" si="10"/>
        <v>695667200.53413415</v>
      </c>
      <c r="L26" s="11" t="e">
        <f t="shared" si="11"/>
        <v>#NUM!</v>
      </c>
    </row>
    <row r="27" spans="1:12" ht="14.25" customHeight="1" x14ac:dyDescent="0.75">
      <c r="A27" s="3">
        <v>48769</v>
      </c>
      <c r="B27" s="7">
        <f t="shared" si="15"/>
        <v>2.5000000000000001E-2</v>
      </c>
      <c r="C27" s="5">
        <f t="shared" si="12"/>
        <v>2.2727272727272728E-2</v>
      </c>
      <c r="D27" s="10">
        <f t="shared" si="1"/>
        <v>32093137.697727248</v>
      </c>
      <c r="E27" s="10">
        <f t="shared" si="2"/>
        <v>47545389.18181818</v>
      </c>
      <c r="F27" s="10">
        <f t="shared" si="3"/>
        <v>79638526.87954542</v>
      </c>
      <c r="G27" s="10">
        <f t="shared" si="4"/>
        <v>1236180118.7272716</v>
      </c>
      <c r="H27" s="4">
        <f t="shared" si="8"/>
        <v>79638526.87954542</v>
      </c>
      <c r="I27" s="3">
        <f t="shared" si="9"/>
        <v>48769</v>
      </c>
      <c r="J27" s="6">
        <f t="shared" si="13"/>
        <v>9.1068493150684926</v>
      </c>
      <c r="K27" s="10">
        <f t="shared" si="10"/>
        <v>725256063.96605194</v>
      </c>
      <c r="L27" s="11" t="e">
        <f t="shared" si="11"/>
        <v>#NUM!</v>
      </c>
    </row>
    <row r="28" spans="1:12" ht="14.25" customHeight="1" x14ac:dyDescent="0.75">
      <c r="A28" s="3">
        <v>48953</v>
      </c>
      <c r="B28" s="7">
        <f t="shared" si="15"/>
        <v>2.5000000000000001E-2</v>
      </c>
      <c r="C28" s="5">
        <f t="shared" si="12"/>
        <v>2.2727272727272728E-2</v>
      </c>
      <c r="D28" s="10">
        <f t="shared" si="1"/>
        <v>30904502.968181789</v>
      </c>
      <c r="E28" s="10">
        <f t="shared" si="2"/>
        <v>47545389.18181818</v>
      </c>
      <c r="F28" s="10">
        <f t="shared" si="3"/>
        <v>78449892.149999976</v>
      </c>
      <c r="G28" s="10">
        <f t="shared" si="4"/>
        <v>1188634729.5454533</v>
      </c>
      <c r="H28" s="4">
        <f t="shared" si="8"/>
        <v>78449892.149999976</v>
      </c>
      <c r="I28" s="3">
        <f t="shared" si="9"/>
        <v>48953</v>
      </c>
      <c r="J28" s="6">
        <f t="shared" si="13"/>
        <v>9.6068493150684926</v>
      </c>
      <c r="K28" s="10">
        <f t="shared" si="10"/>
        <v>753656292.66842437</v>
      </c>
      <c r="L28" s="11" t="e">
        <f t="shared" si="11"/>
        <v>#NUM!</v>
      </c>
    </row>
    <row r="29" spans="1:12" ht="14.25" customHeight="1" x14ac:dyDescent="0.75">
      <c r="A29" s="3">
        <v>49134</v>
      </c>
      <c r="B29" s="7">
        <f t="shared" si="15"/>
        <v>2.5000000000000001E-2</v>
      </c>
      <c r="C29" s="5">
        <f t="shared" si="12"/>
        <v>2.2727272727272728E-2</v>
      </c>
      <c r="D29" s="10">
        <f t="shared" si="1"/>
        <v>29715868.238636333</v>
      </c>
      <c r="E29" s="10">
        <f t="shared" si="2"/>
        <v>47545389.18181818</v>
      </c>
      <c r="F29" s="10">
        <f t="shared" si="3"/>
        <v>77261257.420454517</v>
      </c>
      <c r="G29" s="10">
        <f t="shared" si="4"/>
        <v>1141089340.3636351</v>
      </c>
      <c r="H29" s="4">
        <f t="shared" si="8"/>
        <v>77261257.420454517</v>
      </c>
      <c r="I29" s="3">
        <f t="shared" si="9"/>
        <v>49134</v>
      </c>
      <c r="J29" s="6">
        <f t="shared" si="13"/>
        <v>10.106849315068493</v>
      </c>
      <c r="K29" s="10">
        <f t="shared" si="10"/>
        <v>780867886.64125121</v>
      </c>
      <c r="L29" s="11" t="e">
        <f t="shared" si="11"/>
        <v>#NUM!</v>
      </c>
    </row>
    <row r="30" spans="1:12" ht="14.25" customHeight="1" x14ac:dyDescent="0.75">
      <c r="A30" s="3">
        <v>49318</v>
      </c>
      <c r="B30" s="7">
        <f t="shared" si="15"/>
        <v>2.5000000000000001E-2</v>
      </c>
      <c r="C30" s="5">
        <f t="shared" si="12"/>
        <v>2.2727272727272728E-2</v>
      </c>
      <c r="D30" s="10">
        <f t="shared" si="1"/>
        <v>28527233.509090878</v>
      </c>
      <c r="E30" s="10">
        <f t="shared" si="2"/>
        <v>47545389.18181818</v>
      </c>
      <c r="F30" s="10">
        <f t="shared" si="3"/>
        <v>76072622.690909058</v>
      </c>
      <c r="G30" s="10">
        <f t="shared" si="4"/>
        <v>1093543951.1818168</v>
      </c>
      <c r="H30" s="4">
        <f t="shared" si="8"/>
        <v>76072622.690909058</v>
      </c>
      <c r="I30" s="3">
        <f t="shared" si="9"/>
        <v>49318</v>
      </c>
      <c r="J30" s="6">
        <f t="shared" si="13"/>
        <v>10.606849315068493</v>
      </c>
      <c r="K30" s="10">
        <f t="shared" si="10"/>
        <v>806890845.88453257</v>
      </c>
      <c r="L30" s="11" t="e">
        <f t="shared" si="11"/>
        <v>#NUM!</v>
      </c>
    </row>
    <row r="31" spans="1:12" ht="14.25" customHeight="1" x14ac:dyDescent="0.75">
      <c r="A31" s="3">
        <v>49499</v>
      </c>
      <c r="B31" s="7">
        <f t="shared" si="15"/>
        <v>2.5000000000000001E-2</v>
      </c>
      <c r="C31" s="5">
        <f t="shared" si="12"/>
        <v>2.2727272727272728E-2</v>
      </c>
      <c r="D31" s="10">
        <f t="shared" si="1"/>
        <v>27338598.779545423</v>
      </c>
      <c r="E31" s="10">
        <f t="shared" si="2"/>
        <v>47545389.18181818</v>
      </c>
      <c r="F31" s="10">
        <f t="shared" si="3"/>
        <v>74883987.961363599</v>
      </c>
      <c r="G31" s="10">
        <f t="shared" si="4"/>
        <v>1045998561.9999987</v>
      </c>
      <c r="H31" s="4">
        <f t="shared" si="8"/>
        <v>74883987.961363599</v>
      </c>
      <c r="I31" s="3">
        <f t="shared" si="9"/>
        <v>49499</v>
      </c>
      <c r="J31" s="6">
        <f t="shared" si="13"/>
        <v>11.106849315068493</v>
      </c>
      <c r="K31" s="10">
        <f t="shared" si="10"/>
        <v>831725170.39826858</v>
      </c>
      <c r="L31" s="11" t="e">
        <f t="shared" si="11"/>
        <v>#NUM!</v>
      </c>
    </row>
    <row r="32" spans="1:12" ht="14.25" customHeight="1" x14ac:dyDescent="0.75">
      <c r="A32" s="3">
        <v>49683</v>
      </c>
      <c r="B32" s="7">
        <f t="shared" si="15"/>
        <v>2.5000000000000001E-2</v>
      </c>
      <c r="C32" s="5">
        <f t="shared" si="12"/>
        <v>2.2727272727272728E-2</v>
      </c>
      <c r="D32" s="10">
        <f t="shared" si="1"/>
        <v>26149964.049999967</v>
      </c>
      <c r="E32" s="10">
        <f t="shared" si="2"/>
        <v>47545389.18181818</v>
      </c>
      <c r="F32" s="10">
        <f t="shared" si="3"/>
        <v>73695353.23181814</v>
      </c>
      <c r="G32" s="10">
        <f t="shared" si="4"/>
        <v>998453172.81818056</v>
      </c>
      <c r="H32" s="4">
        <f t="shared" si="8"/>
        <v>73695353.23181814</v>
      </c>
      <c r="I32" s="3">
        <f t="shared" si="9"/>
        <v>49683</v>
      </c>
      <c r="J32" s="6">
        <f t="shared" si="13"/>
        <v>11.606849315068493</v>
      </c>
      <c r="K32" s="10">
        <f t="shared" si="10"/>
        <v>855370860.182459</v>
      </c>
      <c r="L32" s="11" t="e">
        <f t="shared" si="11"/>
        <v>#NUM!</v>
      </c>
    </row>
    <row r="33" spans="1:12" ht="14.25" customHeight="1" x14ac:dyDescent="0.75">
      <c r="A33" s="3">
        <v>49865</v>
      </c>
      <c r="B33" s="7">
        <f t="shared" si="15"/>
        <v>2.5000000000000001E-2</v>
      </c>
      <c r="C33" s="5">
        <f t="shared" si="12"/>
        <v>2.2727272727272728E-2</v>
      </c>
      <c r="D33" s="10">
        <f t="shared" si="1"/>
        <v>24961329.320454516</v>
      </c>
      <c r="E33" s="10">
        <f t="shared" si="2"/>
        <v>47545389.18181818</v>
      </c>
      <c r="F33" s="10">
        <f t="shared" si="3"/>
        <v>72506718.502272695</v>
      </c>
      <c r="G33" s="10">
        <f t="shared" si="4"/>
        <v>950907783.63636243</v>
      </c>
      <c r="H33" s="4">
        <f t="shared" si="8"/>
        <v>72506718.502272695</v>
      </c>
      <c r="I33" s="3">
        <f t="shared" si="9"/>
        <v>49865</v>
      </c>
      <c r="J33" s="6">
        <f t="shared" si="13"/>
        <v>12.106849315068493</v>
      </c>
      <c r="K33" s="10">
        <f t="shared" si="10"/>
        <v>877827915.23710418</v>
      </c>
      <c r="L33" s="11" t="e">
        <f t="shared" si="11"/>
        <v>#NUM!</v>
      </c>
    </row>
    <row r="34" spans="1:12" ht="14.25" customHeight="1" x14ac:dyDescent="0.75">
      <c r="A34" s="3">
        <v>50049</v>
      </c>
      <c r="B34" s="7">
        <f t="shared" si="15"/>
        <v>2.5000000000000001E-2</v>
      </c>
      <c r="C34" s="5">
        <f t="shared" si="12"/>
        <v>2.2727272727272728E-2</v>
      </c>
      <c r="D34" s="10">
        <f t="shared" si="1"/>
        <v>23772694.590909064</v>
      </c>
      <c r="E34" s="10">
        <f t="shared" si="2"/>
        <v>47545389.18181818</v>
      </c>
      <c r="F34" s="10">
        <f t="shared" si="3"/>
        <v>71318083.772727251</v>
      </c>
      <c r="G34" s="10">
        <f t="shared" si="4"/>
        <v>903362394.45454431</v>
      </c>
      <c r="H34" s="4">
        <f t="shared" si="8"/>
        <v>71318083.772727251</v>
      </c>
      <c r="I34" s="3">
        <f t="shared" si="9"/>
        <v>50049</v>
      </c>
      <c r="J34" s="6">
        <f t="shared" si="13"/>
        <v>12.606849315068493</v>
      </c>
      <c r="K34" s="10">
        <f t="shared" si="10"/>
        <v>899096335.56220388</v>
      </c>
      <c r="L34" s="11" t="e">
        <f t="shared" si="11"/>
        <v>#NUM!</v>
      </c>
    </row>
    <row r="35" spans="1:12" ht="14.25" customHeight="1" x14ac:dyDescent="0.75">
      <c r="A35" s="3">
        <v>50230</v>
      </c>
      <c r="B35" s="7">
        <f t="shared" si="15"/>
        <v>2.5000000000000001E-2</v>
      </c>
      <c r="C35" s="5">
        <f t="shared" si="12"/>
        <v>2.2727272727272728E-2</v>
      </c>
      <c r="D35" s="10">
        <f t="shared" si="1"/>
        <v>22584059.861363608</v>
      </c>
      <c r="E35" s="10">
        <f t="shared" si="2"/>
        <v>47545389.18181818</v>
      </c>
      <c r="F35" s="10">
        <f t="shared" si="3"/>
        <v>70129449.043181792</v>
      </c>
      <c r="G35" s="10">
        <f t="shared" si="4"/>
        <v>855817005.27272618</v>
      </c>
      <c r="H35" s="4">
        <f t="shared" si="8"/>
        <v>70129449.043181792</v>
      </c>
      <c r="I35" s="3">
        <f t="shared" si="9"/>
        <v>50230</v>
      </c>
      <c r="J35" s="6">
        <f t="shared" si="13"/>
        <v>13.106849315068493</v>
      </c>
      <c r="K35" s="10">
        <f t="shared" si="10"/>
        <v>919176121.157758</v>
      </c>
      <c r="L35" s="11" t="e">
        <f t="shared" si="11"/>
        <v>#NUM!</v>
      </c>
    </row>
    <row r="36" spans="1:12" ht="14.25" customHeight="1" x14ac:dyDescent="0.75">
      <c r="A36" s="3">
        <v>50414</v>
      </c>
      <c r="B36" s="7">
        <f t="shared" si="15"/>
        <v>2.5000000000000001E-2</v>
      </c>
      <c r="C36" s="5">
        <f t="shared" si="12"/>
        <v>2.2727272727272728E-2</v>
      </c>
      <c r="D36" s="10">
        <f t="shared" si="1"/>
        <v>21395425.131818157</v>
      </c>
      <c r="E36" s="10">
        <f t="shared" si="2"/>
        <v>47545389.18181818</v>
      </c>
      <c r="F36" s="10">
        <f t="shared" si="3"/>
        <v>68940814.313636333</v>
      </c>
      <c r="G36" s="13">
        <f t="shared" si="4"/>
        <v>808271616.09090805</v>
      </c>
      <c r="H36" s="4">
        <f t="shared" si="8"/>
        <v>68940814.313636333</v>
      </c>
      <c r="I36" s="3">
        <f t="shared" si="9"/>
        <v>50414</v>
      </c>
      <c r="J36" s="6">
        <f t="shared" si="13"/>
        <v>13.606849315068493</v>
      </c>
      <c r="K36" s="10">
        <f t="shared" si="10"/>
        <v>938067272.02376664</v>
      </c>
      <c r="L36" s="11" t="e">
        <f t="shared" si="11"/>
        <v>#NUM!</v>
      </c>
    </row>
    <row r="37" spans="1:12" ht="14.25" customHeight="1" x14ac:dyDescent="0.75">
      <c r="A37" s="3">
        <v>50595</v>
      </c>
      <c r="B37" s="7">
        <f t="shared" si="15"/>
        <v>2.5000000000000001E-2</v>
      </c>
      <c r="C37" s="5">
        <f t="shared" si="12"/>
        <v>2.2727272727272728E-2</v>
      </c>
      <c r="D37" s="10">
        <f t="shared" si="1"/>
        <v>20206790.402272701</v>
      </c>
      <c r="E37" s="10">
        <f t="shared" si="2"/>
        <v>47545389.18181818</v>
      </c>
      <c r="F37" s="10">
        <f t="shared" si="3"/>
        <v>67752179.584090889</v>
      </c>
      <c r="G37" s="13">
        <f t="shared" si="4"/>
        <v>760726226.90908992</v>
      </c>
      <c r="H37" s="4">
        <f t="shared" si="8"/>
        <v>67752179.584090889</v>
      </c>
      <c r="I37" s="3">
        <f t="shared" si="9"/>
        <v>50595</v>
      </c>
      <c r="J37" s="6">
        <f t="shared" si="13"/>
        <v>14.106849315068493</v>
      </c>
      <c r="K37" s="10">
        <f t="shared" si="10"/>
        <v>955769788.16023004</v>
      </c>
      <c r="L37" s="11" t="e">
        <f t="shared" si="11"/>
        <v>#NUM!</v>
      </c>
    </row>
    <row r="38" spans="1:12" ht="14.25" customHeight="1" x14ac:dyDescent="0.75">
      <c r="A38" s="3">
        <v>50779</v>
      </c>
      <c r="B38" s="7">
        <f t="shared" si="15"/>
        <v>2.5000000000000001E-2</v>
      </c>
      <c r="C38" s="5">
        <f t="shared" si="12"/>
        <v>2.2727272727272728E-2</v>
      </c>
      <c r="D38" s="10">
        <f t="shared" si="1"/>
        <v>19018155.67272725</v>
      </c>
      <c r="E38" s="10">
        <f t="shared" si="2"/>
        <v>47545389.18181818</v>
      </c>
      <c r="F38" s="10">
        <f t="shared" si="3"/>
        <v>66563544.854545429</v>
      </c>
      <c r="G38" s="13">
        <f t="shared" si="4"/>
        <v>713180837.7272718</v>
      </c>
      <c r="H38" s="4">
        <f t="shared" si="8"/>
        <v>66563544.854545429</v>
      </c>
      <c r="I38" s="3">
        <f t="shared" si="9"/>
        <v>50779</v>
      </c>
      <c r="J38" s="6">
        <f t="shared" si="13"/>
        <v>14.606849315068493</v>
      </c>
      <c r="K38" s="10">
        <f t="shared" si="10"/>
        <v>972283669.56714773</v>
      </c>
      <c r="L38" s="11" t="e">
        <f t="shared" si="11"/>
        <v>#NUM!</v>
      </c>
    </row>
    <row r="39" spans="1:12" ht="14.25" customHeight="1" x14ac:dyDescent="0.75">
      <c r="A39" s="3">
        <v>50960</v>
      </c>
      <c r="B39" s="7">
        <f t="shared" si="15"/>
        <v>2.5000000000000001E-2</v>
      </c>
      <c r="C39" s="5">
        <f t="shared" si="12"/>
        <v>2.2727272727272728E-2</v>
      </c>
      <c r="D39" s="10">
        <f t="shared" si="1"/>
        <v>17829520.943181794</v>
      </c>
      <c r="E39" s="10">
        <f t="shared" si="2"/>
        <v>47545389.18181818</v>
      </c>
      <c r="F39" s="10">
        <f t="shared" si="3"/>
        <v>65374910.12499997</v>
      </c>
      <c r="G39" s="13">
        <f t="shared" si="4"/>
        <v>665635448.54545367</v>
      </c>
      <c r="H39" s="4">
        <f t="shared" si="8"/>
        <v>65374910.12499997</v>
      </c>
      <c r="I39" s="3">
        <f t="shared" si="9"/>
        <v>50960</v>
      </c>
      <c r="J39" s="6">
        <f t="shared" si="13"/>
        <v>15.106849315068493</v>
      </c>
      <c r="K39" s="10">
        <f t="shared" si="10"/>
        <v>987608916.24452007</v>
      </c>
      <c r="L39" s="11" t="e">
        <f t="shared" si="11"/>
        <v>#NUM!</v>
      </c>
    </row>
    <row r="40" spans="1:12" ht="14.25" customHeight="1" x14ac:dyDescent="0.75">
      <c r="A40" s="3">
        <v>51144</v>
      </c>
      <c r="B40" s="7">
        <f t="shared" si="15"/>
        <v>2.5000000000000001E-2</v>
      </c>
      <c r="C40" s="5">
        <f t="shared" si="12"/>
        <v>2.2727272727272728E-2</v>
      </c>
      <c r="D40" s="10">
        <f t="shared" si="1"/>
        <v>16640886.213636342</v>
      </c>
      <c r="E40" s="10">
        <f t="shared" si="2"/>
        <v>47545389.18181818</v>
      </c>
      <c r="F40" s="10">
        <f t="shared" si="3"/>
        <v>64186275.395454526</v>
      </c>
      <c r="G40" s="13">
        <f t="shared" si="4"/>
        <v>618090059.36363554</v>
      </c>
      <c r="H40" s="4">
        <f t="shared" si="8"/>
        <v>64186275.395454526</v>
      </c>
      <c r="I40" s="3">
        <f t="shared" si="9"/>
        <v>51144</v>
      </c>
      <c r="J40" s="6">
        <f t="shared" si="13"/>
        <v>15.606849315068493</v>
      </c>
      <c r="K40" s="10">
        <f t="shared" si="10"/>
        <v>1001745528.192347</v>
      </c>
      <c r="L40" s="11" t="e">
        <f t="shared" si="11"/>
        <v>#NUM!</v>
      </c>
    </row>
    <row r="41" spans="1:12" ht="14.25" customHeight="1" x14ac:dyDescent="0.75">
      <c r="A41" s="3">
        <v>51326</v>
      </c>
      <c r="B41" s="7">
        <f t="shared" si="15"/>
        <v>2.5000000000000001E-2</v>
      </c>
      <c r="C41" s="5">
        <f t="shared" si="12"/>
        <v>2.2727272727272728E-2</v>
      </c>
      <c r="D41" s="10">
        <f t="shared" si="1"/>
        <v>15452251.484090889</v>
      </c>
      <c r="E41" s="10">
        <f t="shared" si="2"/>
        <v>47545389.18181818</v>
      </c>
      <c r="F41" s="10">
        <f t="shared" si="3"/>
        <v>62997640.665909067</v>
      </c>
      <c r="G41" s="13">
        <f t="shared" si="4"/>
        <v>570544670.18181741</v>
      </c>
      <c r="H41" s="4">
        <f t="shared" si="8"/>
        <v>62997640.665909067</v>
      </c>
      <c r="I41" s="3">
        <f t="shared" si="9"/>
        <v>51326</v>
      </c>
      <c r="J41" s="6">
        <f t="shared" si="13"/>
        <v>16.106849315068494</v>
      </c>
      <c r="K41" s="10">
        <f t="shared" si="10"/>
        <v>1014693505.4106286</v>
      </c>
      <c r="L41" s="11" t="e">
        <f t="shared" si="11"/>
        <v>#NUM!</v>
      </c>
    </row>
    <row r="42" spans="1:12" ht="14.25" customHeight="1" x14ac:dyDescent="0.75">
      <c r="A42" s="3">
        <v>51510</v>
      </c>
      <c r="B42" s="7">
        <f t="shared" si="15"/>
        <v>2.5000000000000001E-2</v>
      </c>
      <c r="C42" s="5">
        <f t="shared" si="12"/>
        <v>2.2727272727272728E-2</v>
      </c>
      <c r="D42" s="10">
        <f t="shared" si="1"/>
        <v>14263616.754545435</v>
      </c>
      <c r="E42" s="10">
        <f t="shared" si="2"/>
        <v>47545389.18181818</v>
      </c>
      <c r="F42" s="10">
        <f t="shared" si="3"/>
        <v>61809005.936363615</v>
      </c>
      <c r="G42" s="13">
        <f t="shared" si="4"/>
        <v>522999280.99999923</v>
      </c>
      <c r="H42" s="4">
        <f t="shared" si="8"/>
        <v>61809005.936363615</v>
      </c>
      <c r="I42" s="3">
        <f t="shared" si="9"/>
        <v>51510</v>
      </c>
      <c r="J42" s="6">
        <f t="shared" si="13"/>
        <v>16.606849315068494</v>
      </c>
      <c r="K42" s="10">
        <f t="shared" si="10"/>
        <v>1026452847.8993646</v>
      </c>
      <c r="L42" s="11" t="e">
        <f t="shared" si="11"/>
        <v>#NUM!</v>
      </c>
    </row>
    <row r="43" spans="1:12" ht="14.25" customHeight="1" x14ac:dyDescent="0.75">
      <c r="A43" s="3">
        <v>51691</v>
      </c>
      <c r="B43" s="7">
        <f t="shared" si="15"/>
        <v>2.5000000000000001E-2</v>
      </c>
      <c r="C43" s="5">
        <f t="shared" si="12"/>
        <v>2.2727272727272728E-2</v>
      </c>
      <c r="D43" s="10">
        <f t="shared" si="1"/>
        <v>13074982.024999982</v>
      </c>
      <c r="E43" s="10">
        <f t="shared" si="2"/>
        <v>47545389.18181818</v>
      </c>
      <c r="F43" s="10">
        <f t="shared" si="3"/>
        <v>60620371.206818163</v>
      </c>
      <c r="G43" s="13">
        <f t="shared" si="4"/>
        <v>475453891.81818104</v>
      </c>
      <c r="H43" s="4">
        <f t="shared" si="8"/>
        <v>60620371.206818163</v>
      </c>
      <c r="I43" s="3">
        <f t="shared" si="9"/>
        <v>51691</v>
      </c>
      <c r="J43" s="6">
        <f t="shared" si="13"/>
        <v>17.106849315068494</v>
      </c>
      <c r="K43" s="10">
        <f t="shared" si="10"/>
        <v>1037023555.6585552</v>
      </c>
      <c r="L43" s="11" t="e">
        <f t="shared" si="11"/>
        <v>#NUM!</v>
      </c>
    </row>
    <row r="44" spans="1:12" ht="14.25" customHeight="1" x14ac:dyDescent="0.75">
      <c r="A44" s="3">
        <v>51875</v>
      </c>
      <c r="B44" s="7">
        <f t="shared" si="15"/>
        <v>2.5000000000000001E-2</v>
      </c>
      <c r="C44" s="5">
        <f t="shared" si="12"/>
        <v>2.2727272727272728E-2</v>
      </c>
      <c r="D44" s="10">
        <f t="shared" si="1"/>
        <v>11886347.295454526</v>
      </c>
      <c r="E44" s="10">
        <f t="shared" si="2"/>
        <v>47545389.18181818</v>
      </c>
      <c r="F44" s="10">
        <f t="shared" si="3"/>
        <v>59431736.477272704</v>
      </c>
      <c r="G44" s="13">
        <f t="shared" si="4"/>
        <v>427908502.63636285</v>
      </c>
      <c r="H44" s="4">
        <f t="shared" si="8"/>
        <v>59431736.477272704</v>
      </c>
      <c r="I44" s="3">
        <f t="shared" si="9"/>
        <v>51875</v>
      </c>
      <c r="J44" s="6">
        <f t="shared" si="13"/>
        <v>17.606849315068494</v>
      </c>
      <c r="K44" s="10">
        <f t="shared" si="10"/>
        <v>1046405628.6882001</v>
      </c>
      <c r="L44" s="11" t="e">
        <f t="shared" si="11"/>
        <v>#NUM!</v>
      </c>
    </row>
    <row r="45" spans="1:12" ht="14.25" customHeight="1" x14ac:dyDescent="0.75">
      <c r="A45" s="3">
        <v>52056</v>
      </c>
      <c r="B45" s="7">
        <f t="shared" si="15"/>
        <v>2.5000000000000001E-2</v>
      </c>
      <c r="C45" s="5">
        <f t="shared" si="12"/>
        <v>2.2727272727272728E-2</v>
      </c>
      <c r="D45" s="10">
        <f t="shared" si="1"/>
        <v>10697712.565909073</v>
      </c>
      <c r="E45" s="10">
        <f t="shared" si="2"/>
        <v>47545389.18181818</v>
      </c>
      <c r="F45" s="10">
        <f t="shared" si="3"/>
        <v>58243101.747727253</v>
      </c>
      <c r="G45" s="13">
        <f t="shared" si="4"/>
        <v>380363113.45454466</v>
      </c>
      <c r="H45" s="4">
        <f t="shared" si="8"/>
        <v>58243101.747727253</v>
      </c>
      <c r="I45" s="3">
        <f t="shared" si="9"/>
        <v>52056</v>
      </c>
      <c r="J45" s="6">
        <f t="shared" si="13"/>
        <v>18.106849315068494</v>
      </c>
      <c r="K45" s="10">
        <f t="shared" si="10"/>
        <v>1054599066.9882998</v>
      </c>
      <c r="L45" s="11" t="e">
        <f t="shared" si="11"/>
        <v>#NUM!</v>
      </c>
    </row>
    <row r="46" spans="1:12" ht="14.25" customHeight="1" x14ac:dyDescent="0.75">
      <c r="A46" s="3">
        <v>52240</v>
      </c>
      <c r="B46" s="7">
        <f t="shared" si="15"/>
        <v>2.5000000000000001E-2</v>
      </c>
      <c r="C46" s="5">
        <f t="shared" si="12"/>
        <v>2.2727272727272728E-2</v>
      </c>
      <c r="D46" s="10">
        <f t="shared" si="1"/>
        <v>9509077.8363636173</v>
      </c>
      <c r="E46" s="10">
        <f t="shared" si="2"/>
        <v>47545389.18181818</v>
      </c>
      <c r="F46" s="10">
        <f t="shared" si="3"/>
        <v>57054467.018181801</v>
      </c>
      <c r="G46" s="13">
        <f t="shared" si="4"/>
        <v>332817724.27272648</v>
      </c>
      <c r="H46" s="4">
        <f t="shared" si="8"/>
        <v>57054467.018181801</v>
      </c>
      <c r="I46" s="3">
        <f t="shared" si="9"/>
        <v>52240</v>
      </c>
      <c r="J46" s="6">
        <f t="shared" si="13"/>
        <v>18.606849315068494</v>
      </c>
      <c r="K46" s="10">
        <f t="shared" si="10"/>
        <v>1061603870.5588541</v>
      </c>
      <c r="L46" s="11" t="e">
        <f t="shared" si="11"/>
        <v>#NUM!</v>
      </c>
    </row>
    <row r="47" spans="1:12" ht="14.25" customHeight="1" x14ac:dyDescent="0.75">
      <c r="A47" s="3">
        <v>52421</v>
      </c>
      <c r="B47" s="7">
        <f t="shared" si="15"/>
        <v>2.5000000000000001E-2</v>
      </c>
      <c r="C47" s="5">
        <f t="shared" si="12"/>
        <v>2.2727272727272728E-2</v>
      </c>
      <c r="D47" s="10">
        <f t="shared" si="1"/>
        <v>8320443.1068181619</v>
      </c>
      <c r="E47" s="10">
        <f t="shared" si="2"/>
        <v>47545389.18181818</v>
      </c>
      <c r="F47" s="10">
        <f t="shared" si="3"/>
        <v>55865832.288636342</v>
      </c>
      <c r="G47" s="13">
        <f t="shared" si="4"/>
        <v>285272335.09090829</v>
      </c>
      <c r="H47" s="4">
        <f t="shared" si="8"/>
        <v>55865832.288636342</v>
      </c>
      <c r="I47" s="3">
        <f t="shared" si="9"/>
        <v>52421</v>
      </c>
      <c r="J47" s="6">
        <f t="shared" si="13"/>
        <v>19.106849315068494</v>
      </c>
      <c r="K47" s="10">
        <f t="shared" si="10"/>
        <v>1067420039.3998626</v>
      </c>
      <c r="L47" s="11" t="e">
        <f t="shared" si="11"/>
        <v>#NUM!</v>
      </c>
    </row>
    <row r="48" spans="1:12" ht="14.25" customHeight="1" x14ac:dyDescent="0.75">
      <c r="A48" s="3">
        <v>52605</v>
      </c>
      <c r="B48" s="7">
        <f t="shared" si="15"/>
        <v>2.5000000000000001E-2</v>
      </c>
      <c r="C48" s="5">
        <f t="shared" si="12"/>
        <v>2.2727272727272728E-2</v>
      </c>
      <c r="D48" s="10">
        <f t="shared" si="1"/>
        <v>7131808.3772727074</v>
      </c>
      <c r="E48" s="10">
        <f t="shared" si="2"/>
        <v>47545389.18181818</v>
      </c>
      <c r="F48" s="10">
        <f t="shared" si="3"/>
        <v>54677197.55909089</v>
      </c>
      <c r="G48" s="13">
        <f t="shared" si="4"/>
        <v>237726945.9090901</v>
      </c>
      <c r="H48" s="4">
        <f t="shared" si="8"/>
        <v>54677197.55909089</v>
      </c>
      <c r="I48" s="3">
        <f t="shared" si="9"/>
        <v>52605</v>
      </c>
      <c r="J48" s="6">
        <f t="shared" si="13"/>
        <v>19.606849315068494</v>
      </c>
      <c r="K48" s="10">
        <f t="shared" si="10"/>
        <v>1072047573.511326</v>
      </c>
      <c r="L48" s="11" t="e">
        <f t="shared" si="11"/>
        <v>#NUM!</v>
      </c>
    </row>
    <row r="49" spans="1:12" ht="14.25" customHeight="1" x14ac:dyDescent="0.75">
      <c r="A49" s="3">
        <v>52787</v>
      </c>
      <c r="B49" s="7">
        <f t="shared" si="15"/>
        <v>2.5000000000000001E-2</v>
      </c>
      <c r="C49" s="5">
        <f t="shared" si="12"/>
        <v>2.2727272727272728E-2</v>
      </c>
      <c r="D49" s="10">
        <f t="shared" si="1"/>
        <v>5943173.6477272529</v>
      </c>
      <c r="E49" s="10">
        <f t="shared" si="2"/>
        <v>47545389.18181818</v>
      </c>
      <c r="F49" s="10">
        <f t="shared" si="3"/>
        <v>53488562.829545431</v>
      </c>
      <c r="G49" s="13">
        <f t="shared" si="4"/>
        <v>190181556.72727191</v>
      </c>
      <c r="H49" s="4">
        <f t="shared" si="8"/>
        <v>53488562.829545431</v>
      </c>
      <c r="I49" s="3">
        <f t="shared" si="9"/>
        <v>52787</v>
      </c>
      <c r="J49" s="6">
        <f t="shared" si="13"/>
        <v>20.106849315068494</v>
      </c>
      <c r="K49" s="10">
        <f t="shared" si="10"/>
        <v>1075486472.8932438</v>
      </c>
      <c r="L49" s="11" t="e">
        <f t="shared" si="11"/>
        <v>#NUM!</v>
      </c>
    </row>
    <row r="50" spans="1:12" ht="14.25" customHeight="1" x14ac:dyDescent="0.75">
      <c r="A50" s="3">
        <v>52971</v>
      </c>
      <c r="B50" s="7">
        <f t="shared" si="15"/>
        <v>2.5000000000000001E-2</v>
      </c>
      <c r="C50" s="5">
        <f t="shared" si="12"/>
        <v>2.2727272727272728E-2</v>
      </c>
      <c r="D50" s="10">
        <f t="shared" si="1"/>
        <v>4754538.9181817984</v>
      </c>
      <c r="E50" s="10">
        <f t="shared" si="2"/>
        <v>47545389.18181818</v>
      </c>
      <c r="F50" s="10">
        <f t="shared" si="3"/>
        <v>52299928.099999979</v>
      </c>
      <c r="G50" s="13">
        <f t="shared" si="4"/>
        <v>142636167.54545373</v>
      </c>
      <c r="H50" s="4">
        <f t="shared" si="8"/>
        <v>52299928.099999979</v>
      </c>
      <c r="I50" s="3">
        <f t="shared" si="9"/>
        <v>52971</v>
      </c>
      <c r="J50" s="6">
        <f t="shared" si="13"/>
        <v>20.606849315068494</v>
      </c>
      <c r="K50" s="10">
        <f t="shared" si="10"/>
        <v>1077736737.5456161</v>
      </c>
      <c r="L50" s="11" t="e">
        <f t="shared" si="11"/>
        <v>#NUM!</v>
      </c>
    </row>
    <row r="51" spans="1:12" ht="14.25" customHeight="1" x14ac:dyDescent="0.75">
      <c r="A51" s="3">
        <v>53152</v>
      </c>
      <c r="B51" s="7">
        <f t="shared" si="15"/>
        <v>2.5000000000000001E-2</v>
      </c>
      <c r="C51" s="5">
        <f t="shared" si="12"/>
        <v>2.2727272727272728E-2</v>
      </c>
      <c r="D51" s="10">
        <f t="shared" si="1"/>
        <v>3565904.1886363435</v>
      </c>
      <c r="E51" s="10">
        <f t="shared" si="2"/>
        <v>47545389.18181818</v>
      </c>
      <c r="F51" s="10">
        <f t="shared" si="3"/>
        <v>51111293.37045452</v>
      </c>
      <c r="G51" s="13">
        <f t="shared" si="4"/>
        <v>95090778.36363554</v>
      </c>
      <c r="H51" s="4">
        <f t="shared" si="8"/>
        <v>51111293.37045452</v>
      </c>
      <c r="I51" s="3">
        <f t="shared" si="9"/>
        <v>53152</v>
      </c>
      <c r="J51" s="6">
        <f t="shared" si="13"/>
        <v>21.106849315068494</v>
      </c>
      <c r="K51" s="10">
        <f t="shared" si="10"/>
        <v>1078798367.4684429</v>
      </c>
      <c r="L51" s="11" t="e">
        <f t="shared" si="11"/>
        <v>#NUM!</v>
      </c>
    </row>
    <row r="52" spans="1:12" ht="14.25" customHeight="1" x14ac:dyDescent="0.75">
      <c r="A52" s="3">
        <v>53336</v>
      </c>
      <c r="B52" s="7">
        <f t="shared" si="15"/>
        <v>2.5000000000000001E-2</v>
      </c>
      <c r="C52" s="5">
        <f t="shared" si="12"/>
        <v>2.2727272727272728E-2</v>
      </c>
      <c r="D52" s="10">
        <f t="shared" si="1"/>
        <v>2377269.4590908885</v>
      </c>
      <c r="E52" s="10">
        <f t="shared" si="2"/>
        <v>47545389.18181818</v>
      </c>
      <c r="F52" s="10">
        <f t="shared" si="3"/>
        <v>49922658.640909068</v>
      </c>
      <c r="G52" s="13">
        <f t="shared" si="4"/>
        <v>47545389.18181736</v>
      </c>
      <c r="H52" s="4">
        <f t="shared" si="8"/>
        <v>49922658.640909068</v>
      </c>
      <c r="I52" s="3">
        <f t="shared" si="9"/>
        <v>53336</v>
      </c>
      <c r="J52" s="6">
        <f t="shared" si="13"/>
        <v>21.606849315068494</v>
      </c>
      <c r="K52" s="10">
        <f t="shared" si="10"/>
        <v>1078671362.6617243</v>
      </c>
      <c r="L52" s="11" t="e">
        <f t="shared" si="11"/>
        <v>#NUM!</v>
      </c>
    </row>
    <row r="53" spans="1:12" ht="14.25" customHeight="1" x14ac:dyDescent="0.75">
      <c r="A53" s="3">
        <v>53517</v>
      </c>
      <c r="B53" s="7">
        <f t="shared" si="15"/>
        <v>2.5000000000000001E-2</v>
      </c>
      <c r="C53" s="5">
        <f t="shared" si="12"/>
        <v>2.2727272727272728E-2</v>
      </c>
      <c r="D53" s="10">
        <f t="shared" si="1"/>
        <v>1188634.729545434</v>
      </c>
      <c r="E53" s="10">
        <f t="shared" si="2"/>
        <v>47545389.18181818</v>
      </c>
      <c r="F53" s="10">
        <f t="shared" si="3"/>
        <v>48734023.911363617</v>
      </c>
      <c r="G53" s="13">
        <f t="shared" si="4"/>
        <v>-8.1956386566162109E-7</v>
      </c>
      <c r="H53" s="4">
        <f t="shared" si="8"/>
        <v>48734023.911363617</v>
      </c>
      <c r="I53" s="3">
        <f t="shared" si="9"/>
        <v>53517</v>
      </c>
      <c r="J53" s="6">
        <f t="shared" si="13"/>
        <v>22.106849315068494</v>
      </c>
      <c r="K53" s="10">
        <f t="shared" si="10"/>
        <v>1077355723.1254604</v>
      </c>
      <c r="L53" s="11" t="e">
        <f t="shared" si="11"/>
        <v>#NUM!</v>
      </c>
    </row>
    <row r="54" spans="1:12" ht="14.25" customHeight="1" x14ac:dyDescent="0.75"/>
    <row r="55" spans="1:12" ht="14.25" customHeight="1" x14ac:dyDescent="0.75"/>
    <row r="56" spans="1:12" ht="14.25" customHeight="1" x14ac:dyDescent="0.75"/>
    <row r="57" spans="1:12" ht="14.25" customHeight="1" x14ac:dyDescent="0.75"/>
    <row r="58" spans="1:12" ht="14.25" customHeight="1" x14ac:dyDescent="0.75"/>
    <row r="59" spans="1:12" ht="14.25" customHeight="1" x14ac:dyDescent="0.75"/>
    <row r="60" spans="1:12" ht="14.25" customHeight="1" x14ac:dyDescent="0.75"/>
    <row r="61" spans="1:12" ht="14.25" customHeight="1" x14ac:dyDescent="0.75"/>
    <row r="62" spans="1:12" ht="14.25" customHeight="1" x14ac:dyDescent="0.75"/>
    <row r="63" spans="1:12" ht="14.25" customHeight="1" x14ac:dyDescent="0.75"/>
    <row r="64" spans="1:12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1" width="8.1328125" customWidth="1"/>
    <col min="2" max="2" width="7" customWidth="1"/>
    <col min="3" max="3" width="12.2265625" customWidth="1"/>
    <col min="4" max="4" width="13.6328125" customWidth="1"/>
    <col min="5" max="5" width="18.86328125" customWidth="1"/>
    <col min="6" max="6" width="9.86328125" customWidth="1"/>
    <col min="7" max="7" width="13.36328125" customWidth="1"/>
    <col min="8" max="8" width="18.5" customWidth="1"/>
    <col min="9" max="9" width="14.5" customWidth="1"/>
    <col min="10" max="10" width="13.1328125" customWidth="1"/>
    <col min="11" max="11" width="24" customWidth="1"/>
    <col min="12" max="12" width="24.2265625" customWidth="1"/>
    <col min="13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-2193102215</v>
      </c>
      <c r="G2" s="10">
        <f>bonos!H2</f>
        <v>2193102215</v>
      </c>
      <c r="H2" s="4"/>
      <c r="I2" s="4"/>
    </row>
    <row r="3" spans="1:12" ht="14.25" customHeight="1" x14ac:dyDescent="0.75">
      <c r="A3" s="3">
        <v>44386</v>
      </c>
      <c r="B3" s="7">
        <f>bonos!$I$2*180/360</f>
        <v>5.0000000000000001E-3</v>
      </c>
      <c r="C3" s="5">
        <v>0</v>
      </c>
      <c r="D3" s="10">
        <f t="shared" ref="D3:D19" si="0">B3*G2</f>
        <v>10965511.075000001</v>
      </c>
      <c r="E3" s="10">
        <f t="shared" ref="E3:E9" si="1">G2*C3</f>
        <v>0</v>
      </c>
      <c r="F3" s="10">
        <f t="shared" ref="F3:F19" si="2">E3+D3</f>
        <v>10965511.075000001</v>
      </c>
      <c r="G3" s="10">
        <f t="shared" ref="G3:G19" si="3">G2-E3</f>
        <v>2193102215</v>
      </c>
      <c r="H3" s="4"/>
      <c r="I3" s="4"/>
    </row>
    <row r="4" spans="1:12" ht="14.25" customHeight="1" x14ac:dyDescent="0.75">
      <c r="A4" s="3">
        <v>44570</v>
      </c>
      <c r="B4" s="7">
        <f>bonos!$I$2*180/360</f>
        <v>5.0000000000000001E-3</v>
      </c>
      <c r="C4" s="5">
        <v>0</v>
      </c>
      <c r="D4" s="10">
        <f t="shared" si="0"/>
        <v>10965511.075000001</v>
      </c>
      <c r="E4" s="10">
        <f t="shared" si="1"/>
        <v>0</v>
      </c>
      <c r="F4" s="10">
        <f t="shared" si="2"/>
        <v>10965511.075000001</v>
      </c>
      <c r="G4" s="10">
        <f t="shared" si="3"/>
        <v>2193102215</v>
      </c>
      <c r="H4" s="4"/>
      <c r="I4" s="4"/>
    </row>
    <row r="5" spans="1:12" ht="14.25" customHeight="1" x14ac:dyDescent="0.75">
      <c r="A5" s="3">
        <v>44751</v>
      </c>
      <c r="B5" s="7">
        <f>bonos!$I$2*180/360</f>
        <v>5.0000000000000001E-3</v>
      </c>
      <c r="C5" s="5">
        <v>0</v>
      </c>
      <c r="D5" s="10">
        <f t="shared" si="0"/>
        <v>10965511.075000001</v>
      </c>
      <c r="E5" s="10">
        <f t="shared" si="1"/>
        <v>0</v>
      </c>
      <c r="F5" s="10">
        <f t="shared" si="2"/>
        <v>10965511.075000001</v>
      </c>
      <c r="G5" s="10">
        <f t="shared" si="3"/>
        <v>2193102215</v>
      </c>
      <c r="H5" s="4"/>
      <c r="I5" s="4"/>
    </row>
    <row r="6" spans="1:12" ht="14.25" customHeight="1" x14ac:dyDescent="0.75">
      <c r="A6" s="3">
        <v>44935</v>
      </c>
      <c r="B6" s="7">
        <f>bonos!$I$2*180/360</f>
        <v>5.0000000000000001E-3</v>
      </c>
      <c r="C6" s="5">
        <v>0</v>
      </c>
      <c r="D6" s="10">
        <f t="shared" si="0"/>
        <v>10965511.075000001</v>
      </c>
      <c r="E6" s="10">
        <f t="shared" si="1"/>
        <v>0</v>
      </c>
      <c r="F6" s="10">
        <f t="shared" si="2"/>
        <v>10965511.075000001</v>
      </c>
      <c r="G6" s="10">
        <f t="shared" si="3"/>
        <v>2193102215</v>
      </c>
      <c r="H6" s="4"/>
      <c r="I6" s="4"/>
    </row>
    <row r="7" spans="1:12" ht="14.25" customHeight="1" x14ac:dyDescent="0.75">
      <c r="A7" s="3">
        <v>45116</v>
      </c>
      <c r="B7" s="7">
        <f>bonos!$I$2*180/360</f>
        <v>5.0000000000000001E-3</v>
      </c>
      <c r="C7" s="5">
        <v>0</v>
      </c>
      <c r="D7" s="10">
        <f t="shared" si="0"/>
        <v>10965511.075000001</v>
      </c>
      <c r="E7" s="10">
        <f t="shared" si="1"/>
        <v>0</v>
      </c>
      <c r="F7" s="10">
        <f t="shared" si="2"/>
        <v>10965511.075000001</v>
      </c>
      <c r="G7" s="10">
        <f t="shared" si="3"/>
        <v>2193102215</v>
      </c>
      <c r="H7" s="4"/>
      <c r="I7" s="4"/>
    </row>
    <row r="8" spans="1:12" ht="14.25" customHeight="1" x14ac:dyDescent="0.75">
      <c r="A8" s="3">
        <v>45300</v>
      </c>
      <c r="B8" s="7">
        <f>bonos!$I$2*180/360</f>
        <v>5.0000000000000001E-3</v>
      </c>
      <c r="C8" s="5">
        <v>0</v>
      </c>
      <c r="D8" s="10">
        <f t="shared" si="0"/>
        <v>10965511.075000001</v>
      </c>
      <c r="E8" s="10">
        <f t="shared" si="1"/>
        <v>0</v>
      </c>
      <c r="F8" s="10">
        <f t="shared" si="2"/>
        <v>10965511.075000001</v>
      </c>
      <c r="G8" s="10">
        <f t="shared" si="3"/>
        <v>2193102215</v>
      </c>
      <c r="H8" s="4">
        <f>-bonos!Q2</f>
        <v>-58.57</v>
      </c>
      <c r="I8" s="3">
        <f>bonos!P2</f>
        <v>45443</v>
      </c>
    </row>
    <row r="9" spans="1:12" ht="14.25" customHeight="1" x14ac:dyDescent="0.75">
      <c r="A9" s="3">
        <v>45482</v>
      </c>
      <c r="B9" s="7">
        <f>bonos!$I$2*180/360</f>
        <v>5.0000000000000001E-3</v>
      </c>
      <c r="C9" s="5">
        <v>0</v>
      </c>
      <c r="D9" s="10">
        <f t="shared" si="0"/>
        <v>10965511.075000001</v>
      </c>
      <c r="E9" s="10">
        <f t="shared" si="1"/>
        <v>0</v>
      </c>
      <c r="F9" s="10">
        <f t="shared" si="2"/>
        <v>10965511.075000001</v>
      </c>
      <c r="G9" s="10">
        <f t="shared" si="3"/>
        <v>2193102215</v>
      </c>
      <c r="H9" s="4">
        <f t="shared" ref="H9:H19" si="4">F9</f>
        <v>10965511.075000001</v>
      </c>
      <c r="I9" s="3">
        <f t="shared" ref="I9:I19" si="5">A9</f>
        <v>45482</v>
      </c>
      <c r="J9" s="6">
        <f>(A9-bonos!P2)/365</f>
        <v>0.10684931506849316</v>
      </c>
      <c r="K9" s="10">
        <f t="shared" ref="K9:K19" si="6">J9*F9</f>
        <v>1171657.3477397263</v>
      </c>
      <c r="L9" s="11" t="e">
        <f t="shared" ref="L9:L19" si="7">K9/(1+XIRR($H$8:$H$19,$I$8:$I$19))^J9</f>
        <v>#NUM!</v>
      </c>
    </row>
    <row r="10" spans="1:12" ht="14.25" customHeight="1" x14ac:dyDescent="0.75">
      <c r="A10" s="3">
        <v>45666</v>
      </c>
      <c r="B10" s="7">
        <f>bonos!$I$2*180/360</f>
        <v>5.0000000000000001E-3</v>
      </c>
      <c r="C10" s="5">
        <f t="shared" ref="C10:C19" si="8">1/10</f>
        <v>0.1</v>
      </c>
      <c r="D10" s="10">
        <f t="shared" si="0"/>
        <v>10965511.075000001</v>
      </c>
      <c r="E10" s="10">
        <f t="shared" ref="E10:E19" si="9">C10*$G$2</f>
        <v>219310221.5</v>
      </c>
      <c r="F10" s="10">
        <f t="shared" si="2"/>
        <v>230275732.57499999</v>
      </c>
      <c r="G10" s="10">
        <f t="shared" si="3"/>
        <v>1973791993.5</v>
      </c>
      <c r="H10" s="4">
        <f t="shared" si="4"/>
        <v>230275732.57499999</v>
      </c>
      <c r="I10" s="3">
        <f t="shared" si="5"/>
        <v>45666</v>
      </c>
      <c r="J10" s="6">
        <f t="shared" ref="J10:J19" si="10">J9+0.5</f>
        <v>0.60684931506849316</v>
      </c>
      <c r="K10" s="10">
        <f t="shared" si="6"/>
        <v>139742670.59003425</v>
      </c>
      <c r="L10" s="11" t="e">
        <f t="shared" si="7"/>
        <v>#NUM!</v>
      </c>
    </row>
    <row r="11" spans="1:12" ht="14.25" customHeight="1" x14ac:dyDescent="0.75">
      <c r="A11" s="3">
        <v>45847</v>
      </c>
      <c r="B11" s="7">
        <f>bonos!$I$2*180/360</f>
        <v>5.0000000000000001E-3</v>
      </c>
      <c r="C11" s="5">
        <f t="shared" si="8"/>
        <v>0.1</v>
      </c>
      <c r="D11" s="10">
        <f t="shared" si="0"/>
        <v>9868959.9674999993</v>
      </c>
      <c r="E11" s="10">
        <f t="shared" si="9"/>
        <v>219310221.5</v>
      </c>
      <c r="F11" s="10">
        <f t="shared" si="2"/>
        <v>229179181.4675</v>
      </c>
      <c r="G11" s="10">
        <f t="shared" si="3"/>
        <v>1754481772</v>
      </c>
      <c r="H11" s="4">
        <f t="shared" si="4"/>
        <v>229179181.4675</v>
      </c>
      <c r="I11" s="3">
        <f t="shared" si="5"/>
        <v>45847</v>
      </c>
      <c r="J11" s="6">
        <f t="shared" si="10"/>
        <v>1.106849315068493</v>
      </c>
      <c r="K11" s="10">
        <f t="shared" si="6"/>
        <v>253666820.03526026</v>
      </c>
      <c r="L11" s="11" t="e">
        <f t="shared" si="7"/>
        <v>#NUM!</v>
      </c>
    </row>
    <row r="12" spans="1:12" ht="14.25" customHeight="1" x14ac:dyDescent="0.75">
      <c r="A12" s="3">
        <v>46031</v>
      </c>
      <c r="B12" s="7">
        <f>bonos!$I$2*180/360</f>
        <v>5.0000000000000001E-3</v>
      </c>
      <c r="C12" s="5">
        <f t="shared" si="8"/>
        <v>0.1</v>
      </c>
      <c r="D12" s="10">
        <f t="shared" si="0"/>
        <v>8772408.8599999994</v>
      </c>
      <c r="E12" s="10">
        <f t="shared" si="9"/>
        <v>219310221.5</v>
      </c>
      <c r="F12" s="10">
        <f t="shared" si="2"/>
        <v>228082630.36000001</v>
      </c>
      <c r="G12" s="10">
        <f t="shared" si="3"/>
        <v>1535171550.5</v>
      </c>
      <c r="H12" s="4">
        <f t="shared" si="4"/>
        <v>228082630.36000001</v>
      </c>
      <c r="I12" s="3">
        <f t="shared" si="5"/>
        <v>46031</v>
      </c>
      <c r="J12" s="6">
        <f t="shared" si="10"/>
        <v>1.606849315068493</v>
      </c>
      <c r="K12" s="10">
        <f t="shared" si="6"/>
        <v>366494418.37298632</v>
      </c>
      <c r="L12" s="11" t="e">
        <f t="shared" si="7"/>
        <v>#NUM!</v>
      </c>
    </row>
    <row r="13" spans="1:12" ht="14.25" customHeight="1" x14ac:dyDescent="0.75">
      <c r="A13" s="3">
        <v>46212</v>
      </c>
      <c r="B13" s="7">
        <f>bonos!$I$2*180/360</f>
        <v>5.0000000000000001E-3</v>
      </c>
      <c r="C13" s="5">
        <f t="shared" si="8"/>
        <v>0.1</v>
      </c>
      <c r="D13" s="10">
        <f t="shared" si="0"/>
        <v>7675857.7525000004</v>
      </c>
      <c r="E13" s="10">
        <f t="shared" si="9"/>
        <v>219310221.5</v>
      </c>
      <c r="F13" s="10">
        <f t="shared" si="2"/>
        <v>226986079.2525</v>
      </c>
      <c r="G13" s="10">
        <f t="shared" si="3"/>
        <v>1315861329</v>
      </c>
      <c r="H13" s="4">
        <f t="shared" si="4"/>
        <v>226986079.2525</v>
      </c>
      <c r="I13" s="3">
        <f t="shared" si="5"/>
        <v>46212</v>
      </c>
      <c r="J13" s="6">
        <f t="shared" si="10"/>
        <v>2.106849315068493</v>
      </c>
      <c r="K13" s="10">
        <f t="shared" si="6"/>
        <v>478225465.6032123</v>
      </c>
      <c r="L13" s="11" t="e">
        <f t="shared" si="7"/>
        <v>#NUM!</v>
      </c>
    </row>
    <row r="14" spans="1:12" ht="14.25" customHeight="1" x14ac:dyDescent="0.75">
      <c r="A14" s="3">
        <v>46396</v>
      </c>
      <c r="B14" s="7">
        <f>bonos!$I$2*180/360</f>
        <v>5.0000000000000001E-3</v>
      </c>
      <c r="C14" s="5">
        <f t="shared" si="8"/>
        <v>0.1</v>
      </c>
      <c r="D14" s="10">
        <f t="shared" si="0"/>
        <v>6579306.6450000005</v>
      </c>
      <c r="E14" s="10">
        <f t="shared" si="9"/>
        <v>219310221.5</v>
      </c>
      <c r="F14" s="10">
        <f t="shared" si="2"/>
        <v>225889528.14500001</v>
      </c>
      <c r="G14" s="10">
        <f t="shared" si="3"/>
        <v>1096551107.5</v>
      </c>
      <c r="H14" s="4">
        <f t="shared" si="4"/>
        <v>225889528.14500001</v>
      </c>
      <c r="I14" s="3">
        <f t="shared" si="5"/>
        <v>46396</v>
      </c>
      <c r="J14" s="6">
        <f t="shared" si="10"/>
        <v>2.606849315068493</v>
      </c>
      <c r="K14" s="10">
        <f t="shared" si="6"/>
        <v>588859961.72593832</v>
      </c>
      <c r="L14" s="11" t="e">
        <f t="shared" si="7"/>
        <v>#NUM!</v>
      </c>
    </row>
    <row r="15" spans="1:12" ht="14.25" customHeight="1" x14ac:dyDescent="0.75">
      <c r="A15" s="3">
        <v>46577</v>
      </c>
      <c r="B15" s="7">
        <f>bonos!$I$2*180/360</f>
        <v>5.0000000000000001E-3</v>
      </c>
      <c r="C15" s="5">
        <f t="shared" si="8"/>
        <v>0.1</v>
      </c>
      <c r="D15" s="10">
        <f t="shared" si="0"/>
        <v>5482755.5375000006</v>
      </c>
      <c r="E15" s="10">
        <f t="shared" si="9"/>
        <v>219310221.5</v>
      </c>
      <c r="F15" s="10">
        <f t="shared" si="2"/>
        <v>224792977.03749999</v>
      </c>
      <c r="G15" s="10">
        <f t="shared" si="3"/>
        <v>877240886</v>
      </c>
      <c r="H15" s="4">
        <f t="shared" si="4"/>
        <v>224792977.03749999</v>
      </c>
      <c r="I15" s="3">
        <f t="shared" si="5"/>
        <v>46577</v>
      </c>
      <c r="J15" s="6">
        <f t="shared" si="10"/>
        <v>3.106849315068493</v>
      </c>
      <c r="K15" s="10">
        <f t="shared" si="6"/>
        <v>698397906.74116433</v>
      </c>
      <c r="L15" s="11" t="e">
        <f t="shared" si="7"/>
        <v>#NUM!</v>
      </c>
    </row>
    <row r="16" spans="1:12" ht="14.25" customHeight="1" x14ac:dyDescent="0.75">
      <c r="A16" s="3">
        <v>46761</v>
      </c>
      <c r="B16" s="7">
        <f>bonos!$I$2*180/360</f>
        <v>5.0000000000000001E-3</v>
      </c>
      <c r="C16" s="5">
        <f t="shared" si="8"/>
        <v>0.1</v>
      </c>
      <c r="D16" s="10">
        <f t="shared" si="0"/>
        <v>4386204.43</v>
      </c>
      <c r="E16" s="10">
        <f t="shared" si="9"/>
        <v>219310221.5</v>
      </c>
      <c r="F16" s="10">
        <f t="shared" si="2"/>
        <v>223696425.93000001</v>
      </c>
      <c r="G16" s="10">
        <f t="shared" si="3"/>
        <v>657930664.5</v>
      </c>
      <c r="H16" s="4">
        <f t="shared" si="4"/>
        <v>223696425.93000001</v>
      </c>
      <c r="I16" s="3">
        <f t="shared" si="5"/>
        <v>46761</v>
      </c>
      <c r="J16" s="6">
        <f t="shared" si="10"/>
        <v>3.606849315068493</v>
      </c>
      <c r="K16" s="10">
        <f t="shared" si="6"/>
        <v>806839300.64889038</v>
      </c>
      <c r="L16" s="11" t="e">
        <f t="shared" si="7"/>
        <v>#NUM!</v>
      </c>
    </row>
    <row r="17" spans="1:12" ht="14.25" customHeight="1" x14ac:dyDescent="0.75">
      <c r="A17" s="3">
        <v>46943</v>
      </c>
      <c r="B17" s="7">
        <f>bonos!$I$2*180/360</f>
        <v>5.0000000000000001E-3</v>
      </c>
      <c r="C17" s="5">
        <f t="shared" si="8"/>
        <v>0.1</v>
      </c>
      <c r="D17" s="10">
        <f t="shared" si="0"/>
        <v>3289653.3225000002</v>
      </c>
      <c r="E17" s="10">
        <f t="shared" si="9"/>
        <v>219310221.5</v>
      </c>
      <c r="F17" s="10">
        <f t="shared" si="2"/>
        <v>222599874.82249999</v>
      </c>
      <c r="G17" s="10">
        <f t="shared" si="3"/>
        <v>438620443</v>
      </c>
      <c r="H17" s="4">
        <f t="shared" si="4"/>
        <v>222599874.82249999</v>
      </c>
      <c r="I17" s="3">
        <f t="shared" si="5"/>
        <v>46943</v>
      </c>
      <c r="J17" s="6">
        <f t="shared" si="10"/>
        <v>4.1068493150684926</v>
      </c>
      <c r="K17" s="10">
        <f t="shared" si="6"/>
        <v>914184143.44911623</v>
      </c>
      <c r="L17" s="11" t="e">
        <f t="shared" si="7"/>
        <v>#NUM!</v>
      </c>
    </row>
    <row r="18" spans="1:12" ht="14.25" customHeight="1" x14ac:dyDescent="0.75">
      <c r="A18" s="3">
        <v>47127</v>
      </c>
      <c r="B18" s="7">
        <f>bonos!$I$2*180/360</f>
        <v>5.0000000000000001E-3</v>
      </c>
      <c r="C18" s="5">
        <f t="shared" si="8"/>
        <v>0.1</v>
      </c>
      <c r="D18" s="10">
        <f t="shared" si="0"/>
        <v>2193102.2149999999</v>
      </c>
      <c r="E18" s="10">
        <f t="shared" si="9"/>
        <v>219310221.5</v>
      </c>
      <c r="F18" s="10">
        <f t="shared" si="2"/>
        <v>221503323.715</v>
      </c>
      <c r="G18" s="10">
        <f t="shared" si="3"/>
        <v>219310221.5</v>
      </c>
      <c r="H18" s="4">
        <f t="shared" si="4"/>
        <v>221503323.715</v>
      </c>
      <c r="I18" s="3">
        <f t="shared" si="5"/>
        <v>47127</v>
      </c>
      <c r="J18" s="6">
        <f t="shared" si="10"/>
        <v>4.6068493150684926</v>
      </c>
      <c r="K18" s="10">
        <f t="shared" si="6"/>
        <v>1020432435.1418424</v>
      </c>
      <c r="L18" s="11" t="e">
        <f t="shared" si="7"/>
        <v>#NUM!</v>
      </c>
    </row>
    <row r="19" spans="1:12" ht="14.25" customHeight="1" x14ac:dyDescent="0.75">
      <c r="A19" s="3">
        <v>47308</v>
      </c>
      <c r="B19" s="7">
        <f>bonos!$I$2*180/360</f>
        <v>5.0000000000000001E-3</v>
      </c>
      <c r="C19" s="5">
        <f t="shared" si="8"/>
        <v>0.1</v>
      </c>
      <c r="D19" s="10">
        <f t="shared" si="0"/>
        <v>1096551.1074999999</v>
      </c>
      <c r="E19" s="10">
        <f t="shared" si="9"/>
        <v>219310221.5</v>
      </c>
      <c r="F19" s="10">
        <f t="shared" si="2"/>
        <v>220406772.60749999</v>
      </c>
      <c r="G19" s="10">
        <f t="shared" si="3"/>
        <v>0</v>
      </c>
      <c r="H19" s="4">
        <f t="shared" si="4"/>
        <v>220406772.60749999</v>
      </c>
      <c r="I19" s="3">
        <f t="shared" si="5"/>
        <v>47308</v>
      </c>
      <c r="J19" s="6">
        <f t="shared" si="10"/>
        <v>5.1068493150684926</v>
      </c>
      <c r="K19" s="10">
        <f t="shared" si="6"/>
        <v>1125584175.7270684</v>
      </c>
      <c r="L19" s="11" t="e">
        <f t="shared" si="7"/>
        <v>#NUM!</v>
      </c>
    </row>
    <row r="20" spans="1:12" ht="14.25" customHeight="1" x14ac:dyDescent="0.75">
      <c r="F20" s="12"/>
      <c r="H20" s="4"/>
      <c r="I20" s="3"/>
      <c r="K20" s="10"/>
      <c r="L20" s="11"/>
    </row>
    <row r="21" spans="1:12" ht="14.25" customHeight="1" x14ac:dyDescent="0.75">
      <c r="H21" s="4"/>
      <c r="I21" s="3"/>
      <c r="K21" s="10"/>
      <c r="L21" s="11"/>
    </row>
    <row r="22" spans="1:12" ht="14.25" customHeight="1" x14ac:dyDescent="0.75">
      <c r="H22" s="4"/>
      <c r="I22" s="3"/>
      <c r="K22" s="10"/>
      <c r="L22" s="11"/>
    </row>
    <row r="23" spans="1:12" ht="14.25" customHeight="1" x14ac:dyDescent="0.75">
      <c r="H23" s="4"/>
      <c r="I23" s="3"/>
      <c r="K23" s="10"/>
      <c r="L23" s="11"/>
    </row>
    <row r="24" spans="1:12" ht="14.25" customHeight="1" x14ac:dyDescent="0.75">
      <c r="H24" s="4"/>
      <c r="I24" s="3"/>
      <c r="K24" s="10"/>
      <c r="L24" s="11"/>
    </row>
    <row r="25" spans="1:12" ht="14.25" customHeight="1" x14ac:dyDescent="0.75">
      <c r="H25" s="4"/>
      <c r="I25" s="3"/>
      <c r="K25" s="10"/>
      <c r="L25" s="11"/>
    </row>
    <row r="26" spans="1:12" ht="14.25" customHeight="1" x14ac:dyDescent="0.75">
      <c r="H26" s="4"/>
      <c r="I26" s="3"/>
      <c r="K26" s="10"/>
      <c r="L26" s="11"/>
    </row>
    <row r="27" spans="1:12" ht="14.25" customHeight="1" x14ac:dyDescent="0.75">
      <c r="H27" s="4"/>
      <c r="I27" s="3"/>
      <c r="K27" s="10"/>
      <c r="L27" s="11"/>
    </row>
    <row r="28" spans="1:12" ht="14.25" customHeight="1" x14ac:dyDescent="0.75">
      <c r="H28" s="4"/>
      <c r="I28" s="3"/>
      <c r="K28" s="10"/>
      <c r="L28" s="11"/>
    </row>
    <row r="29" spans="1:12" ht="14.25" customHeight="1" x14ac:dyDescent="0.75">
      <c r="H29" s="4"/>
      <c r="I29" s="3"/>
      <c r="K29" s="10"/>
      <c r="L29" s="11"/>
    </row>
    <row r="30" spans="1:12" ht="14.25" customHeight="1" x14ac:dyDescent="0.75">
      <c r="H30" s="4"/>
      <c r="I30" s="3"/>
      <c r="K30" s="10"/>
      <c r="L30" s="11"/>
    </row>
    <row r="31" spans="1:12" ht="14.25" customHeight="1" x14ac:dyDescent="0.75">
      <c r="H31" s="4"/>
      <c r="I31" s="3"/>
      <c r="K31" s="10"/>
      <c r="L31" s="11"/>
    </row>
    <row r="32" spans="1:12" ht="14.25" customHeight="1" x14ac:dyDescent="0.75">
      <c r="H32" s="4"/>
      <c r="I32" s="3"/>
      <c r="K32" s="10"/>
      <c r="L32" s="11"/>
    </row>
    <row r="33" spans="8:12" ht="14.25" customHeight="1" x14ac:dyDescent="0.75">
      <c r="H33" s="4"/>
      <c r="I33" s="3"/>
      <c r="K33" s="10"/>
      <c r="L33" s="11"/>
    </row>
    <row r="34" spans="8:12" ht="14.25" customHeight="1" x14ac:dyDescent="0.75">
      <c r="H34" s="4"/>
      <c r="I34" s="3"/>
      <c r="K34" s="10"/>
      <c r="L34" s="11"/>
    </row>
    <row r="35" spans="8:12" ht="14.25" customHeight="1" x14ac:dyDescent="0.75">
      <c r="H35" s="4"/>
      <c r="I35" s="3"/>
      <c r="K35" s="10"/>
      <c r="L35" s="11"/>
    </row>
    <row r="36" spans="8:12" ht="14.25" customHeight="1" x14ac:dyDescent="0.75">
      <c r="H36" s="4"/>
      <c r="I36" s="3"/>
      <c r="K36" s="10"/>
      <c r="L36" s="11"/>
    </row>
    <row r="37" spans="8:12" ht="14.25" customHeight="1" x14ac:dyDescent="0.75"/>
    <row r="38" spans="8:12" ht="14.25" customHeight="1" x14ac:dyDescent="0.75"/>
    <row r="39" spans="8:12" ht="14.25" customHeight="1" x14ac:dyDescent="0.75"/>
    <row r="40" spans="8:12" ht="14.25" customHeight="1" x14ac:dyDescent="0.75"/>
    <row r="41" spans="8:12" ht="14.25" customHeight="1" x14ac:dyDescent="0.75"/>
    <row r="42" spans="8:12" ht="14.25" customHeight="1" x14ac:dyDescent="0.75"/>
    <row r="43" spans="8:12" ht="14.25" customHeight="1" x14ac:dyDescent="0.75"/>
    <row r="44" spans="8:12" ht="14.25" customHeight="1" x14ac:dyDescent="0.75"/>
    <row r="45" spans="8:12" ht="14.25" customHeight="1" x14ac:dyDescent="0.75"/>
    <row r="46" spans="8:12" ht="14.25" customHeight="1" x14ac:dyDescent="0.75"/>
    <row r="47" spans="8:12" ht="14.25" customHeight="1" x14ac:dyDescent="0.75"/>
    <row r="48" spans="8:12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9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2" width="10.6328125" customWidth="1"/>
    <col min="3" max="3" width="11.5" customWidth="1"/>
    <col min="4" max="4" width="14.7265625" customWidth="1"/>
    <col min="5" max="5" width="17.7265625" customWidth="1"/>
    <col min="6" max="7" width="18.2265625" customWidth="1"/>
    <col min="8" max="8" width="10.6328125" customWidth="1"/>
    <col min="9" max="9" width="13.5" customWidth="1"/>
    <col min="10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D2" s="10"/>
      <c r="E2" s="10"/>
      <c r="F2" s="10">
        <f>-G2</f>
        <v>-12579430856</v>
      </c>
      <c r="G2" s="10">
        <f>bonos!H3</f>
        <v>12579430856</v>
      </c>
      <c r="H2" s="4"/>
      <c r="I2" s="4"/>
    </row>
    <row r="3" spans="1:12" ht="14.25" customHeight="1" x14ac:dyDescent="0.75">
      <c r="A3" s="3">
        <v>44386</v>
      </c>
      <c r="B3" s="7">
        <f t="shared" ref="B3:B6" si="0">0.5%*180/360</f>
        <v>2.5000000000000001E-3</v>
      </c>
      <c r="C3" s="2">
        <v>0</v>
      </c>
      <c r="D3" s="10">
        <f t="shared" ref="D3:D21" si="1">B3*G2</f>
        <v>31448577.140000001</v>
      </c>
      <c r="E3" s="10">
        <f t="shared" ref="E3:E21" si="2">C3*$G$2</f>
        <v>0</v>
      </c>
      <c r="F3" s="10">
        <f t="shared" ref="F3:F21" si="3">E3+D3</f>
        <v>31448577.140000001</v>
      </c>
      <c r="G3" s="10">
        <f t="shared" ref="G3:G21" si="4">G2-E3</f>
        <v>12579430856</v>
      </c>
      <c r="H3" s="4"/>
      <c r="I3" s="4"/>
    </row>
    <row r="4" spans="1:12" ht="14.25" customHeight="1" x14ac:dyDescent="0.75">
      <c r="A4" s="3">
        <v>44570</v>
      </c>
      <c r="B4" s="7">
        <f t="shared" si="0"/>
        <v>2.5000000000000001E-3</v>
      </c>
      <c r="C4" s="2">
        <v>0</v>
      </c>
      <c r="D4" s="10">
        <f t="shared" si="1"/>
        <v>31448577.140000001</v>
      </c>
      <c r="E4" s="10">
        <f t="shared" si="2"/>
        <v>0</v>
      </c>
      <c r="F4" s="10">
        <f t="shared" si="3"/>
        <v>31448577.140000001</v>
      </c>
      <c r="G4" s="10">
        <f t="shared" si="4"/>
        <v>12579430856</v>
      </c>
      <c r="H4" s="4"/>
      <c r="I4" s="4"/>
    </row>
    <row r="5" spans="1:12" ht="14.25" customHeight="1" x14ac:dyDescent="0.75">
      <c r="A5" s="3">
        <v>44751</v>
      </c>
      <c r="B5" s="7">
        <f t="shared" si="0"/>
        <v>2.5000000000000001E-3</v>
      </c>
      <c r="C5" s="2">
        <v>0</v>
      </c>
      <c r="D5" s="10">
        <f t="shared" si="1"/>
        <v>31448577.140000001</v>
      </c>
      <c r="E5" s="10">
        <f t="shared" si="2"/>
        <v>0</v>
      </c>
      <c r="F5" s="10">
        <f t="shared" si="3"/>
        <v>31448577.140000001</v>
      </c>
      <c r="G5" s="10">
        <f t="shared" si="4"/>
        <v>12579430856</v>
      </c>
      <c r="H5" s="4"/>
      <c r="I5" s="4"/>
    </row>
    <row r="6" spans="1:12" ht="14.25" customHeight="1" x14ac:dyDescent="0.75">
      <c r="A6" s="3">
        <v>44935</v>
      </c>
      <c r="B6" s="7">
        <f t="shared" si="0"/>
        <v>2.5000000000000001E-3</v>
      </c>
      <c r="C6" s="2">
        <v>0</v>
      </c>
      <c r="D6" s="10">
        <f t="shared" si="1"/>
        <v>31448577.140000001</v>
      </c>
      <c r="E6" s="10">
        <f t="shared" si="2"/>
        <v>0</v>
      </c>
      <c r="F6" s="10">
        <f t="shared" si="3"/>
        <v>31448577.140000001</v>
      </c>
      <c r="G6" s="10">
        <f t="shared" si="4"/>
        <v>12579430856</v>
      </c>
      <c r="H6" s="4"/>
      <c r="I6" s="4"/>
    </row>
    <row r="7" spans="1:12" ht="14.25" customHeight="1" x14ac:dyDescent="0.75">
      <c r="A7" s="3">
        <v>45116</v>
      </c>
      <c r="B7" s="7">
        <f t="shared" ref="B7:B14" si="5">0.75%*180/360</f>
        <v>3.7499999999999994E-3</v>
      </c>
      <c r="C7" s="2">
        <v>0</v>
      </c>
      <c r="D7" s="10">
        <f t="shared" si="1"/>
        <v>47172865.709999993</v>
      </c>
      <c r="E7" s="10">
        <f t="shared" si="2"/>
        <v>0</v>
      </c>
      <c r="F7" s="10">
        <f t="shared" si="3"/>
        <v>47172865.709999993</v>
      </c>
      <c r="G7" s="10">
        <f t="shared" si="4"/>
        <v>12579430856</v>
      </c>
      <c r="H7" s="4"/>
      <c r="I7" s="4"/>
    </row>
    <row r="8" spans="1:12" ht="14.25" customHeight="1" x14ac:dyDescent="0.75">
      <c r="A8" s="3">
        <v>45300</v>
      </c>
      <c r="B8" s="7">
        <f t="shared" si="5"/>
        <v>3.7499999999999994E-3</v>
      </c>
      <c r="C8" s="2">
        <v>0</v>
      </c>
      <c r="D8" s="10">
        <f t="shared" si="1"/>
        <v>47172865.709999993</v>
      </c>
      <c r="E8" s="10">
        <f t="shared" si="2"/>
        <v>0</v>
      </c>
      <c r="F8" s="10">
        <f t="shared" si="3"/>
        <v>47172865.709999993</v>
      </c>
      <c r="G8" s="10">
        <f t="shared" si="4"/>
        <v>12579430856</v>
      </c>
      <c r="H8" s="4">
        <f>-bonos!Q3</f>
        <v>-56.5</v>
      </c>
      <c r="I8" s="3">
        <f>bonos!P3</f>
        <v>45443</v>
      </c>
    </row>
    <row r="9" spans="1:12" ht="14.25" customHeight="1" x14ac:dyDescent="0.75">
      <c r="A9" s="3">
        <v>45482</v>
      </c>
      <c r="B9" s="7">
        <f t="shared" si="5"/>
        <v>3.7499999999999994E-3</v>
      </c>
      <c r="C9" s="5">
        <v>0.04</v>
      </c>
      <c r="D9" s="10">
        <f t="shared" si="1"/>
        <v>47172865.709999993</v>
      </c>
      <c r="E9" s="10">
        <f t="shared" si="2"/>
        <v>503177234.24000001</v>
      </c>
      <c r="F9" s="10">
        <f t="shared" si="3"/>
        <v>550350099.95000005</v>
      </c>
      <c r="G9" s="10">
        <f t="shared" si="4"/>
        <v>12076253621.76</v>
      </c>
      <c r="H9" s="4">
        <f t="shared" ref="H9:H21" si="6">F9</f>
        <v>550350099.95000005</v>
      </c>
      <c r="I9" s="3">
        <f t="shared" ref="I9:I21" si="7">A9</f>
        <v>45482</v>
      </c>
      <c r="J9" s="6">
        <f>(A9-bonos!P3)/365</f>
        <v>0.10684931506849316</v>
      </c>
      <c r="K9" s="10">
        <f t="shared" ref="K9:K21" si="8">J9*F9</f>
        <v>58804531.227534257</v>
      </c>
      <c r="L9" s="11" t="e">
        <f t="shared" ref="L9:L21" si="9">K9/(1+XIRR($H$8:$H$21,$I$8:$I$21))^J9</f>
        <v>#NUM!</v>
      </c>
    </row>
    <row r="10" spans="1:12" ht="14.25" customHeight="1" x14ac:dyDescent="0.75">
      <c r="A10" s="3">
        <v>45666</v>
      </c>
      <c r="B10" s="7">
        <f t="shared" si="5"/>
        <v>3.7499999999999994E-3</v>
      </c>
      <c r="C10" s="5">
        <v>0.08</v>
      </c>
      <c r="D10" s="10">
        <f t="shared" si="1"/>
        <v>45285951.081599995</v>
      </c>
      <c r="E10" s="10">
        <f t="shared" si="2"/>
        <v>1006354468.48</v>
      </c>
      <c r="F10" s="10">
        <f t="shared" si="3"/>
        <v>1051640419.5616</v>
      </c>
      <c r="G10" s="10">
        <f t="shared" si="4"/>
        <v>11069899153.280001</v>
      </c>
      <c r="H10" s="4">
        <f t="shared" si="6"/>
        <v>1051640419.5616</v>
      </c>
      <c r="I10" s="3">
        <f t="shared" si="7"/>
        <v>45666</v>
      </c>
      <c r="J10" s="6">
        <f t="shared" ref="J10:J21" si="10">J9+0.5</f>
        <v>0.60684931506849316</v>
      </c>
      <c r="K10" s="10">
        <f t="shared" si="8"/>
        <v>638187268.30929971</v>
      </c>
      <c r="L10" s="11" t="e">
        <f t="shared" si="9"/>
        <v>#NUM!</v>
      </c>
    </row>
    <row r="11" spans="1:12" ht="14.25" customHeight="1" x14ac:dyDescent="0.75">
      <c r="A11" s="3">
        <v>45847</v>
      </c>
      <c r="B11" s="7">
        <f t="shared" si="5"/>
        <v>3.7499999999999994E-3</v>
      </c>
      <c r="C11" s="5">
        <v>0.08</v>
      </c>
      <c r="D11" s="10">
        <f t="shared" si="1"/>
        <v>41512121.8248</v>
      </c>
      <c r="E11" s="10">
        <f t="shared" si="2"/>
        <v>1006354468.48</v>
      </c>
      <c r="F11" s="10">
        <f t="shared" si="3"/>
        <v>1047866590.3048</v>
      </c>
      <c r="G11" s="10">
        <f t="shared" si="4"/>
        <v>10063544684.800001</v>
      </c>
      <c r="H11" s="4">
        <f t="shared" si="6"/>
        <v>1047866590.3048</v>
      </c>
      <c r="I11" s="3">
        <f t="shared" si="7"/>
        <v>45847</v>
      </c>
      <c r="J11" s="6">
        <f t="shared" si="10"/>
        <v>1.106849315068493</v>
      </c>
      <c r="K11" s="10">
        <f t="shared" si="8"/>
        <v>1159830417.7620251</v>
      </c>
      <c r="L11" s="11" t="e">
        <f t="shared" si="9"/>
        <v>#NUM!</v>
      </c>
    </row>
    <row r="12" spans="1:12" ht="14.25" customHeight="1" x14ac:dyDescent="0.75">
      <c r="A12" s="3">
        <v>46031</v>
      </c>
      <c r="B12" s="7">
        <f t="shared" si="5"/>
        <v>3.7499999999999994E-3</v>
      </c>
      <c r="C12" s="5">
        <v>0.08</v>
      </c>
      <c r="D12" s="10">
        <f t="shared" si="1"/>
        <v>37738292.567999996</v>
      </c>
      <c r="E12" s="10">
        <f t="shared" si="2"/>
        <v>1006354468.48</v>
      </c>
      <c r="F12" s="10">
        <f t="shared" si="3"/>
        <v>1044092761.048</v>
      </c>
      <c r="G12" s="10">
        <f t="shared" si="4"/>
        <v>9057190216.3200016</v>
      </c>
      <c r="H12" s="4">
        <f t="shared" si="6"/>
        <v>1044092761.048</v>
      </c>
      <c r="I12" s="3">
        <f t="shared" si="7"/>
        <v>46031</v>
      </c>
      <c r="J12" s="6">
        <f t="shared" si="10"/>
        <v>1.606849315068493</v>
      </c>
      <c r="K12" s="10">
        <f t="shared" si="8"/>
        <v>1677699737.9579506</v>
      </c>
      <c r="L12" s="11" t="e">
        <f t="shared" si="9"/>
        <v>#NUM!</v>
      </c>
    </row>
    <row r="13" spans="1:12" ht="14.25" customHeight="1" x14ac:dyDescent="0.75">
      <c r="A13" s="3">
        <v>46212</v>
      </c>
      <c r="B13" s="7">
        <f t="shared" si="5"/>
        <v>3.7499999999999994E-3</v>
      </c>
      <c r="C13" s="5">
        <v>0.08</v>
      </c>
      <c r="D13" s="10">
        <f t="shared" si="1"/>
        <v>33964463.3112</v>
      </c>
      <c r="E13" s="10">
        <f t="shared" si="2"/>
        <v>1006354468.48</v>
      </c>
      <c r="F13" s="10">
        <f t="shared" si="3"/>
        <v>1040318931.7912</v>
      </c>
      <c r="G13" s="10">
        <f t="shared" si="4"/>
        <v>8050835747.8400021</v>
      </c>
      <c r="H13" s="4">
        <f t="shared" si="6"/>
        <v>1040318931.7912</v>
      </c>
      <c r="I13" s="3">
        <f t="shared" si="7"/>
        <v>46212</v>
      </c>
      <c r="J13" s="6">
        <f t="shared" si="10"/>
        <v>2.106849315068493</v>
      </c>
      <c r="K13" s="10">
        <f t="shared" si="8"/>
        <v>2191795228.8970761</v>
      </c>
      <c r="L13" s="11" t="e">
        <f t="shared" si="9"/>
        <v>#NUM!</v>
      </c>
    </row>
    <row r="14" spans="1:12" ht="14.25" customHeight="1" x14ac:dyDescent="0.75">
      <c r="A14" s="3">
        <v>46396</v>
      </c>
      <c r="B14" s="7">
        <f t="shared" si="5"/>
        <v>3.7499999999999994E-3</v>
      </c>
      <c r="C14" s="5">
        <v>0.08</v>
      </c>
      <c r="D14" s="10">
        <f t="shared" si="1"/>
        <v>30190634.054400004</v>
      </c>
      <c r="E14" s="10">
        <f t="shared" si="2"/>
        <v>1006354468.48</v>
      </c>
      <c r="F14" s="10">
        <f t="shared" si="3"/>
        <v>1036545102.5344</v>
      </c>
      <c r="G14" s="10">
        <f t="shared" si="4"/>
        <v>7044481279.3600025</v>
      </c>
      <c r="H14" s="4">
        <f t="shared" si="6"/>
        <v>1036545102.5344</v>
      </c>
      <c r="I14" s="3">
        <f t="shared" si="7"/>
        <v>46396</v>
      </c>
      <c r="J14" s="6">
        <f t="shared" si="10"/>
        <v>2.606849315068493</v>
      </c>
      <c r="K14" s="10">
        <f t="shared" si="8"/>
        <v>2702116890.5794015</v>
      </c>
      <c r="L14" s="11" t="e">
        <f t="shared" si="9"/>
        <v>#NUM!</v>
      </c>
    </row>
    <row r="15" spans="1:12" ht="14.25" customHeight="1" x14ac:dyDescent="0.75">
      <c r="A15" s="3">
        <v>46577</v>
      </c>
      <c r="B15" s="7">
        <f t="shared" ref="B15:B21" si="11">1.75%*180/360</f>
        <v>8.7500000000000008E-3</v>
      </c>
      <c r="C15" s="5">
        <v>0.08</v>
      </c>
      <c r="D15" s="10">
        <f t="shared" si="1"/>
        <v>61639211.194400027</v>
      </c>
      <c r="E15" s="10">
        <f t="shared" si="2"/>
        <v>1006354468.48</v>
      </c>
      <c r="F15" s="10">
        <f t="shared" si="3"/>
        <v>1067993679.6744001</v>
      </c>
      <c r="G15" s="10">
        <f t="shared" si="4"/>
        <v>6038126810.880003</v>
      </c>
      <c r="H15" s="4">
        <f t="shared" si="6"/>
        <v>1067993679.6744001</v>
      </c>
      <c r="I15" s="3">
        <f t="shared" si="7"/>
        <v>46577</v>
      </c>
      <c r="J15" s="6">
        <f t="shared" si="10"/>
        <v>3.106849315068493</v>
      </c>
      <c r="K15" s="10">
        <f t="shared" si="8"/>
        <v>3318095432.1938896</v>
      </c>
      <c r="L15" s="11" t="e">
        <f t="shared" si="9"/>
        <v>#NUM!</v>
      </c>
    </row>
    <row r="16" spans="1:12" ht="14.25" customHeight="1" x14ac:dyDescent="0.75">
      <c r="A16" s="3">
        <v>46761</v>
      </c>
      <c r="B16" s="7">
        <f t="shared" si="11"/>
        <v>8.7500000000000008E-3</v>
      </c>
      <c r="C16" s="5">
        <v>0.08</v>
      </c>
      <c r="D16" s="10">
        <f t="shared" si="1"/>
        <v>52833609.595200032</v>
      </c>
      <c r="E16" s="10">
        <f t="shared" si="2"/>
        <v>1006354468.48</v>
      </c>
      <c r="F16" s="10">
        <f t="shared" si="3"/>
        <v>1059188078.0752001</v>
      </c>
      <c r="G16" s="10">
        <f t="shared" si="4"/>
        <v>5031772342.4000034</v>
      </c>
      <c r="H16" s="4">
        <f t="shared" si="6"/>
        <v>1059188078.0752001</v>
      </c>
      <c r="I16" s="3">
        <f t="shared" si="7"/>
        <v>46761</v>
      </c>
      <c r="J16" s="6">
        <f t="shared" si="10"/>
        <v>3.606849315068493</v>
      </c>
      <c r="K16" s="10">
        <f t="shared" si="8"/>
        <v>3820331793.9342489</v>
      </c>
      <c r="L16" s="11" t="e">
        <f t="shared" si="9"/>
        <v>#NUM!</v>
      </c>
    </row>
    <row r="17" spans="1:12" ht="14.25" customHeight="1" x14ac:dyDescent="0.75">
      <c r="A17" s="3">
        <v>46943</v>
      </c>
      <c r="B17" s="7">
        <f t="shared" si="11"/>
        <v>8.7500000000000008E-3</v>
      </c>
      <c r="C17" s="5">
        <v>0.08</v>
      </c>
      <c r="D17" s="10">
        <f t="shared" si="1"/>
        <v>44028007.996000037</v>
      </c>
      <c r="E17" s="10">
        <f t="shared" si="2"/>
        <v>1006354468.48</v>
      </c>
      <c r="F17" s="10">
        <f t="shared" si="3"/>
        <v>1050382476.4760001</v>
      </c>
      <c r="G17" s="10">
        <f t="shared" si="4"/>
        <v>4025417873.9200034</v>
      </c>
      <c r="H17" s="4">
        <f t="shared" si="6"/>
        <v>1050382476.4760001</v>
      </c>
      <c r="I17" s="3">
        <f t="shared" si="7"/>
        <v>46943</v>
      </c>
      <c r="J17" s="6">
        <f t="shared" si="10"/>
        <v>4.1068493150684926</v>
      </c>
      <c r="K17" s="10">
        <f t="shared" si="8"/>
        <v>4313762554.075408</v>
      </c>
      <c r="L17" s="11" t="e">
        <f t="shared" si="9"/>
        <v>#NUM!</v>
      </c>
    </row>
    <row r="18" spans="1:12" ht="14.25" customHeight="1" x14ac:dyDescent="0.75">
      <c r="A18" s="3">
        <v>47127</v>
      </c>
      <c r="B18" s="7">
        <f t="shared" si="11"/>
        <v>8.7500000000000008E-3</v>
      </c>
      <c r="C18" s="5">
        <v>0.08</v>
      </c>
      <c r="D18" s="10">
        <f t="shared" si="1"/>
        <v>35222406.396800034</v>
      </c>
      <c r="E18" s="10">
        <f t="shared" si="2"/>
        <v>1006354468.48</v>
      </c>
      <c r="F18" s="10">
        <f t="shared" si="3"/>
        <v>1041576874.8768001</v>
      </c>
      <c r="G18" s="10">
        <f t="shared" si="4"/>
        <v>3019063405.4400034</v>
      </c>
      <c r="H18" s="4">
        <f t="shared" si="6"/>
        <v>1041576874.8768001</v>
      </c>
      <c r="I18" s="3">
        <f t="shared" si="7"/>
        <v>47127</v>
      </c>
      <c r="J18" s="6">
        <f t="shared" si="10"/>
        <v>4.6068493150684926</v>
      </c>
      <c r="K18" s="10">
        <f t="shared" si="8"/>
        <v>4798387712.6173677</v>
      </c>
      <c r="L18" s="11" t="e">
        <f t="shared" si="9"/>
        <v>#NUM!</v>
      </c>
    </row>
    <row r="19" spans="1:12" ht="14.25" customHeight="1" x14ac:dyDescent="0.75">
      <c r="A19" s="3">
        <v>47308</v>
      </c>
      <c r="B19" s="7">
        <f t="shared" si="11"/>
        <v>8.7500000000000008E-3</v>
      </c>
      <c r="C19" s="5">
        <v>0.08</v>
      </c>
      <c r="D19" s="10">
        <f t="shared" si="1"/>
        <v>26416804.797600031</v>
      </c>
      <c r="E19" s="10">
        <f t="shared" si="2"/>
        <v>1006354468.48</v>
      </c>
      <c r="F19" s="10">
        <f t="shared" si="3"/>
        <v>1032771273.2776</v>
      </c>
      <c r="G19" s="10">
        <f t="shared" si="4"/>
        <v>2012708936.9600034</v>
      </c>
      <c r="H19" s="4">
        <f t="shared" si="6"/>
        <v>1032771273.2776</v>
      </c>
      <c r="I19" s="3">
        <f t="shared" si="7"/>
        <v>47308</v>
      </c>
      <c r="J19" s="6">
        <f t="shared" si="10"/>
        <v>5.1068493150684926</v>
      </c>
      <c r="K19" s="10">
        <f t="shared" si="8"/>
        <v>5274207269.5601273</v>
      </c>
      <c r="L19" s="11" t="e">
        <f t="shared" si="9"/>
        <v>#NUM!</v>
      </c>
    </row>
    <row r="20" spans="1:12" ht="14.25" customHeight="1" x14ac:dyDescent="0.75">
      <c r="A20" s="3">
        <v>47492</v>
      </c>
      <c r="B20" s="7">
        <f t="shared" si="11"/>
        <v>8.7500000000000008E-3</v>
      </c>
      <c r="C20" s="5">
        <v>0.08</v>
      </c>
      <c r="D20" s="10">
        <f t="shared" si="1"/>
        <v>17611203.198400032</v>
      </c>
      <c r="E20" s="10">
        <f t="shared" si="2"/>
        <v>1006354468.48</v>
      </c>
      <c r="F20" s="10">
        <f t="shared" si="3"/>
        <v>1023965671.6784</v>
      </c>
      <c r="G20" s="10">
        <f t="shared" si="4"/>
        <v>1006354468.4800034</v>
      </c>
      <c r="H20" s="4">
        <f t="shared" si="6"/>
        <v>1023965671.6784</v>
      </c>
      <c r="I20" s="3">
        <f t="shared" si="7"/>
        <v>47492</v>
      </c>
      <c r="J20" s="6">
        <f t="shared" si="10"/>
        <v>5.6068493150684926</v>
      </c>
      <c r="K20" s="10">
        <f t="shared" si="8"/>
        <v>5741221224.9036865</v>
      </c>
      <c r="L20" s="11" t="e">
        <f t="shared" si="9"/>
        <v>#NUM!</v>
      </c>
    </row>
    <row r="21" spans="1:12" ht="14.25" customHeight="1" x14ac:dyDescent="0.75">
      <c r="A21" s="3">
        <v>47673</v>
      </c>
      <c r="B21" s="7">
        <f t="shared" si="11"/>
        <v>8.7500000000000008E-3</v>
      </c>
      <c r="C21" s="5">
        <v>0.08</v>
      </c>
      <c r="D21" s="10">
        <f t="shared" si="1"/>
        <v>8805601.5992000308</v>
      </c>
      <c r="E21" s="10">
        <f t="shared" si="2"/>
        <v>1006354468.48</v>
      </c>
      <c r="F21" s="10">
        <f t="shared" si="3"/>
        <v>1015160070.0792</v>
      </c>
      <c r="G21" s="10">
        <f t="shared" si="4"/>
        <v>3.337860107421875E-6</v>
      </c>
      <c r="H21" s="4">
        <f t="shared" si="6"/>
        <v>1015160070.0792</v>
      </c>
      <c r="I21" s="3">
        <f t="shared" si="7"/>
        <v>47673</v>
      </c>
      <c r="J21" s="6">
        <f t="shared" si="10"/>
        <v>6.1068493150684926</v>
      </c>
      <c r="K21" s="10">
        <f t="shared" si="8"/>
        <v>6199429578.6480455</v>
      </c>
      <c r="L21" s="11" t="e">
        <f t="shared" si="9"/>
        <v>#NUM!</v>
      </c>
    </row>
    <row r="22" spans="1:12" ht="14.25" customHeight="1" x14ac:dyDescent="0.75"/>
    <row r="23" spans="1:12" ht="14.25" customHeight="1" x14ac:dyDescent="0.75"/>
    <row r="24" spans="1:12" ht="14.25" customHeight="1" x14ac:dyDescent="0.75"/>
    <row r="25" spans="1:12" ht="14.25" customHeight="1" x14ac:dyDescent="0.75"/>
    <row r="26" spans="1:12" ht="14.25" customHeight="1" x14ac:dyDescent="0.75"/>
    <row r="27" spans="1:12" ht="14.25" customHeight="1" x14ac:dyDescent="0.75"/>
    <row r="28" spans="1:12" ht="14.25" customHeight="1" x14ac:dyDescent="0.75"/>
    <row r="29" spans="1:12" ht="14.25" customHeight="1" x14ac:dyDescent="0.75"/>
    <row r="30" spans="1:12" ht="14.25" customHeight="1" x14ac:dyDescent="0.75"/>
    <row r="31" spans="1:12" ht="14.25" customHeight="1" x14ac:dyDescent="0.75"/>
    <row r="32" spans="1:1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5.7265625" customWidth="1"/>
    <col min="5" max="5" width="10.6328125" customWidth="1"/>
    <col min="6" max="7" width="18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-11480906419</v>
      </c>
      <c r="G2" s="10">
        <f>bonos!H4</f>
        <v>11480906419</v>
      </c>
      <c r="H2" s="4"/>
      <c r="I2" s="4"/>
    </row>
    <row r="3" spans="1:12" ht="14.25" customHeight="1" x14ac:dyDescent="0.75">
      <c r="A3" s="3">
        <v>44386</v>
      </c>
      <c r="B3" s="7">
        <f t="shared" ref="B3:B4" si="0">1.125%*180/360</f>
        <v>5.6249999999999998E-3</v>
      </c>
      <c r="C3" s="5"/>
      <c r="D3" s="10">
        <f t="shared" ref="D3:D31" si="1">B3*G2</f>
        <v>64580098.606874995</v>
      </c>
      <c r="E3" s="10">
        <f t="shared" ref="E3:E31" si="2">C3*$G$2</f>
        <v>0</v>
      </c>
      <c r="F3" s="10">
        <f t="shared" ref="F3:F31" si="3">E3+D3</f>
        <v>64580098.606874995</v>
      </c>
      <c r="G3" s="10">
        <f t="shared" ref="G3:G31" si="4">G2-E3</f>
        <v>11480906419</v>
      </c>
      <c r="H3" s="4"/>
      <c r="I3" s="4"/>
    </row>
    <row r="4" spans="1:12" ht="14.25" customHeight="1" x14ac:dyDescent="0.75">
      <c r="A4" s="3">
        <v>44570</v>
      </c>
      <c r="B4" s="7">
        <f t="shared" si="0"/>
        <v>5.6249999999999998E-3</v>
      </c>
      <c r="C4" s="5"/>
      <c r="D4" s="10">
        <f t="shared" si="1"/>
        <v>64580098.606874995</v>
      </c>
      <c r="E4" s="10">
        <f t="shared" si="2"/>
        <v>0</v>
      </c>
      <c r="F4" s="10">
        <f t="shared" si="3"/>
        <v>64580098.606874995</v>
      </c>
      <c r="G4" s="10">
        <f t="shared" si="4"/>
        <v>11480906419</v>
      </c>
      <c r="H4" s="4"/>
      <c r="I4" s="4"/>
    </row>
    <row r="5" spans="1:12" ht="14.25" customHeight="1" x14ac:dyDescent="0.75">
      <c r="A5" s="3">
        <v>44751</v>
      </c>
      <c r="B5" s="7">
        <f t="shared" ref="B5:B6" si="5">1.5%*180/360</f>
        <v>7.4999999999999989E-3</v>
      </c>
      <c r="C5" s="5"/>
      <c r="D5" s="10">
        <f t="shared" si="1"/>
        <v>86106798.142499983</v>
      </c>
      <c r="E5" s="10">
        <f t="shared" si="2"/>
        <v>0</v>
      </c>
      <c r="F5" s="10">
        <f t="shared" si="3"/>
        <v>86106798.142499983</v>
      </c>
      <c r="G5" s="10">
        <f t="shared" si="4"/>
        <v>11480906419</v>
      </c>
      <c r="H5" s="4"/>
      <c r="I5" s="4"/>
    </row>
    <row r="6" spans="1:12" ht="14.25" customHeight="1" x14ac:dyDescent="0.75">
      <c r="A6" s="3">
        <v>44935</v>
      </c>
      <c r="B6" s="7">
        <f t="shared" si="5"/>
        <v>7.4999999999999989E-3</v>
      </c>
      <c r="C6" s="5"/>
      <c r="D6" s="10">
        <f t="shared" si="1"/>
        <v>86106798.142499983</v>
      </c>
      <c r="E6" s="10">
        <f t="shared" si="2"/>
        <v>0</v>
      </c>
      <c r="F6" s="10">
        <f t="shared" si="3"/>
        <v>86106798.142499983</v>
      </c>
      <c r="G6" s="10">
        <f t="shared" si="4"/>
        <v>11480906419</v>
      </c>
      <c r="H6" s="4"/>
      <c r="I6" s="4"/>
    </row>
    <row r="7" spans="1:12" ht="14.25" customHeight="1" x14ac:dyDescent="0.75">
      <c r="A7" s="3">
        <v>45116</v>
      </c>
      <c r="B7" s="7">
        <f t="shared" ref="B7:B8" si="6">3.625%*180/360</f>
        <v>1.8124999999999999E-2</v>
      </c>
      <c r="C7" s="5"/>
      <c r="D7" s="10">
        <f t="shared" si="1"/>
        <v>208091428.84437498</v>
      </c>
      <c r="E7" s="10">
        <f t="shared" si="2"/>
        <v>0</v>
      </c>
      <c r="F7" s="10">
        <f t="shared" si="3"/>
        <v>208091428.84437498</v>
      </c>
      <c r="G7" s="10">
        <f t="shared" si="4"/>
        <v>11480906419</v>
      </c>
      <c r="H7" s="4"/>
      <c r="I7" s="4"/>
    </row>
    <row r="8" spans="1:12" ht="14.25" customHeight="1" x14ac:dyDescent="0.75">
      <c r="A8" s="3">
        <v>45300</v>
      </c>
      <c r="B8" s="7">
        <f t="shared" si="6"/>
        <v>1.8124999999999999E-2</v>
      </c>
      <c r="C8" s="5"/>
      <c r="D8" s="10">
        <f t="shared" si="1"/>
        <v>208091428.84437498</v>
      </c>
      <c r="E8" s="10">
        <f t="shared" si="2"/>
        <v>0</v>
      </c>
      <c r="F8" s="10">
        <f t="shared" si="3"/>
        <v>208091428.84437498</v>
      </c>
      <c r="G8" s="10">
        <f t="shared" si="4"/>
        <v>11480906419</v>
      </c>
      <c r="H8" s="4">
        <f>-bonos!Q4</f>
        <v>-46.3</v>
      </c>
      <c r="I8" s="3">
        <f>bonos!P4</f>
        <v>45443</v>
      </c>
    </row>
    <row r="9" spans="1:12" ht="14.25" customHeight="1" x14ac:dyDescent="0.75">
      <c r="A9" s="3">
        <v>45482</v>
      </c>
      <c r="B9" s="7">
        <f t="shared" ref="B9:B14" si="7">4.125%*180/360</f>
        <v>2.0625000000000001E-2</v>
      </c>
      <c r="C9" s="5"/>
      <c r="D9" s="10">
        <f t="shared" si="1"/>
        <v>236793694.891875</v>
      </c>
      <c r="E9" s="10">
        <f t="shared" si="2"/>
        <v>0</v>
      </c>
      <c r="F9" s="10">
        <f t="shared" si="3"/>
        <v>236793694.891875</v>
      </c>
      <c r="G9" s="10">
        <f t="shared" si="4"/>
        <v>11480906419</v>
      </c>
      <c r="H9" s="4">
        <f t="shared" ref="H9:H31" si="8">F9</f>
        <v>236793694.891875</v>
      </c>
      <c r="I9" s="3">
        <f t="shared" ref="I9:I31" si="9">A9</f>
        <v>45482</v>
      </c>
      <c r="J9" s="6">
        <f>(A9-bonos!P4)/365</f>
        <v>0.10684931506849316</v>
      </c>
      <c r="K9" s="10">
        <f t="shared" ref="K9:K31" si="10">J9*F9</f>
        <v>25301244.111734591</v>
      </c>
      <c r="L9" s="11" t="e">
        <f t="shared" ref="L9:L31" si="11">K9/(1+XIRR($H$8:$H$31,$I$8:$I$31))^J9</f>
        <v>#NUM!</v>
      </c>
    </row>
    <row r="10" spans="1:12" ht="14.25" customHeight="1" x14ac:dyDescent="0.75">
      <c r="A10" s="3">
        <v>45666</v>
      </c>
      <c r="B10" s="7">
        <f t="shared" si="7"/>
        <v>2.0625000000000001E-2</v>
      </c>
      <c r="C10" s="5"/>
      <c r="D10" s="10">
        <f t="shared" si="1"/>
        <v>236793694.891875</v>
      </c>
      <c r="E10" s="10">
        <f t="shared" si="2"/>
        <v>0</v>
      </c>
      <c r="F10" s="10">
        <f t="shared" si="3"/>
        <v>236793694.891875</v>
      </c>
      <c r="G10" s="10">
        <f t="shared" si="4"/>
        <v>11480906419</v>
      </c>
      <c r="H10" s="4">
        <f t="shared" si="8"/>
        <v>236793694.891875</v>
      </c>
      <c r="I10" s="3">
        <f t="shared" si="9"/>
        <v>45666</v>
      </c>
      <c r="J10" s="6">
        <f t="shared" ref="J10:J31" si="12">J9+0.5</f>
        <v>0.60684931506849316</v>
      </c>
      <c r="K10" s="10">
        <f t="shared" si="10"/>
        <v>143698091.55767208</v>
      </c>
      <c r="L10" s="11" t="e">
        <f t="shared" si="11"/>
        <v>#NUM!</v>
      </c>
    </row>
    <row r="11" spans="1:12" ht="14.25" customHeight="1" x14ac:dyDescent="0.75">
      <c r="A11" s="3">
        <v>45847</v>
      </c>
      <c r="B11" s="7">
        <f t="shared" si="7"/>
        <v>2.0625000000000001E-2</v>
      </c>
      <c r="C11" s="5"/>
      <c r="D11" s="10">
        <f t="shared" si="1"/>
        <v>236793694.891875</v>
      </c>
      <c r="E11" s="10">
        <f t="shared" si="2"/>
        <v>0</v>
      </c>
      <c r="F11" s="10">
        <f t="shared" si="3"/>
        <v>236793694.891875</v>
      </c>
      <c r="G11" s="10">
        <f t="shared" si="4"/>
        <v>11480906419</v>
      </c>
      <c r="H11" s="4">
        <f t="shared" si="8"/>
        <v>236793694.891875</v>
      </c>
      <c r="I11" s="3">
        <f t="shared" si="9"/>
        <v>45847</v>
      </c>
      <c r="J11" s="6">
        <f t="shared" si="12"/>
        <v>1.106849315068493</v>
      </c>
      <c r="K11" s="10">
        <f t="shared" si="10"/>
        <v>262094939.00360957</v>
      </c>
      <c r="L11" s="11" t="e">
        <f t="shared" si="11"/>
        <v>#NUM!</v>
      </c>
    </row>
    <row r="12" spans="1:12" ht="14.25" customHeight="1" x14ac:dyDescent="0.75">
      <c r="A12" s="3">
        <v>46031</v>
      </c>
      <c r="B12" s="7">
        <f t="shared" si="7"/>
        <v>2.0625000000000001E-2</v>
      </c>
      <c r="C12" s="5"/>
      <c r="D12" s="10">
        <f t="shared" si="1"/>
        <v>236793694.891875</v>
      </c>
      <c r="E12" s="10">
        <f t="shared" si="2"/>
        <v>0</v>
      </c>
      <c r="F12" s="10">
        <f t="shared" si="3"/>
        <v>236793694.891875</v>
      </c>
      <c r="G12" s="10">
        <f t="shared" si="4"/>
        <v>11480906419</v>
      </c>
      <c r="H12" s="4">
        <f t="shared" si="8"/>
        <v>236793694.891875</v>
      </c>
      <c r="I12" s="3">
        <f t="shared" si="9"/>
        <v>46031</v>
      </c>
      <c r="J12" s="6">
        <f t="shared" si="12"/>
        <v>1.606849315068493</v>
      </c>
      <c r="K12" s="10">
        <f t="shared" si="10"/>
        <v>380491786.44954705</v>
      </c>
      <c r="L12" s="11" t="e">
        <f t="shared" si="11"/>
        <v>#NUM!</v>
      </c>
    </row>
    <row r="13" spans="1:12" ht="14.25" customHeight="1" x14ac:dyDescent="0.75">
      <c r="A13" s="3">
        <v>46212</v>
      </c>
      <c r="B13" s="7">
        <f t="shared" si="7"/>
        <v>2.0625000000000001E-2</v>
      </c>
      <c r="C13" s="5"/>
      <c r="D13" s="10">
        <f t="shared" si="1"/>
        <v>236793694.891875</v>
      </c>
      <c r="E13" s="10">
        <f t="shared" si="2"/>
        <v>0</v>
      </c>
      <c r="F13" s="10">
        <f t="shared" si="3"/>
        <v>236793694.891875</v>
      </c>
      <c r="G13" s="10">
        <f t="shared" si="4"/>
        <v>11480906419</v>
      </c>
      <c r="H13" s="4">
        <f t="shared" si="8"/>
        <v>236793694.891875</v>
      </c>
      <c r="I13" s="3">
        <f t="shared" si="9"/>
        <v>46212</v>
      </c>
      <c r="J13" s="6">
        <f t="shared" si="12"/>
        <v>2.106849315068493</v>
      </c>
      <c r="K13" s="10">
        <f t="shared" si="10"/>
        <v>498888633.89548457</v>
      </c>
      <c r="L13" s="11" t="e">
        <f t="shared" si="11"/>
        <v>#NUM!</v>
      </c>
    </row>
    <row r="14" spans="1:12" ht="14.25" customHeight="1" x14ac:dyDescent="0.75">
      <c r="A14" s="3">
        <v>46396</v>
      </c>
      <c r="B14" s="7">
        <f t="shared" si="7"/>
        <v>2.0625000000000001E-2</v>
      </c>
      <c r="C14" s="5"/>
      <c r="D14" s="10">
        <f t="shared" si="1"/>
        <v>236793694.891875</v>
      </c>
      <c r="E14" s="10">
        <f t="shared" si="2"/>
        <v>0</v>
      </c>
      <c r="F14" s="10">
        <f t="shared" si="3"/>
        <v>236793694.891875</v>
      </c>
      <c r="G14" s="10">
        <f t="shared" si="4"/>
        <v>11480906419</v>
      </c>
      <c r="H14" s="4">
        <f t="shared" si="8"/>
        <v>236793694.891875</v>
      </c>
      <c r="I14" s="3">
        <f t="shared" si="9"/>
        <v>46396</v>
      </c>
      <c r="J14" s="6">
        <f t="shared" si="12"/>
        <v>2.606849315068493</v>
      </c>
      <c r="K14" s="10">
        <f t="shared" si="10"/>
        <v>617285481.34142208</v>
      </c>
      <c r="L14" s="11" t="e">
        <f t="shared" si="11"/>
        <v>#NUM!</v>
      </c>
    </row>
    <row r="15" spans="1:12" ht="14.25" customHeight="1" x14ac:dyDescent="0.75">
      <c r="A15" s="3">
        <v>46577</v>
      </c>
      <c r="B15" s="7">
        <f t="shared" ref="B15:B16" si="13">4.75%*180/360</f>
        <v>2.375E-2</v>
      </c>
      <c r="C15" s="5"/>
      <c r="D15" s="10">
        <f t="shared" si="1"/>
        <v>272671527.45125002</v>
      </c>
      <c r="E15" s="10">
        <f t="shared" si="2"/>
        <v>0</v>
      </c>
      <c r="F15" s="10">
        <f t="shared" si="3"/>
        <v>272671527.45125002</v>
      </c>
      <c r="G15" s="10">
        <f t="shared" si="4"/>
        <v>11480906419</v>
      </c>
      <c r="H15" s="4">
        <f t="shared" si="8"/>
        <v>272671527.45125002</v>
      </c>
      <c r="I15" s="3">
        <f t="shared" si="9"/>
        <v>46577</v>
      </c>
      <c r="J15" s="6">
        <f t="shared" si="12"/>
        <v>3.106849315068493</v>
      </c>
      <c r="K15" s="10">
        <f t="shared" si="10"/>
        <v>847149348.30059588</v>
      </c>
      <c r="L15" s="11" t="e">
        <f t="shared" si="11"/>
        <v>#NUM!</v>
      </c>
    </row>
    <row r="16" spans="1:12" ht="14.25" customHeight="1" x14ac:dyDescent="0.75">
      <c r="A16" s="3">
        <v>46761</v>
      </c>
      <c r="B16" s="7">
        <f t="shared" si="13"/>
        <v>2.375E-2</v>
      </c>
      <c r="C16" s="5"/>
      <c r="D16" s="10">
        <f t="shared" si="1"/>
        <v>272671527.45125002</v>
      </c>
      <c r="E16" s="10">
        <f t="shared" si="2"/>
        <v>0</v>
      </c>
      <c r="F16" s="10">
        <f t="shared" si="3"/>
        <v>272671527.45125002</v>
      </c>
      <c r="G16" s="10">
        <f t="shared" si="4"/>
        <v>11480906419</v>
      </c>
      <c r="H16" s="4">
        <f t="shared" si="8"/>
        <v>272671527.45125002</v>
      </c>
      <c r="I16" s="3">
        <f t="shared" si="9"/>
        <v>46761</v>
      </c>
      <c r="J16" s="6">
        <f t="shared" si="12"/>
        <v>3.606849315068493</v>
      </c>
      <c r="K16" s="10">
        <f t="shared" si="10"/>
        <v>983485112.02622092</v>
      </c>
      <c r="L16" s="11" t="e">
        <f t="shared" si="11"/>
        <v>#NUM!</v>
      </c>
    </row>
    <row r="17" spans="1:12" ht="14.25" customHeight="1" x14ac:dyDescent="0.75">
      <c r="A17" s="3">
        <v>46943</v>
      </c>
      <c r="B17" s="7">
        <f t="shared" ref="B17:B31" si="14">5%*180/360</f>
        <v>2.5000000000000001E-2</v>
      </c>
      <c r="C17" s="5"/>
      <c r="D17" s="10">
        <f t="shared" si="1"/>
        <v>287022660.47500002</v>
      </c>
      <c r="E17" s="10">
        <f t="shared" si="2"/>
        <v>0</v>
      </c>
      <c r="F17" s="10">
        <f t="shared" si="3"/>
        <v>287022660.47500002</v>
      </c>
      <c r="G17" s="10">
        <f t="shared" si="4"/>
        <v>11480906419</v>
      </c>
      <c r="H17" s="4">
        <f t="shared" si="8"/>
        <v>287022660.47500002</v>
      </c>
      <c r="I17" s="3">
        <f t="shared" si="9"/>
        <v>46943</v>
      </c>
      <c r="J17" s="6">
        <f t="shared" si="12"/>
        <v>4.1068493150684926</v>
      </c>
      <c r="K17" s="10">
        <f t="shared" si="10"/>
        <v>1178758816.5808904</v>
      </c>
      <c r="L17" s="11" t="e">
        <f t="shared" si="11"/>
        <v>#NUM!</v>
      </c>
    </row>
    <row r="18" spans="1:12" ht="14.25" customHeight="1" x14ac:dyDescent="0.75">
      <c r="A18" s="3">
        <v>47127</v>
      </c>
      <c r="B18" s="7">
        <f t="shared" si="14"/>
        <v>2.5000000000000001E-2</v>
      </c>
      <c r="C18" s="5"/>
      <c r="D18" s="10">
        <f t="shared" si="1"/>
        <v>287022660.47500002</v>
      </c>
      <c r="E18" s="10">
        <f t="shared" si="2"/>
        <v>0</v>
      </c>
      <c r="F18" s="10">
        <f t="shared" si="3"/>
        <v>287022660.47500002</v>
      </c>
      <c r="G18" s="10">
        <f t="shared" si="4"/>
        <v>11480906419</v>
      </c>
      <c r="H18" s="4">
        <f t="shared" si="8"/>
        <v>287022660.47500002</v>
      </c>
      <c r="I18" s="3">
        <f t="shared" si="9"/>
        <v>47127</v>
      </c>
      <c r="J18" s="6">
        <f t="shared" si="12"/>
        <v>4.6068493150684926</v>
      </c>
      <c r="K18" s="10">
        <f t="shared" si="10"/>
        <v>1322270146.8183904</v>
      </c>
      <c r="L18" s="11" t="e">
        <f t="shared" si="11"/>
        <v>#NUM!</v>
      </c>
    </row>
    <row r="19" spans="1:12" ht="14.25" customHeight="1" x14ac:dyDescent="0.75">
      <c r="A19" s="3">
        <v>47308</v>
      </c>
      <c r="B19" s="7">
        <f t="shared" si="14"/>
        <v>2.5000000000000001E-2</v>
      </c>
      <c r="C19" s="5"/>
      <c r="D19" s="10">
        <f t="shared" si="1"/>
        <v>287022660.47500002</v>
      </c>
      <c r="E19" s="10">
        <f t="shared" si="2"/>
        <v>0</v>
      </c>
      <c r="F19" s="10">
        <f t="shared" si="3"/>
        <v>287022660.47500002</v>
      </c>
      <c r="G19" s="10">
        <f t="shared" si="4"/>
        <v>11480906419</v>
      </c>
      <c r="H19" s="4">
        <f t="shared" si="8"/>
        <v>287022660.47500002</v>
      </c>
      <c r="I19" s="3">
        <f t="shared" si="9"/>
        <v>47308</v>
      </c>
      <c r="J19" s="6">
        <f t="shared" si="12"/>
        <v>5.1068493150684926</v>
      </c>
      <c r="K19" s="10">
        <f t="shared" si="10"/>
        <v>1465781477.0558903</v>
      </c>
      <c r="L19" s="11" t="e">
        <f t="shared" si="11"/>
        <v>#NUM!</v>
      </c>
    </row>
    <row r="20" spans="1:12" ht="14.25" customHeight="1" x14ac:dyDescent="0.75">
      <c r="A20" s="3">
        <v>47492</v>
      </c>
      <c r="B20" s="7">
        <f t="shared" si="14"/>
        <v>2.5000000000000001E-2</v>
      </c>
      <c r="C20" s="5"/>
      <c r="D20" s="10">
        <f t="shared" si="1"/>
        <v>287022660.47500002</v>
      </c>
      <c r="E20" s="10">
        <f t="shared" si="2"/>
        <v>0</v>
      </c>
      <c r="F20" s="10">
        <f t="shared" si="3"/>
        <v>287022660.47500002</v>
      </c>
      <c r="G20" s="10">
        <f t="shared" si="4"/>
        <v>11480906419</v>
      </c>
      <c r="H20" s="4">
        <f t="shared" si="8"/>
        <v>287022660.47500002</v>
      </c>
      <c r="I20" s="3">
        <f t="shared" si="9"/>
        <v>47492</v>
      </c>
      <c r="J20" s="6">
        <f t="shared" si="12"/>
        <v>5.6068493150684926</v>
      </c>
      <c r="K20" s="10">
        <f t="shared" si="10"/>
        <v>1609292807.2933903</v>
      </c>
      <c r="L20" s="11" t="e">
        <f t="shared" si="11"/>
        <v>#NUM!</v>
      </c>
    </row>
    <row r="21" spans="1:12" ht="14.25" customHeight="1" x14ac:dyDescent="0.75">
      <c r="A21" s="3">
        <v>47673</v>
      </c>
      <c r="B21" s="7">
        <f t="shared" si="14"/>
        <v>2.5000000000000001E-2</v>
      </c>
      <c r="C21" s="5"/>
      <c r="D21" s="10">
        <f t="shared" si="1"/>
        <v>287022660.47500002</v>
      </c>
      <c r="E21" s="10">
        <f t="shared" si="2"/>
        <v>0</v>
      </c>
      <c r="F21" s="10">
        <f t="shared" si="3"/>
        <v>287022660.47500002</v>
      </c>
      <c r="G21" s="10">
        <f t="shared" si="4"/>
        <v>11480906419</v>
      </c>
      <c r="H21" s="4">
        <f t="shared" si="8"/>
        <v>287022660.47500002</v>
      </c>
      <c r="I21" s="3">
        <f t="shared" si="9"/>
        <v>47673</v>
      </c>
      <c r="J21" s="6">
        <f t="shared" si="12"/>
        <v>6.1068493150684926</v>
      </c>
      <c r="K21" s="10">
        <f t="shared" si="10"/>
        <v>1752804137.5308905</v>
      </c>
      <c r="L21" s="11" t="e">
        <f t="shared" si="11"/>
        <v>#NUM!</v>
      </c>
    </row>
    <row r="22" spans="1:12" ht="14.25" customHeight="1" x14ac:dyDescent="0.75">
      <c r="A22" s="3">
        <v>47857</v>
      </c>
      <c r="B22" s="7">
        <f t="shared" si="14"/>
        <v>2.5000000000000001E-2</v>
      </c>
      <c r="C22" s="5">
        <f t="shared" ref="C22:C31" si="15">1/10</f>
        <v>0.1</v>
      </c>
      <c r="D22" s="10">
        <f t="shared" si="1"/>
        <v>287022660.47500002</v>
      </c>
      <c r="E22" s="10">
        <f t="shared" si="2"/>
        <v>1148090641.9000001</v>
      </c>
      <c r="F22" s="10">
        <f t="shared" si="3"/>
        <v>1435113302.375</v>
      </c>
      <c r="G22" s="10">
        <f t="shared" si="4"/>
        <v>10332815777.1</v>
      </c>
      <c r="H22" s="4">
        <f t="shared" si="8"/>
        <v>1435113302.375</v>
      </c>
      <c r="I22" s="3">
        <f t="shared" si="9"/>
        <v>47857</v>
      </c>
      <c r="J22" s="6">
        <f t="shared" si="12"/>
        <v>6.6068493150684926</v>
      </c>
      <c r="K22" s="10">
        <f t="shared" si="10"/>
        <v>9481577338.8419514</v>
      </c>
      <c r="L22" s="11" t="e">
        <f t="shared" si="11"/>
        <v>#NUM!</v>
      </c>
    </row>
    <row r="23" spans="1:12" ht="14.25" customHeight="1" x14ac:dyDescent="0.75">
      <c r="A23" s="3">
        <v>48038</v>
      </c>
      <c r="B23" s="7">
        <f t="shared" si="14"/>
        <v>2.5000000000000001E-2</v>
      </c>
      <c r="C23" s="5">
        <f t="shared" si="15"/>
        <v>0.1</v>
      </c>
      <c r="D23" s="10">
        <f t="shared" si="1"/>
        <v>258320394.42750001</v>
      </c>
      <c r="E23" s="10">
        <f t="shared" si="2"/>
        <v>1148090641.9000001</v>
      </c>
      <c r="F23" s="10">
        <f t="shared" si="3"/>
        <v>1406411036.3275001</v>
      </c>
      <c r="G23" s="10">
        <f t="shared" si="4"/>
        <v>9184725135.2000008</v>
      </c>
      <c r="H23" s="4">
        <f t="shared" si="8"/>
        <v>1406411036.3275001</v>
      </c>
      <c r="I23" s="3">
        <f t="shared" si="9"/>
        <v>48038</v>
      </c>
      <c r="J23" s="6">
        <f t="shared" si="12"/>
        <v>7.1068493150684926</v>
      </c>
      <c r="K23" s="10">
        <f t="shared" si="10"/>
        <v>9995151310.2288628</v>
      </c>
      <c r="L23" s="11" t="e">
        <f t="shared" si="11"/>
        <v>#NUM!</v>
      </c>
    </row>
    <row r="24" spans="1:12" ht="14.25" customHeight="1" x14ac:dyDescent="0.75">
      <c r="A24" s="3">
        <v>48222</v>
      </c>
      <c r="B24" s="7">
        <f t="shared" si="14"/>
        <v>2.5000000000000001E-2</v>
      </c>
      <c r="C24" s="5">
        <f t="shared" si="15"/>
        <v>0.1</v>
      </c>
      <c r="D24" s="10">
        <f t="shared" si="1"/>
        <v>229618128.38000003</v>
      </c>
      <c r="E24" s="10">
        <f t="shared" si="2"/>
        <v>1148090641.9000001</v>
      </c>
      <c r="F24" s="10">
        <f t="shared" si="3"/>
        <v>1377708770.2800002</v>
      </c>
      <c r="G24" s="10">
        <f t="shared" si="4"/>
        <v>8036634493.3000011</v>
      </c>
      <c r="H24" s="4">
        <f t="shared" si="8"/>
        <v>1377708770.2800002</v>
      </c>
      <c r="I24" s="3">
        <f t="shared" si="9"/>
        <v>48222</v>
      </c>
      <c r="J24" s="6">
        <f t="shared" si="12"/>
        <v>7.6068493150684926</v>
      </c>
      <c r="K24" s="10">
        <f t="shared" si="10"/>
        <v>10480023015.568275</v>
      </c>
      <c r="L24" s="11" t="e">
        <f t="shared" si="11"/>
        <v>#NUM!</v>
      </c>
    </row>
    <row r="25" spans="1:12" ht="14.25" customHeight="1" x14ac:dyDescent="0.75">
      <c r="A25" s="3">
        <v>48404</v>
      </c>
      <c r="B25" s="7">
        <f t="shared" si="14"/>
        <v>2.5000000000000001E-2</v>
      </c>
      <c r="C25" s="5">
        <f t="shared" si="15"/>
        <v>0.1</v>
      </c>
      <c r="D25" s="10">
        <f t="shared" si="1"/>
        <v>200915862.33250004</v>
      </c>
      <c r="E25" s="10">
        <f t="shared" si="2"/>
        <v>1148090641.9000001</v>
      </c>
      <c r="F25" s="10">
        <f t="shared" si="3"/>
        <v>1349006504.2325001</v>
      </c>
      <c r="G25" s="10">
        <f t="shared" si="4"/>
        <v>6888543851.4000015</v>
      </c>
      <c r="H25" s="4">
        <f t="shared" si="8"/>
        <v>1349006504.2325001</v>
      </c>
      <c r="I25" s="3">
        <f t="shared" si="9"/>
        <v>48404</v>
      </c>
      <c r="J25" s="6">
        <f t="shared" si="12"/>
        <v>8.1068493150684926</v>
      </c>
      <c r="K25" s="10">
        <f t="shared" si="10"/>
        <v>10936192454.860186</v>
      </c>
      <c r="L25" s="11" t="e">
        <f t="shared" si="11"/>
        <v>#NUM!</v>
      </c>
    </row>
    <row r="26" spans="1:12" ht="14.25" customHeight="1" x14ac:dyDescent="0.75">
      <c r="A26" s="3">
        <v>48588</v>
      </c>
      <c r="B26" s="7">
        <f t="shared" si="14"/>
        <v>2.5000000000000001E-2</v>
      </c>
      <c r="C26" s="5">
        <f t="shared" si="15"/>
        <v>0.1</v>
      </c>
      <c r="D26" s="10">
        <f t="shared" si="1"/>
        <v>172213596.28500006</v>
      </c>
      <c r="E26" s="10">
        <f t="shared" si="2"/>
        <v>1148090641.9000001</v>
      </c>
      <c r="F26" s="10">
        <f t="shared" si="3"/>
        <v>1320304238.1850002</v>
      </c>
      <c r="G26" s="10">
        <f t="shared" si="4"/>
        <v>5740453209.5000019</v>
      </c>
      <c r="H26" s="4">
        <f t="shared" si="8"/>
        <v>1320304238.1850002</v>
      </c>
      <c r="I26" s="3">
        <f t="shared" si="9"/>
        <v>48588</v>
      </c>
      <c r="J26" s="6">
        <f t="shared" si="12"/>
        <v>8.6068493150684926</v>
      </c>
      <c r="K26" s="10">
        <f t="shared" si="10"/>
        <v>11363659628.104597</v>
      </c>
      <c r="L26" s="11" t="e">
        <f t="shared" si="11"/>
        <v>#NUM!</v>
      </c>
    </row>
    <row r="27" spans="1:12" ht="14.25" customHeight="1" x14ac:dyDescent="0.75">
      <c r="A27" s="3">
        <v>48769</v>
      </c>
      <c r="B27" s="7">
        <f t="shared" si="14"/>
        <v>2.5000000000000001E-2</v>
      </c>
      <c r="C27" s="5">
        <f t="shared" si="15"/>
        <v>0.1</v>
      </c>
      <c r="D27" s="10">
        <f t="shared" si="1"/>
        <v>143511330.23750004</v>
      </c>
      <c r="E27" s="10">
        <f t="shared" si="2"/>
        <v>1148090641.9000001</v>
      </c>
      <c r="F27" s="10">
        <f t="shared" si="3"/>
        <v>1291601972.1375</v>
      </c>
      <c r="G27" s="10">
        <f t="shared" si="4"/>
        <v>4592362567.6000023</v>
      </c>
      <c r="H27" s="4">
        <f t="shared" si="8"/>
        <v>1291601972.1375</v>
      </c>
      <c r="I27" s="3">
        <f t="shared" si="9"/>
        <v>48769</v>
      </c>
      <c r="J27" s="6">
        <f t="shared" si="12"/>
        <v>9.1068493150684926</v>
      </c>
      <c r="K27" s="10">
        <f t="shared" si="10"/>
        <v>11762424535.301506</v>
      </c>
      <c r="L27" s="11" t="e">
        <f t="shared" si="11"/>
        <v>#NUM!</v>
      </c>
    </row>
    <row r="28" spans="1:12" ht="14.25" customHeight="1" x14ac:dyDescent="0.75">
      <c r="A28" s="3">
        <v>48953</v>
      </c>
      <c r="B28" s="7">
        <f t="shared" si="14"/>
        <v>2.5000000000000001E-2</v>
      </c>
      <c r="C28" s="5">
        <f t="shared" si="15"/>
        <v>0.1</v>
      </c>
      <c r="D28" s="10">
        <f t="shared" si="1"/>
        <v>114809064.19000006</v>
      </c>
      <c r="E28" s="10">
        <f t="shared" si="2"/>
        <v>1148090641.9000001</v>
      </c>
      <c r="F28" s="10">
        <f t="shared" si="3"/>
        <v>1262899706.0900002</v>
      </c>
      <c r="G28" s="10">
        <f t="shared" si="4"/>
        <v>3444271925.7000022</v>
      </c>
      <c r="H28" s="4">
        <f t="shared" si="8"/>
        <v>1262899706.0900002</v>
      </c>
      <c r="I28" s="3">
        <f t="shared" si="9"/>
        <v>48953</v>
      </c>
      <c r="J28" s="6">
        <f t="shared" si="12"/>
        <v>9.6068493150684926</v>
      </c>
      <c r="K28" s="10">
        <f t="shared" si="10"/>
        <v>12132487176.450918</v>
      </c>
      <c r="L28" s="11" t="e">
        <f t="shared" si="11"/>
        <v>#NUM!</v>
      </c>
    </row>
    <row r="29" spans="1:12" ht="14.25" customHeight="1" x14ac:dyDescent="0.75">
      <c r="A29" s="3">
        <v>49134</v>
      </c>
      <c r="B29" s="7">
        <f t="shared" si="14"/>
        <v>2.5000000000000001E-2</v>
      </c>
      <c r="C29" s="5">
        <f t="shared" si="15"/>
        <v>0.1</v>
      </c>
      <c r="D29" s="10">
        <f t="shared" si="1"/>
        <v>86106798.142500058</v>
      </c>
      <c r="E29" s="10">
        <f t="shared" si="2"/>
        <v>1148090641.9000001</v>
      </c>
      <c r="F29" s="10">
        <f t="shared" si="3"/>
        <v>1234197440.0425003</v>
      </c>
      <c r="G29" s="10">
        <f t="shared" si="4"/>
        <v>2296181283.8000021</v>
      </c>
      <c r="H29" s="4">
        <f t="shared" si="8"/>
        <v>1234197440.0425003</v>
      </c>
      <c r="I29" s="3">
        <f t="shared" si="9"/>
        <v>49134</v>
      </c>
      <c r="J29" s="6">
        <f t="shared" si="12"/>
        <v>10.106849315068493</v>
      </c>
      <c r="K29" s="10">
        <f t="shared" si="10"/>
        <v>12473847551.55283</v>
      </c>
      <c r="L29" s="11" t="e">
        <f t="shared" si="11"/>
        <v>#NUM!</v>
      </c>
    </row>
    <row r="30" spans="1:12" ht="14.25" customHeight="1" x14ac:dyDescent="0.75">
      <c r="A30" s="3">
        <v>49318</v>
      </c>
      <c r="B30" s="7">
        <f t="shared" si="14"/>
        <v>2.5000000000000001E-2</v>
      </c>
      <c r="C30" s="5">
        <f t="shared" si="15"/>
        <v>0.1</v>
      </c>
      <c r="D30" s="10">
        <f t="shared" si="1"/>
        <v>57404532.095000058</v>
      </c>
      <c r="E30" s="10">
        <f t="shared" si="2"/>
        <v>1148090641.9000001</v>
      </c>
      <c r="F30" s="10">
        <f t="shared" si="3"/>
        <v>1205495173.9950001</v>
      </c>
      <c r="G30" s="10">
        <f t="shared" si="4"/>
        <v>1148090641.900002</v>
      </c>
      <c r="H30" s="4">
        <f t="shared" si="8"/>
        <v>1205495173.9950001</v>
      </c>
      <c r="I30" s="3">
        <f t="shared" si="9"/>
        <v>49318</v>
      </c>
      <c r="J30" s="6">
        <f t="shared" si="12"/>
        <v>10.606849315068493</v>
      </c>
      <c r="K30" s="10">
        <f t="shared" si="10"/>
        <v>12786505660.607241</v>
      </c>
      <c r="L30" s="11" t="e">
        <f t="shared" si="11"/>
        <v>#NUM!</v>
      </c>
    </row>
    <row r="31" spans="1:12" ht="14.25" customHeight="1" x14ac:dyDescent="0.75">
      <c r="A31" s="3">
        <v>49499</v>
      </c>
      <c r="B31" s="7">
        <f t="shared" si="14"/>
        <v>2.5000000000000001E-2</v>
      </c>
      <c r="C31" s="5">
        <f t="shared" si="15"/>
        <v>0.1</v>
      </c>
      <c r="D31" s="10">
        <f t="shared" si="1"/>
        <v>28702266.047500052</v>
      </c>
      <c r="E31" s="10">
        <f t="shared" si="2"/>
        <v>1148090641.9000001</v>
      </c>
      <c r="F31" s="10">
        <f t="shared" si="3"/>
        <v>1176792907.9475002</v>
      </c>
      <c r="G31" s="10">
        <f t="shared" si="4"/>
        <v>1.9073486328125E-6</v>
      </c>
      <c r="H31" s="4">
        <f t="shared" si="8"/>
        <v>1176792907.9475002</v>
      </c>
      <c r="I31" s="3">
        <f t="shared" si="9"/>
        <v>49499</v>
      </c>
      <c r="J31" s="6">
        <f t="shared" si="12"/>
        <v>11.106849315068493</v>
      </c>
      <c r="K31" s="10">
        <f t="shared" si="10"/>
        <v>13070461503.614153</v>
      </c>
      <c r="L31" s="11" t="e">
        <f t="shared" si="11"/>
        <v>#NUM!</v>
      </c>
    </row>
    <row r="32" spans="1:1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5.7265625" customWidth="1"/>
    <col min="5" max="5" width="10.6328125" customWidth="1"/>
    <col min="6" max="7" width="17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-7217066648</v>
      </c>
      <c r="G2" s="10">
        <f>bonos!H5</f>
        <v>7217066648</v>
      </c>
      <c r="H2" s="4"/>
      <c r="I2" s="4"/>
    </row>
    <row r="3" spans="1:12" ht="14.25" customHeight="1" x14ac:dyDescent="0.75">
      <c r="A3" s="3">
        <v>44386</v>
      </c>
      <c r="B3" s="7">
        <f t="shared" ref="B3:B4" si="0">2%*180/360</f>
        <v>0.01</v>
      </c>
      <c r="C3" s="5"/>
      <c r="D3" s="10">
        <f t="shared" ref="D3:D36" si="1">B3*G2</f>
        <v>72170666.480000004</v>
      </c>
      <c r="E3" s="10">
        <f t="shared" ref="E3:E36" si="2">C3*$G$2</f>
        <v>0</v>
      </c>
      <c r="F3" s="10">
        <f t="shared" ref="F3:F36" si="3">E3+D3</f>
        <v>72170666.480000004</v>
      </c>
      <c r="G3" s="10">
        <f t="shared" ref="G3:G36" si="4">G2-E3</f>
        <v>7217066648</v>
      </c>
      <c r="H3" s="4"/>
      <c r="I3" s="4"/>
    </row>
    <row r="4" spans="1:12" ht="14.25" customHeight="1" x14ac:dyDescent="0.75">
      <c r="A4" s="3">
        <v>44570</v>
      </c>
      <c r="B4" s="7">
        <f t="shared" si="0"/>
        <v>0.01</v>
      </c>
      <c r="C4" s="5"/>
      <c r="D4" s="10">
        <f t="shared" si="1"/>
        <v>72170666.480000004</v>
      </c>
      <c r="E4" s="10">
        <f t="shared" si="2"/>
        <v>0</v>
      </c>
      <c r="F4" s="10">
        <f t="shared" si="3"/>
        <v>72170666.480000004</v>
      </c>
      <c r="G4" s="10">
        <f t="shared" si="4"/>
        <v>7217066648</v>
      </c>
      <c r="H4" s="4"/>
      <c r="I4" s="4"/>
    </row>
    <row r="5" spans="1:12" ht="14.25" customHeight="1" x14ac:dyDescent="0.75">
      <c r="A5" s="3">
        <v>44751</v>
      </c>
      <c r="B5" s="7">
        <f t="shared" ref="B5:B6" si="5">3.875%*180/360</f>
        <v>1.9375E-2</v>
      </c>
      <c r="C5" s="5"/>
      <c r="D5" s="10">
        <f t="shared" si="1"/>
        <v>139830666.30500001</v>
      </c>
      <c r="E5" s="10">
        <f t="shared" si="2"/>
        <v>0</v>
      </c>
      <c r="F5" s="10">
        <f t="shared" si="3"/>
        <v>139830666.30500001</v>
      </c>
      <c r="G5" s="10">
        <f t="shared" si="4"/>
        <v>7217066648</v>
      </c>
      <c r="H5" s="4"/>
      <c r="I5" s="4"/>
    </row>
    <row r="6" spans="1:12" ht="14.25" customHeight="1" x14ac:dyDescent="0.75">
      <c r="A6" s="3">
        <v>44935</v>
      </c>
      <c r="B6" s="7">
        <f t="shared" si="5"/>
        <v>1.9375E-2</v>
      </c>
      <c r="C6" s="5"/>
      <c r="D6" s="10">
        <f t="shared" si="1"/>
        <v>139830666.30500001</v>
      </c>
      <c r="E6" s="10">
        <f t="shared" si="2"/>
        <v>0</v>
      </c>
      <c r="F6" s="10">
        <f t="shared" si="3"/>
        <v>139830666.30500001</v>
      </c>
      <c r="G6" s="10">
        <f t="shared" si="4"/>
        <v>7217066648</v>
      </c>
      <c r="H6" s="4"/>
      <c r="I6" s="4"/>
    </row>
    <row r="7" spans="1:12" ht="14.25" customHeight="1" x14ac:dyDescent="0.75">
      <c r="A7" s="3">
        <v>45116</v>
      </c>
      <c r="B7" s="7">
        <f t="shared" ref="B7:B8" si="6">4.25%*180/360</f>
        <v>2.1250000000000002E-2</v>
      </c>
      <c r="C7" s="5"/>
      <c r="D7" s="10">
        <f t="shared" si="1"/>
        <v>153362666.27000001</v>
      </c>
      <c r="E7" s="10">
        <f t="shared" si="2"/>
        <v>0</v>
      </c>
      <c r="F7" s="10">
        <f t="shared" si="3"/>
        <v>153362666.27000001</v>
      </c>
      <c r="G7" s="10">
        <f t="shared" si="4"/>
        <v>7217066648</v>
      </c>
      <c r="H7" s="4"/>
      <c r="I7" s="4"/>
    </row>
    <row r="8" spans="1:12" ht="14.25" customHeight="1" x14ac:dyDescent="0.75">
      <c r="A8" s="3">
        <v>45300</v>
      </c>
      <c r="B8" s="7">
        <f t="shared" si="6"/>
        <v>2.1250000000000002E-2</v>
      </c>
      <c r="C8" s="5"/>
      <c r="D8" s="10">
        <f t="shared" si="1"/>
        <v>153362666.27000001</v>
      </c>
      <c r="E8" s="10">
        <f t="shared" si="2"/>
        <v>0</v>
      </c>
      <c r="F8" s="10">
        <f t="shared" si="3"/>
        <v>153362666.27000001</v>
      </c>
      <c r="G8" s="10">
        <f t="shared" si="4"/>
        <v>7217066648</v>
      </c>
      <c r="H8" s="4">
        <f>-bonos!Q5</f>
        <v>-48.59</v>
      </c>
      <c r="I8" s="3">
        <f>bonos!P5</f>
        <v>45443</v>
      </c>
    </row>
    <row r="9" spans="1:12" ht="14.25" customHeight="1" x14ac:dyDescent="0.75">
      <c r="A9" s="3">
        <v>45482</v>
      </c>
      <c r="B9" s="7">
        <f t="shared" ref="B9:B36" si="7">5%*180/360</f>
        <v>2.5000000000000001E-2</v>
      </c>
      <c r="C9" s="5"/>
      <c r="D9" s="10">
        <f t="shared" si="1"/>
        <v>180426666.20000002</v>
      </c>
      <c r="E9" s="10">
        <f t="shared" si="2"/>
        <v>0</v>
      </c>
      <c r="F9" s="10">
        <f t="shared" si="3"/>
        <v>180426666.20000002</v>
      </c>
      <c r="G9" s="10">
        <f t="shared" si="4"/>
        <v>7217066648</v>
      </c>
      <c r="H9" s="4">
        <f t="shared" ref="H9:H36" si="8">F9</f>
        <v>180426666.20000002</v>
      </c>
      <c r="I9" s="3">
        <f t="shared" ref="I9:I36" si="9">A9</f>
        <v>45482</v>
      </c>
      <c r="J9" s="6">
        <f>(A9-bonos!P5)/365</f>
        <v>0.10684931506849316</v>
      </c>
      <c r="K9" s="10">
        <f t="shared" ref="K9:K36" si="10">J9*F9</f>
        <v>19278465.703561645</v>
      </c>
      <c r="L9" s="11" t="e">
        <f t="shared" ref="L9:L36" si="11">K9/(1+XIRR($H$8:$H$36,$I$8:$I$36))^J9</f>
        <v>#NUM!</v>
      </c>
    </row>
    <row r="10" spans="1:12" ht="14.25" customHeight="1" x14ac:dyDescent="0.75">
      <c r="A10" s="3">
        <v>45666</v>
      </c>
      <c r="B10" s="7">
        <f t="shared" si="7"/>
        <v>2.5000000000000001E-2</v>
      </c>
      <c r="C10" s="5"/>
      <c r="D10" s="10">
        <f t="shared" si="1"/>
        <v>180426666.20000002</v>
      </c>
      <c r="E10" s="10">
        <f t="shared" si="2"/>
        <v>0</v>
      </c>
      <c r="F10" s="10">
        <f t="shared" si="3"/>
        <v>180426666.20000002</v>
      </c>
      <c r="G10" s="10">
        <f t="shared" si="4"/>
        <v>7217066648</v>
      </c>
      <c r="H10" s="4">
        <f t="shared" si="8"/>
        <v>180426666.20000002</v>
      </c>
      <c r="I10" s="3">
        <f t="shared" si="9"/>
        <v>45666</v>
      </c>
      <c r="J10" s="6">
        <f t="shared" ref="J10:J36" si="12">J9+0.5</f>
        <v>0.60684931506849316</v>
      </c>
      <c r="K10" s="10">
        <f t="shared" si="10"/>
        <v>109491798.80356166</v>
      </c>
      <c r="L10" s="11" t="e">
        <f t="shared" si="11"/>
        <v>#NUM!</v>
      </c>
    </row>
    <row r="11" spans="1:12" ht="14.25" customHeight="1" x14ac:dyDescent="0.75">
      <c r="A11" s="3">
        <v>45847</v>
      </c>
      <c r="B11" s="7">
        <f t="shared" si="7"/>
        <v>2.5000000000000001E-2</v>
      </c>
      <c r="C11" s="5"/>
      <c r="D11" s="10">
        <f t="shared" si="1"/>
        <v>180426666.20000002</v>
      </c>
      <c r="E11" s="10">
        <f t="shared" si="2"/>
        <v>0</v>
      </c>
      <c r="F11" s="10">
        <f t="shared" si="3"/>
        <v>180426666.20000002</v>
      </c>
      <c r="G11" s="10">
        <f t="shared" si="4"/>
        <v>7217066648</v>
      </c>
      <c r="H11" s="4">
        <f t="shared" si="8"/>
        <v>180426666.20000002</v>
      </c>
      <c r="I11" s="3">
        <f t="shared" si="9"/>
        <v>45847</v>
      </c>
      <c r="J11" s="6">
        <f t="shared" si="12"/>
        <v>1.106849315068493</v>
      </c>
      <c r="K11" s="10">
        <f t="shared" si="10"/>
        <v>199705131.90356165</v>
      </c>
      <c r="L11" s="11" t="e">
        <f t="shared" si="11"/>
        <v>#NUM!</v>
      </c>
    </row>
    <row r="12" spans="1:12" ht="14.25" customHeight="1" x14ac:dyDescent="0.75">
      <c r="A12" s="3">
        <v>46031</v>
      </c>
      <c r="B12" s="7">
        <f t="shared" si="7"/>
        <v>2.5000000000000001E-2</v>
      </c>
      <c r="C12" s="5"/>
      <c r="D12" s="10">
        <f t="shared" si="1"/>
        <v>180426666.20000002</v>
      </c>
      <c r="E12" s="10">
        <f t="shared" si="2"/>
        <v>0</v>
      </c>
      <c r="F12" s="10">
        <f t="shared" si="3"/>
        <v>180426666.20000002</v>
      </c>
      <c r="G12" s="10">
        <f t="shared" si="4"/>
        <v>7217066648</v>
      </c>
      <c r="H12" s="4">
        <f t="shared" si="8"/>
        <v>180426666.20000002</v>
      </c>
      <c r="I12" s="3">
        <f t="shared" si="9"/>
        <v>46031</v>
      </c>
      <c r="J12" s="6">
        <f t="shared" si="12"/>
        <v>1.606849315068493</v>
      </c>
      <c r="K12" s="10">
        <f t="shared" si="10"/>
        <v>289918465.00356168</v>
      </c>
      <c r="L12" s="11" t="e">
        <f t="shared" si="11"/>
        <v>#NUM!</v>
      </c>
    </row>
    <row r="13" spans="1:12" ht="14.25" customHeight="1" x14ac:dyDescent="0.75">
      <c r="A13" s="3">
        <v>46212</v>
      </c>
      <c r="B13" s="7">
        <f t="shared" si="7"/>
        <v>2.5000000000000001E-2</v>
      </c>
      <c r="C13" s="5"/>
      <c r="D13" s="10">
        <f t="shared" si="1"/>
        <v>180426666.20000002</v>
      </c>
      <c r="E13" s="10">
        <f t="shared" si="2"/>
        <v>0</v>
      </c>
      <c r="F13" s="10">
        <f t="shared" si="3"/>
        <v>180426666.20000002</v>
      </c>
      <c r="G13" s="10">
        <f t="shared" si="4"/>
        <v>7217066648</v>
      </c>
      <c r="H13" s="4">
        <f t="shared" si="8"/>
        <v>180426666.20000002</v>
      </c>
      <c r="I13" s="3">
        <f t="shared" si="9"/>
        <v>46212</v>
      </c>
      <c r="J13" s="6">
        <f t="shared" si="12"/>
        <v>2.106849315068493</v>
      </c>
      <c r="K13" s="10">
        <f t="shared" si="10"/>
        <v>380131798.10356164</v>
      </c>
      <c r="L13" s="11" t="e">
        <f t="shared" si="11"/>
        <v>#NUM!</v>
      </c>
    </row>
    <row r="14" spans="1:12" ht="14.25" customHeight="1" x14ac:dyDescent="0.75">
      <c r="A14" s="3">
        <v>46396</v>
      </c>
      <c r="B14" s="7">
        <f t="shared" si="7"/>
        <v>2.5000000000000001E-2</v>
      </c>
      <c r="C14" s="5"/>
      <c r="D14" s="10">
        <f t="shared" si="1"/>
        <v>180426666.20000002</v>
      </c>
      <c r="E14" s="10">
        <f t="shared" si="2"/>
        <v>0</v>
      </c>
      <c r="F14" s="10">
        <f t="shared" si="3"/>
        <v>180426666.20000002</v>
      </c>
      <c r="G14" s="10">
        <f t="shared" si="4"/>
        <v>7217066648</v>
      </c>
      <c r="H14" s="4">
        <f t="shared" si="8"/>
        <v>180426666.20000002</v>
      </c>
      <c r="I14" s="3">
        <f t="shared" si="9"/>
        <v>46396</v>
      </c>
      <c r="J14" s="6">
        <f t="shared" si="12"/>
        <v>2.606849315068493</v>
      </c>
      <c r="K14" s="10">
        <f t="shared" si="10"/>
        <v>470345131.20356166</v>
      </c>
      <c r="L14" s="11" t="e">
        <f t="shared" si="11"/>
        <v>#NUM!</v>
      </c>
    </row>
    <row r="15" spans="1:12" ht="14.25" customHeight="1" x14ac:dyDescent="0.75">
      <c r="A15" s="3">
        <v>46577</v>
      </c>
      <c r="B15" s="7">
        <f t="shared" si="7"/>
        <v>2.5000000000000001E-2</v>
      </c>
      <c r="C15" s="5">
        <f t="shared" ref="C15:C36" si="13">1/22</f>
        <v>4.5454545454545456E-2</v>
      </c>
      <c r="D15" s="10">
        <f t="shared" si="1"/>
        <v>180426666.20000002</v>
      </c>
      <c r="E15" s="10">
        <f t="shared" si="2"/>
        <v>328048484</v>
      </c>
      <c r="F15" s="10">
        <f t="shared" si="3"/>
        <v>508475150.20000005</v>
      </c>
      <c r="G15" s="10">
        <f t="shared" si="4"/>
        <v>6889018164</v>
      </c>
      <c r="H15" s="4">
        <f t="shared" si="8"/>
        <v>508475150.20000005</v>
      </c>
      <c r="I15" s="3">
        <f t="shared" si="9"/>
        <v>46577</v>
      </c>
      <c r="J15" s="6">
        <f t="shared" si="12"/>
        <v>3.106849315068493</v>
      </c>
      <c r="K15" s="10">
        <f t="shared" si="10"/>
        <v>1579755672.1282194</v>
      </c>
      <c r="L15" s="11" t="e">
        <f t="shared" si="11"/>
        <v>#NUM!</v>
      </c>
    </row>
    <row r="16" spans="1:12" ht="14.25" customHeight="1" x14ac:dyDescent="0.75">
      <c r="A16" s="3">
        <v>46761</v>
      </c>
      <c r="B16" s="7">
        <f t="shared" si="7"/>
        <v>2.5000000000000001E-2</v>
      </c>
      <c r="C16" s="5">
        <f t="shared" si="13"/>
        <v>4.5454545454545456E-2</v>
      </c>
      <c r="D16" s="10">
        <f t="shared" si="1"/>
        <v>172225454.10000002</v>
      </c>
      <c r="E16" s="10">
        <f t="shared" si="2"/>
        <v>328048484</v>
      </c>
      <c r="F16" s="10">
        <f t="shared" si="3"/>
        <v>500273938.10000002</v>
      </c>
      <c r="G16" s="10">
        <f t="shared" si="4"/>
        <v>6560969680</v>
      </c>
      <c r="H16" s="4">
        <f t="shared" si="8"/>
        <v>500273938.10000002</v>
      </c>
      <c r="I16" s="3">
        <f t="shared" si="9"/>
        <v>46761</v>
      </c>
      <c r="J16" s="6">
        <f t="shared" si="12"/>
        <v>3.606849315068493</v>
      </c>
      <c r="K16" s="10">
        <f t="shared" si="10"/>
        <v>1804412710.9826028</v>
      </c>
      <c r="L16" s="11" t="e">
        <f t="shared" si="11"/>
        <v>#NUM!</v>
      </c>
    </row>
    <row r="17" spans="1:12" ht="14.25" customHeight="1" x14ac:dyDescent="0.75">
      <c r="A17" s="3">
        <v>46943</v>
      </c>
      <c r="B17" s="7">
        <f t="shared" si="7"/>
        <v>2.5000000000000001E-2</v>
      </c>
      <c r="C17" s="5">
        <f t="shared" si="13"/>
        <v>4.5454545454545456E-2</v>
      </c>
      <c r="D17" s="10">
        <f t="shared" si="1"/>
        <v>164024242</v>
      </c>
      <c r="E17" s="10">
        <f t="shared" si="2"/>
        <v>328048484</v>
      </c>
      <c r="F17" s="10">
        <f t="shared" si="3"/>
        <v>492072726</v>
      </c>
      <c r="G17" s="10">
        <f t="shared" si="4"/>
        <v>6232921196</v>
      </c>
      <c r="H17" s="4">
        <f t="shared" si="8"/>
        <v>492072726</v>
      </c>
      <c r="I17" s="3">
        <f t="shared" si="9"/>
        <v>46943</v>
      </c>
      <c r="J17" s="6">
        <f t="shared" si="12"/>
        <v>4.1068493150684926</v>
      </c>
      <c r="K17" s="10">
        <f t="shared" si="10"/>
        <v>2020868537.7369859</v>
      </c>
      <c r="L17" s="11" t="e">
        <f t="shared" si="11"/>
        <v>#NUM!</v>
      </c>
    </row>
    <row r="18" spans="1:12" ht="14.25" customHeight="1" x14ac:dyDescent="0.75">
      <c r="A18" s="3">
        <v>47127</v>
      </c>
      <c r="B18" s="7">
        <f t="shared" si="7"/>
        <v>2.5000000000000001E-2</v>
      </c>
      <c r="C18" s="5">
        <f t="shared" si="13"/>
        <v>4.5454545454545456E-2</v>
      </c>
      <c r="D18" s="10">
        <f t="shared" si="1"/>
        <v>155823029.90000001</v>
      </c>
      <c r="E18" s="10">
        <f t="shared" si="2"/>
        <v>328048484</v>
      </c>
      <c r="F18" s="10">
        <f t="shared" si="3"/>
        <v>483871513.89999998</v>
      </c>
      <c r="G18" s="10">
        <f t="shared" si="4"/>
        <v>5904872712</v>
      </c>
      <c r="H18" s="4">
        <f t="shared" si="8"/>
        <v>483871513.89999998</v>
      </c>
      <c r="I18" s="3">
        <f t="shared" si="9"/>
        <v>47127</v>
      </c>
      <c r="J18" s="6">
        <f t="shared" si="12"/>
        <v>4.6068493150684926</v>
      </c>
      <c r="K18" s="10">
        <f t="shared" si="10"/>
        <v>2229123152.3913693</v>
      </c>
      <c r="L18" s="11" t="e">
        <f t="shared" si="11"/>
        <v>#NUM!</v>
      </c>
    </row>
    <row r="19" spans="1:12" ht="14.25" customHeight="1" x14ac:dyDescent="0.75">
      <c r="A19" s="3">
        <v>47308</v>
      </c>
      <c r="B19" s="7">
        <f t="shared" si="7"/>
        <v>2.5000000000000001E-2</v>
      </c>
      <c r="C19" s="5">
        <f t="shared" si="13"/>
        <v>4.5454545454545456E-2</v>
      </c>
      <c r="D19" s="10">
        <f t="shared" si="1"/>
        <v>147621817.80000001</v>
      </c>
      <c r="E19" s="10">
        <f t="shared" si="2"/>
        <v>328048484</v>
      </c>
      <c r="F19" s="10">
        <f t="shared" si="3"/>
        <v>475670301.80000001</v>
      </c>
      <c r="G19" s="10">
        <f t="shared" si="4"/>
        <v>5576824228</v>
      </c>
      <c r="H19" s="4">
        <f t="shared" si="8"/>
        <v>475670301.80000001</v>
      </c>
      <c r="I19" s="3">
        <f t="shared" si="9"/>
        <v>47308</v>
      </c>
      <c r="J19" s="6">
        <f t="shared" si="12"/>
        <v>5.1068493150684926</v>
      </c>
      <c r="K19" s="10">
        <f t="shared" si="10"/>
        <v>2429176554.9457531</v>
      </c>
      <c r="L19" s="11" t="e">
        <f t="shared" si="11"/>
        <v>#NUM!</v>
      </c>
    </row>
    <row r="20" spans="1:12" ht="14.25" customHeight="1" x14ac:dyDescent="0.75">
      <c r="A20" s="3">
        <v>47492</v>
      </c>
      <c r="B20" s="7">
        <f t="shared" si="7"/>
        <v>2.5000000000000001E-2</v>
      </c>
      <c r="C20" s="5">
        <f t="shared" si="13"/>
        <v>4.5454545454545456E-2</v>
      </c>
      <c r="D20" s="10">
        <f t="shared" si="1"/>
        <v>139420605.70000002</v>
      </c>
      <c r="E20" s="10">
        <f t="shared" si="2"/>
        <v>328048484</v>
      </c>
      <c r="F20" s="10">
        <f t="shared" si="3"/>
        <v>467469089.70000005</v>
      </c>
      <c r="G20" s="10">
        <f t="shared" si="4"/>
        <v>5248775744</v>
      </c>
      <c r="H20" s="4">
        <f t="shared" si="8"/>
        <v>467469089.70000005</v>
      </c>
      <c r="I20" s="3">
        <f t="shared" si="9"/>
        <v>47492</v>
      </c>
      <c r="J20" s="6">
        <f t="shared" si="12"/>
        <v>5.6068493150684926</v>
      </c>
      <c r="K20" s="10">
        <f t="shared" si="10"/>
        <v>2621028745.4001369</v>
      </c>
      <c r="L20" s="11" t="e">
        <f t="shared" si="11"/>
        <v>#NUM!</v>
      </c>
    </row>
    <row r="21" spans="1:12" ht="14.25" customHeight="1" x14ac:dyDescent="0.75">
      <c r="A21" s="3">
        <v>47673</v>
      </c>
      <c r="B21" s="7">
        <f t="shared" si="7"/>
        <v>2.5000000000000001E-2</v>
      </c>
      <c r="C21" s="5">
        <f t="shared" si="13"/>
        <v>4.5454545454545456E-2</v>
      </c>
      <c r="D21" s="10">
        <f t="shared" si="1"/>
        <v>131219393.60000001</v>
      </c>
      <c r="E21" s="10">
        <f t="shared" si="2"/>
        <v>328048484</v>
      </c>
      <c r="F21" s="10">
        <f t="shared" si="3"/>
        <v>459267877.60000002</v>
      </c>
      <c r="G21" s="10">
        <f t="shared" si="4"/>
        <v>4920727260</v>
      </c>
      <c r="H21" s="4">
        <f t="shared" si="8"/>
        <v>459267877.60000002</v>
      </c>
      <c r="I21" s="3">
        <f t="shared" si="9"/>
        <v>47673</v>
      </c>
      <c r="J21" s="6">
        <f t="shared" si="12"/>
        <v>6.1068493150684926</v>
      </c>
      <c r="K21" s="10">
        <f t="shared" si="10"/>
        <v>2804679723.7545204</v>
      </c>
      <c r="L21" s="11" t="e">
        <f t="shared" si="11"/>
        <v>#NUM!</v>
      </c>
    </row>
    <row r="22" spans="1:12" ht="14.25" customHeight="1" x14ac:dyDescent="0.75">
      <c r="A22" s="3">
        <v>47857</v>
      </c>
      <c r="B22" s="7">
        <f t="shared" si="7"/>
        <v>2.5000000000000001E-2</v>
      </c>
      <c r="C22" s="5">
        <f t="shared" si="13"/>
        <v>4.5454545454545456E-2</v>
      </c>
      <c r="D22" s="10">
        <f t="shared" si="1"/>
        <v>123018181.5</v>
      </c>
      <c r="E22" s="10">
        <f t="shared" si="2"/>
        <v>328048484</v>
      </c>
      <c r="F22" s="10">
        <f t="shared" si="3"/>
        <v>451066665.5</v>
      </c>
      <c r="G22" s="10">
        <f t="shared" si="4"/>
        <v>4592678776</v>
      </c>
      <c r="H22" s="4">
        <f t="shared" si="8"/>
        <v>451066665.5</v>
      </c>
      <c r="I22" s="3">
        <f t="shared" si="9"/>
        <v>47857</v>
      </c>
      <c r="J22" s="6">
        <f t="shared" si="12"/>
        <v>6.6068493150684926</v>
      </c>
      <c r="K22" s="10">
        <f t="shared" si="10"/>
        <v>2980129490.008904</v>
      </c>
      <c r="L22" s="11" t="e">
        <f t="shared" si="11"/>
        <v>#NUM!</v>
      </c>
    </row>
    <row r="23" spans="1:12" ht="14.25" customHeight="1" x14ac:dyDescent="0.75">
      <c r="A23" s="3">
        <v>48038</v>
      </c>
      <c r="B23" s="7">
        <f t="shared" si="7"/>
        <v>2.5000000000000001E-2</v>
      </c>
      <c r="C23" s="5">
        <f t="shared" si="13"/>
        <v>4.5454545454545456E-2</v>
      </c>
      <c r="D23" s="10">
        <f t="shared" si="1"/>
        <v>114816969.40000001</v>
      </c>
      <c r="E23" s="10">
        <f t="shared" si="2"/>
        <v>328048484</v>
      </c>
      <c r="F23" s="10">
        <f t="shared" si="3"/>
        <v>442865453.39999998</v>
      </c>
      <c r="G23" s="10">
        <f t="shared" si="4"/>
        <v>4264630292</v>
      </c>
      <c r="H23" s="4">
        <f t="shared" si="8"/>
        <v>442865453.39999998</v>
      </c>
      <c r="I23" s="3">
        <f t="shared" si="9"/>
        <v>48038</v>
      </c>
      <c r="J23" s="6">
        <f t="shared" si="12"/>
        <v>7.1068493150684926</v>
      </c>
      <c r="K23" s="10">
        <f t="shared" si="10"/>
        <v>3147378044.1632872</v>
      </c>
      <c r="L23" s="11" t="e">
        <f t="shared" si="11"/>
        <v>#NUM!</v>
      </c>
    </row>
    <row r="24" spans="1:12" ht="14.25" customHeight="1" x14ac:dyDescent="0.75">
      <c r="A24" s="3">
        <v>48222</v>
      </c>
      <c r="B24" s="7">
        <f t="shared" si="7"/>
        <v>2.5000000000000001E-2</v>
      </c>
      <c r="C24" s="5">
        <f t="shared" si="13"/>
        <v>4.5454545454545456E-2</v>
      </c>
      <c r="D24" s="10">
        <f t="shared" si="1"/>
        <v>106615757.30000001</v>
      </c>
      <c r="E24" s="10">
        <f t="shared" si="2"/>
        <v>328048484</v>
      </c>
      <c r="F24" s="10">
        <f t="shared" si="3"/>
        <v>434664241.30000001</v>
      </c>
      <c r="G24" s="10">
        <f t="shared" si="4"/>
        <v>3936581808</v>
      </c>
      <c r="H24" s="4">
        <f t="shared" si="8"/>
        <v>434664241.30000001</v>
      </c>
      <c r="I24" s="3">
        <f t="shared" si="9"/>
        <v>48222</v>
      </c>
      <c r="J24" s="6">
        <f t="shared" si="12"/>
        <v>7.6068493150684926</v>
      </c>
      <c r="K24" s="10">
        <f t="shared" si="10"/>
        <v>3306425386.2176709</v>
      </c>
      <c r="L24" s="11" t="e">
        <f t="shared" si="11"/>
        <v>#NUM!</v>
      </c>
    </row>
    <row r="25" spans="1:12" ht="14.25" customHeight="1" x14ac:dyDescent="0.75">
      <c r="A25" s="3">
        <v>48404</v>
      </c>
      <c r="B25" s="7">
        <f t="shared" si="7"/>
        <v>2.5000000000000001E-2</v>
      </c>
      <c r="C25" s="5">
        <f t="shared" si="13"/>
        <v>4.5454545454545456E-2</v>
      </c>
      <c r="D25" s="10">
        <f t="shared" si="1"/>
        <v>98414545.200000003</v>
      </c>
      <c r="E25" s="10">
        <f t="shared" si="2"/>
        <v>328048484</v>
      </c>
      <c r="F25" s="10">
        <f t="shared" si="3"/>
        <v>426463029.19999999</v>
      </c>
      <c r="G25" s="10">
        <f t="shared" si="4"/>
        <v>3608533324</v>
      </c>
      <c r="H25" s="4">
        <f t="shared" si="8"/>
        <v>426463029.19999999</v>
      </c>
      <c r="I25" s="3">
        <f t="shared" si="9"/>
        <v>48404</v>
      </c>
      <c r="J25" s="6">
        <f t="shared" si="12"/>
        <v>8.1068493150684926</v>
      </c>
      <c r="K25" s="10">
        <f t="shared" si="10"/>
        <v>3457271516.1720543</v>
      </c>
      <c r="L25" s="11" t="e">
        <f t="shared" si="11"/>
        <v>#NUM!</v>
      </c>
    </row>
    <row r="26" spans="1:12" ht="14.25" customHeight="1" x14ac:dyDescent="0.75">
      <c r="A26" s="3">
        <v>48588</v>
      </c>
      <c r="B26" s="7">
        <f t="shared" si="7"/>
        <v>2.5000000000000001E-2</v>
      </c>
      <c r="C26" s="5">
        <f t="shared" si="13"/>
        <v>4.5454545454545456E-2</v>
      </c>
      <c r="D26" s="10">
        <f t="shared" si="1"/>
        <v>90213333.100000009</v>
      </c>
      <c r="E26" s="10">
        <f t="shared" si="2"/>
        <v>328048484</v>
      </c>
      <c r="F26" s="10">
        <f t="shared" si="3"/>
        <v>418261817.10000002</v>
      </c>
      <c r="G26" s="10">
        <f t="shared" si="4"/>
        <v>3280484840</v>
      </c>
      <c r="H26" s="4">
        <f t="shared" si="8"/>
        <v>418261817.10000002</v>
      </c>
      <c r="I26" s="3">
        <f t="shared" si="9"/>
        <v>48588</v>
      </c>
      <c r="J26" s="6">
        <f t="shared" si="12"/>
        <v>8.6068493150684926</v>
      </c>
      <c r="K26" s="10">
        <f t="shared" si="10"/>
        <v>3599916434.0264382</v>
      </c>
      <c r="L26" s="11" t="e">
        <f t="shared" si="11"/>
        <v>#NUM!</v>
      </c>
    </row>
    <row r="27" spans="1:12" ht="14.25" customHeight="1" x14ac:dyDescent="0.75">
      <c r="A27" s="3">
        <v>48769</v>
      </c>
      <c r="B27" s="7">
        <f t="shared" si="7"/>
        <v>2.5000000000000001E-2</v>
      </c>
      <c r="C27" s="5">
        <f t="shared" si="13"/>
        <v>4.5454545454545456E-2</v>
      </c>
      <c r="D27" s="10">
        <f t="shared" si="1"/>
        <v>82012121</v>
      </c>
      <c r="E27" s="10">
        <f t="shared" si="2"/>
        <v>328048484</v>
      </c>
      <c r="F27" s="10">
        <f t="shared" si="3"/>
        <v>410060605</v>
      </c>
      <c r="G27" s="10">
        <f t="shared" si="4"/>
        <v>2952436356</v>
      </c>
      <c r="H27" s="4">
        <f t="shared" si="8"/>
        <v>410060605</v>
      </c>
      <c r="I27" s="3">
        <f t="shared" si="9"/>
        <v>48769</v>
      </c>
      <c r="J27" s="6">
        <f t="shared" si="12"/>
        <v>9.1068493150684926</v>
      </c>
      <c r="K27" s="10">
        <f t="shared" si="10"/>
        <v>3734360139.7808218</v>
      </c>
      <c r="L27" s="11" t="e">
        <f t="shared" si="11"/>
        <v>#NUM!</v>
      </c>
    </row>
    <row r="28" spans="1:12" ht="14.25" customHeight="1" x14ac:dyDescent="0.75">
      <c r="A28" s="3">
        <v>48953</v>
      </c>
      <c r="B28" s="7">
        <f t="shared" si="7"/>
        <v>2.5000000000000001E-2</v>
      </c>
      <c r="C28" s="5">
        <f t="shared" si="13"/>
        <v>4.5454545454545456E-2</v>
      </c>
      <c r="D28" s="10">
        <f t="shared" si="1"/>
        <v>73810908.900000006</v>
      </c>
      <c r="E28" s="10">
        <f t="shared" si="2"/>
        <v>328048484</v>
      </c>
      <c r="F28" s="10">
        <f t="shared" si="3"/>
        <v>401859392.89999998</v>
      </c>
      <c r="G28" s="10">
        <f t="shared" si="4"/>
        <v>2624387872</v>
      </c>
      <c r="H28" s="4">
        <f t="shared" si="8"/>
        <v>401859392.89999998</v>
      </c>
      <c r="I28" s="3">
        <f t="shared" si="9"/>
        <v>48953</v>
      </c>
      <c r="J28" s="6">
        <f t="shared" si="12"/>
        <v>9.6068493150684926</v>
      </c>
      <c r="K28" s="10">
        <f t="shared" si="10"/>
        <v>3860602633.435205</v>
      </c>
      <c r="L28" s="11" t="e">
        <f t="shared" si="11"/>
        <v>#NUM!</v>
      </c>
    </row>
    <row r="29" spans="1:12" ht="14.25" customHeight="1" x14ac:dyDescent="0.75">
      <c r="A29" s="3">
        <v>49134</v>
      </c>
      <c r="B29" s="7">
        <f t="shared" si="7"/>
        <v>2.5000000000000001E-2</v>
      </c>
      <c r="C29" s="5">
        <f t="shared" si="13"/>
        <v>4.5454545454545456E-2</v>
      </c>
      <c r="D29" s="10">
        <f t="shared" si="1"/>
        <v>65609696.800000004</v>
      </c>
      <c r="E29" s="10">
        <f t="shared" si="2"/>
        <v>328048484</v>
      </c>
      <c r="F29" s="10">
        <f t="shared" si="3"/>
        <v>393658180.80000001</v>
      </c>
      <c r="G29" s="10">
        <f t="shared" si="4"/>
        <v>2296339388</v>
      </c>
      <c r="H29" s="4">
        <f t="shared" si="8"/>
        <v>393658180.80000001</v>
      </c>
      <c r="I29" s="3">
        <f t="shared" si="9"/>
        <v>49134</v>
      </c>
      <c r="J29" s="6">
        <f t="shared" si="12"/>
        <v>10.106849315068493</v>
      </c>
      <c r="K29" s="10">
        <f t="shared" si="10"/>
        <v>3978643914.9895887</v>
      </c>
      <c r="L29" s="11" t="e">
        <f t="shared" si="11"/>
        <v>#NUM!</v>
      </c>
    </row>
    <row r="30" spans="1:12" ht="14.25" customHeight="1" x14ac:dyDescent="0.75">
      <c r="A30" s="3">
        <v>49318</v>
      </c>
      <c r="B30" s="7">
        <f t="shared" si="7"/>
        <v>2.5000000000000001E-2</v>
      </c>
      <c r="C30" s="5">
        <f t="shared" si="13"/>
        <v>4.5454545454545456E-2</v>
      </c>
      <c r="D30" s="10">
        <f t="shared" si="1"/>
        <v>57408484.700000003</v>
      </c>
      <c r="E30" s="10">
        <f t="shared" si="2"/>
        <v>328048484</v>
      </c>
      <c r="F30" s="10">
        <f t="shared" si="3"/>
        <v>385456968.69999999</v>
      </c>
      <c r="G30" s="10">
        <f t="shared" si="4"/>
        <v>1968290904</v>
      </c>
      <c r="H30" s="4">
        <f t="shared" si="8"/>
        <v>385456968.69999999</v>
      </c>
      <c r="I30" s="3">
        <f t="shared" si="9"/>
        <v>49318</v>
      </c>
      <c r="J30" s="6">
        <f t="shared" si="12"/>
        <v>10.606849315068493</v>
      </c>
      <c r="K30" s="10">
        <f t="shared" si="10"/>
        <v>4088483984.4439721</v>
      </c>
      <c r="L30" s="11" t="e">
        <f t="shared" si="11"/>
        <v>#NUM!</v>
      </c>
    </row>
    <row r="31" spans="1:12" ht="14.25" customHeight="1" x14ac:dyDescent="0.75">
      <c r="A31" s="3">
        <v>49499</v>
      </c>
      <c r="B31" s="7">
        <f t="shared" si="7"/>
        <v>2.5000000000000001E-2</v>
      </c>
      <c r="C31" s="5">
        <f t="shared" si="13"/>
        <v>4.5454545454545456E-2</v>
      </c>
      <c r="D31" s="10">
        <f t="shared" si="1"/>
        <v>49207272.600000001</v>
      </c>
      <c r="E31" s="10">
        <f t="shared" si="2"/>
        <v>328048484</v>
      </c>
      <c r="F31" s="10">
        <f t="shared" si="3"/>
        <v>377255756.60000002</v>
      </c>
      <c r="G31" s="10">
        <f t="shared" si="4"/>
        <v>1640242420</v>
      </c>
      <c r="H31" s="4">
        <f t="shared" si="8"/>
        <v>377255756.60000002</v>
      </c>
      <c r="I31" s="3">
        <f t="shared" si="9"/>
        <v>49499</v>
      </c>
      <c r="J31" s="6">
        <f t="shared" si="12"/>
        <v>11.106849315068493</v>
      </c>
      <c r="K31" s="10">
        <f t="shared" si="10"/>
        <v>4190122841.7983561</v>
      </c>
      <c r="L31" s="11" t="e">
        <f t="shared" si="11"/>
        <v>#NUM!</v>
      </c>
    </row>
    <row r="32" spans="1:12" ht="14.25" customHeight="1" x14ac:dyDescent="0.75">
      <c r="A32" s="3">
        <v>49683</v>
      </c>
      <c r="B32" s="7">
        <f t="shared" si="7"/>
        <v>2.5000000000000001E-2</v>
      </c>
      <c r="C32" s="5">
        <f t="shared" si="13"/>
        <v>4.5454545454545456E-2</v>
      </c>
      <c r="D32" s="10">
        <f t="shared" si="1"/>
        <v>41006060.5</v>
      </c>
      <c r="E32" s="10">
        <f t="shared" si="2"/>
        <v>328048484</v>
      </c>
      <c r="F32" s="10">
        <f t="shared" si="3"/>
        <v>369054544.5</v>
      </c>
      <c r="G32" s="10">
        <f t="shared" si="4"/>
        <v>1312193936</v>
      </c>
      <c r="H32" s="4">
        <f t="shared" si="8"/>
        <v>369054544.5</v>
      </c>
      <c r="I32" s="3">
        <f t="shared" si="9"/>
        <v>49683</v>
      </c>
      <c r="J32" s="6">
        <f t="shared" si="12"/>
        <v>11.606849315068493</v>
      </c>
      <c r="K32" s="10">
        <f t="shared" si="10"/>
        <v>4283560487.0527396</v>
      </c>
      <c r="L32" s="11" t="e">
        <f t="shared" si="11"/>
        <v>#NUM!</v>
      </c>
    </row>
    <row r="33" spans="1:12" ht="14.25" customHeight="1" x14ac:dyDescent="0.75">
      <c r="A33" s="3">
        <v>49865</v>
      </c>
      <c r="B33" s="7">
        <f t="shared" si="7"/>
        <v>2.5000000000000001E-2</v>
      </c>
      <c r="C33" s="5">
        <f t="shared" si="13"/>
        <v>4.5454545454545456E-2</v>
      </c>
      <c r="D33" s="10">
        <f t="shared" si="1"/>
        <v>32804848.400000002</v>
      </c>
      <c r="E33" s="10">
        <f t="shared" si="2"/>
        <v>328048484</v>
      </c>
      <c r="F33" s="10">
        <f t="shared" si="3"/>
        <v>360853332.39999998</v>
      </c>
      <c r="G33" s="10">
        <f t="shared" si="4"/>
        <v>984145452</v>
      </c>
      <c r="H33" s="4">
        <f t="shared" si="8"/>
        <v>360853332.39999998</v>
      </c>
      <c r="I33" s="3">
        <f t="shared" si="9"/>
        <v>49865</v>
      </c>
      <c r="J33" s="6">
        <f t="shared" si="12"/>
        <v>12.106849315068493</v>
      </c>
      <c r="K33" s="10">
        <f t="shared" si="10"/>
        <v>4368796920.2071228</v>
      </c>
      <c r="L33" s="11" t="e">
        <f t="shared" si="11"/>
        <v>#NUM!</v>
      </c>
    </row>
    <row r="34" spans="1:12" ht="14.25" customHeight="1" x14ac:dyDescent="0.75">
      <c r="A34" s="3">
        <v>50049</v>
      </c>
      <c r="B34" s="7">
        <f t="shared" si="7"/>
        <v>2.5000000000000001E-2</v>
      </c>
      <c r="C34" s="5">
        <f t="shared" si="13"/>
        <v>4.5454545454545456E-2</v>
      </c>
      <c r="D34" s="10">
        <f t="shared" si="1"/>
        <v>24603636.300000001</v>
      </c>
      <c r="E34" s="10">
        <f t="shared" si="2"/>
        <v>328048484</v>
      </c>
      <c r="F34" s="10">
        <f t="shared" si="3"/>
        <v>352652120.30000001</v>
      </c>
      <c r="G34" s="10">
        <f t="shared" si="4"/>
        <v>656096968</v>
      </c>
      <c r="H34" s="4">
        <f t="shared" si="8"/>
        <v>352652120.30000001</v>
      </c>
      <c r="I34" s="3">
        <f t="shared" si="9"/>
        <v>50049</v>
      </c>
      <c r="J34" s="6">
        <f t="shared" si="12"/>
        <v>12.606849315068493</v>
      </c>
      <c r="K34" s="10">
        <f t="shared" si="10"/>
        <v>4445832141.261507</v>
      </c>
      <c r="L34" s="11" t="e">
        <f t="shared" si="11"/>
        <v>#NUM!</v>
      </c>
    </row>
    <row r="35" spans="1:12" ht="14.25" customHeight="1" x14ac:dyDescent="0.75">
      <c r="A35" s="3">
        <v>50230</v>
      </c>
      <c r="B35" s="7">
        <f t="shared" si="7"/>
        <v>2.5000000000000001E-2</v>
      </c>
      <c r="C35" s="5">
        <f t="shared" si="13"/>
        <v>4.5454545454545456E-2</v>
      </c>
      <c r="D35" s="10">
        <f t="shared" si="1"/>
        <v>16402424.200000001</v>
      </c>
      <c r="E35" s="10">
        <f t="shared" si="2"/>
        <v>328048484</v>
      </c>
      <c r="F35" s="10">
        <f t="shared" si="3"/>
        <v>344450908.19999999</v>
      </c>
      <c r="G35" s="10">
        <f t="shared" si="4"/>
        <v>328048484</v>
      </c>
      <c r="H35" s="4">
        <f t="shared" si="8"/>
        <v>344450908.19999999</v>
      </c>
      <c r="I35" s="3">
        <f t="shared" si="9"/>
        <v>50230</v>
      </c>
      <c r="J35" s="6">
        <f t="shared" si="12"/>
        <v>13.106849315068493</v>
      </c>
      <c r="K35" s="10">
        <f t="shared" si="10"/>
        <v>4514666150.2158899</v>
      </c>
      <c r="L35" s="11" t="e">
        <f t="shared" si="11"/>
        <v>#NUM!</v>
      </c>
    </row>
    <row r="36" spans="1:12" ht="14.25" customHeight="1" x14ac:dyDescent="0.75">
      <c r="A36" s="3">
        <v>50414</v>
      </c>
      <c r="B36" s="7">
        <f t="shared" si="7"/>
        <v>2.5000000000000001E-2</v>
      </c>
      <c r="C36" s="5">
        <f t="shared" si="13"/>
        <v>4.5454545454545456E-2</v>
      </c>
      <c r="D36" s="10">
        <f t="shared" si="1"/>
        <v>8201212.1000000006</v>
      </c>
      <c r="E36" s="10">
        <f t="shared" si="2"/>
        <v>328048484</v>
      </c>
      <c r="F36" s="10">
        <f t="shared" si="3"/>
        <v>336249696.10000002</v>
      </c>
      <c r="G36" s="13">
        <f t="shared" si="4"/>
        <v>0</v>
      </c>
      <c r="H36" s="4">
        <f t="shared" si="8"/>
        <v>336249696.10000002</v>
      </c>
      <c r="I36" s="3">
        <f t="shared" si="9"/>
        <v>50414</v>
      </c>
      <c r="J36" s="6">
        <f t="shared" si="12"/>
        <v>13.606849315068493</v>
      </c>
      <c r="K36" s="10">
        <f t="shared" si="10"/>
        <v>4575298947.0702744</v>
      </c>
      <c r="L36" s="11" t="e">
        <f t="shared" si="11"/>
        <v>#NUM!</v>
      </c>
    </row>
    <row r="37" spans="1:12" ht="14.25" customHeight="1" x14ac:dyDescent="0.75"/>
    <row r="38" spans="1:12" ht="14.25" customHeight="1" x14ac:dyDescent="0.75"/>
    <row r="39" spans="1:12" ht="14.25" customHeight="1" x14ac:dyDescent="0.75"/>
    <row r="40" spans="1:12" ht="14.25" customHeight="1" x14ac:dyDescent="0.75"/>
    <row r="41" spans="1:12" ht="14.25" customHeight="1" x14ac:dyDescent="0.75"/>
    <row r="42" spans="1:12" ht="14.25" customHeight="1" x14ac:dyDescent="0.75"/>
    <row r="43" spans="1:12" ht="14.25" customHeight="1" x14ac:dyDescent="0.75"/>
    <row r="44" spans="1:12" ht="14.25" customHeight="1" x14ac:dyDescent="0.75"/>
    <row r="45" spans="1:12" ht="14.25" customHeight="1" x14ac:dyDescent="0.75"/>
    <row r="46" spans="1:12" ht="14.25" customHeight="1" x14ac:dyDescent="0.75"/>
    <row r="47" spans="1:12" ht="14.25" customHeight="1" x14ac:dyDescent="0.75"/>
    <row r="48" spans="1:12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4.7265625" customWidth="1"/>
    <col min="5" max="5" width="10.6328125" customWidth="1"/>
    <col min="6" max="7" width="17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-1542233749</v>
      </c>
      <c r="G2" s="10">
        <f>bonos!H6</f>
        <v>1542233749</v>
      </c>
      <c r="H2" s="4"/>
      <c r="I2" s="4"/>
    </row>
    <row r="3" spans="1:12" ht="14.25" customHeight="1" x14ac:dyDescent="0.75">
      <c r="A3" s="3">
        <v>44386</v>
      </c>
      <c r="B3" s="7">
        <f t="shared" ref="B3:B4" si="0">2.5%*180/360</f>
        <v>1.2500000000000001E-2</v>
      </c>
      <c r="C3" s="5"/>
      <c r="D3" s="10">
        <f t="shared" ref="D3:D43" si="1">B3*G2</f>
        <v>19277921.862500001</v>
      </c>
      <c r="E3" s="10">
        <f t="shared" ref="E3:E43" si="2">C3*$G$2</f>
        <v>0</v>
      </c>
      <c r="F3" s="10">
        <f t="shared" ref="F3:F43" si="3">E3+D3</f>
        <v>19277921.862500001</v>
      </c>
      <c r="G3" s="10">
        <f t="shared" ref="G3:G43" si="4">G2-E3</f>
        <v>1542233749</v>
      </c>
      <c r="H3" s="4"/>
      <c r="I3" s="4"/>
    </row>
    <row r="4" spans="1:12" ht="14.25" customHeight="1" x14ac:dyDescent="0.75">
      <c r="A4" s="3">
        <v>44570</v>
      </c>
      <c r="B4" s="7">
        <f t="shared" si="0"/>
        <v>1.2500000000000001E-2</v>
      </c>
      <c r="C4" s="5"/>
      <c r="D4" s="10">
        <f t="shared" si="1"/>
        <v>19277921.862500001</v>
      </c>
      <c r="E4" s="10">
        <f t="shared" si="2"/>
        <v>0</v>
      </c>
      <c r="F4" s="10">
        <f t="shared" si="3"/>
        <v>19277921.862500001</v>
      </c>
      <c r="G4" s="10">
        <f t="shared" si="4"/>
        <v>1542233749</v>
      </c>
      <c r="H4" s="4"/>
      <c r="I4" s="4"/>
    </row>
    <row r="5" spans="1:12" ht="14.25" customHeight="1" x14ac:dyDescent="0.75">
      <c r="A5" s="3">
        <v>44751</v>
      </c>
      <c r="B5" s="7">
        <f t="shared" ref="B5:B18" si="5">3.5%*180/360</f>
        <v>1.7500000000000002E-2</v>
      </c>
      <c r="C5" s="5"/>
      <c r="D5" s="10">
        <f t="shared" si="1"/>
        <v>26989090.607500002</v>
      </c>
      <c r="E5" s="10">
        <f t="shared" si="2"/>
        <v>0</v>
      </c>
      <c r="F5" s="10">
        <f t="shared" si="3"/>
        <v>26989090.607500002</v>
      </c>
      <c r="G5" s="10">
        <f t="shared" si="4"/>
        <v>1542233749</v>
      </c>
      <c r="H5" s="4"/>
      <c r="I5" s="4"/>
    </row>
    <row r="6" spans="1:12" ht="14.25" customHeight="1" x14ac:dyDescent="0.75">
      <c r="A6" s="3">
        <v>44935</v>
      </c>
      <c r="B6" s="7">
        <f t="shared" si="5"/>
        <v>1.7500000000000002E-2</v>
      </c>
      <c r="C6" s="5"/>
      <c r="D6" s="10">
        <f t="shared" si="1"/>
        <v>26989090.607500002</v>
      </c>
      <c r="E6" s="10">
        <f t="shared" si="2"/>
        <v>0</v>
      </c>
      <c r="F6" s="10">
        <f t="shared" si="3"/>
        <v>26989090.607500002</v>
      </c>
      <c r="G6" s="10">
        <f t="shared" si="4"/>
        <v>1542233749</v>
      </c>
      <c r="H6" s="4"/>
      <c r="I6" s="4"/>
    </row>
    <row r="7" spans="1:12" ht="14.25" customHeight="1" x14ac:dyDescent="0.75">
      <c r="A7" s="3">
        <v>45116</v>
      </c>
      <c r="B7" s="7">
        <f t="shared" si="5"/>
        <v>1.7500000000000002E-2</v>
      </c>
      <c r="C7" s="5"/>
      <c r="D7" s="10">
        <f t="shared" si="1"/>
        <v>26989090.607500002</v>
      </c>
      <c r="E7" s="10">
        <f t="shared" si="2"/>
        <v>0</v>
      </c>
      <c r="F7" s="10">
        <f t="shared" si="3"/>
        <v>26989090.607500002</v>
      </c>
      <c r="G7" s="10">
        <f t="shared" si="4"/>
        <v>1542233749</v>
      </c>
      <c r="H7" s="4"/>
      <c r="I7" s="4"/>
    </row>
    <row r="8" spans="1:12" ht="14.25" customHeight="1" x14ac:dyDescent="0.75">
      <c r="A8" s="3">
        <v>45300</v>
      </c>
      <c r="B8" s="7">
        <f t="shared" si="5"/>
        <v>1.7500000000000002E-2</v>
      </c>
      <c r="C8" s="5"/>
      <c r="D8" s="10">
        <f t="shared" si="1"/>
        <v>26989090.607500002</v>
      </c>
      <c r="E8" s="10">
        <f t="shared" si="2"/>
        <v>0</v>
      </c>
      <c r="F8" s="10">
        <f t="shared" si="3"/>
        <v>26989090.607500002</v>
      </c>
      <c r="G8" s="10">
        <f t="shared" si="4"/>
        <v>1542233749</v>
      </c>
      <c r="H8" s="4">
        <f>-bonos!Q6</f>
        <v>-44.3</v>
      </c>
      <c r="I8" s="3">
        <f>bonos!P6</f>
        <v>45443</v>
      </c>
    </row>
    <row r="9" spans="1:12" ht="14.25" customHeight="1" x14ac:dyDescent="0.75">
      <c r="A9" s="3">
        <v>45482</v>
      </c>
      <c r="B9" s="7">
        <f t="shared" si="5"/>
        <v>1.7500000000000002E-2</v>
      </c>
      <c r="C9" s="5"/>
      <c r="D9" s="10">
        <f t="shared" si="1"/>
        <v>26989090.607500002</v>
      </c>
      <c r="E9" s="10">
        <f t="shared" si="2"/>
        <v>0</v>
      </c>
      <c r="F9" s="10">
        <f t="shared" si="3"/>
        <v>26989090.607500002</v>
      </c>
      <c r="G9" s="10">
        <f t="shared" si="4"/>
        <v>1542233749</v>
      </c>
      <c r="H9" s="4">
        <f t="shared" ref="H9:H43" si="6">F9</f>
        <v>26989090.607500002</v>
      </c>
      <c r="I9" s="3">
        <f t="shared" ref="I9:I43" si="7">A9</f>
        <v>45482</v>
      </c>
      <c r="J9" s="6">
        <f>(A9-bonos!P6)/365</f>
        <v>0.10684931506849316</v>
      </c>
      <c r="K9" s="10">
        <f t="shared" ref="K9:K43" si="8">J9*F9</f>
        <v>2883765.845732877</v>
      </c>
      <c r="L9" s="11" t="e">
        <f t="shared" ref="L9:L43" si="9">K9/(1+XIRR($H$8:$H$43,$I$8:$I$43))^J9</f>
        <v>#NUM!</v>
      </c>
    </row>
    <row r="10" spans="1:12" ht="14.25" customHeight="1" x14ac:dyDescent="0.75">
      <c r="A10" s="3">
        <v>45666</v>
      </c>
      <c r="B10" s="7">
        <f t="shared" si="5"/>
        <v>1.7500000000000002E-2</v>
      </c>
      <c r="C10" s="5"/>
      <c r="D10" s="10">
        <f t="shared" si="1"/>
        <v>26989090.607500002</v>
      </c>
      <c r="E10" s="10">
        <f t="shared" si="2"/>
        <v>0</v>
      </c>
      <c r="F10" s="10">
        <f t="shared" si="3"/>
        <v>26989090.607500002</v>
      </c>
      <c r="G10" s="10">
        <f t="shared" si="4"/>
        <v>1542233749</v>
      </c>
      <c r="H10" s="4">
        <f t="shared" si="6"/>
        <v>26989090.607500002</v>
      </c>
      <c r="I10" s="3">
        <f t="shared" si="7"/>
        <v>45666</v>
      </c>
      <c r="J10" s="6">
        <f t="shared" ref="J10:J43" si="10">J9+0.5</f>
        <v>0.60684931506849316</v>
      </c>
      <c r="K10" s="10">
        <f t="shared" si="8"/>
        <v>16378311.149482878</v>
      </c>
      <c r="L10" s="11" t="e">
        <f t="shared" si="9"/>
        <v>#NUM!</v>
      </c>
    </row>
    <row r="11" spans="1:12" ht="14.25" customHeight="1" x14ac:dyDescent="0.75">
      <c r="A11" s="3">
        <v>45847</v>
      </c>
      <c r="B11" s="7">
        <f t="shared" si="5"/>
        <v>1.7500000000000002E-2</v>
      </c>
      <c r="C11" s="5"/>
      <c r="D11" s="10">
        <f t="shared" si="1"/>
        <v>26989090.607500002</v>
      </c>
      <c r="E11" s="10">
        <f t="shared" si="2"/>
        <v>0</v>
      </c>
      <c r="F11" s="10">
        <f t="shared" si="3"/>
        <v>26989090.607500002</v>
      </c>
      <c r="G11" s="10">
        <f t="shared" si="4"/>
        <v>1542233749</v>
      </c>
      <c r="H11" s="4">
        <f t="shared" si="6"/>
        <v>26989090.607500002</v>
      </c>
      <c r="I11" s="3">
        <f t="shared" si="7"/>
        <v>45847</v>
      </c>
      <c r="J11" s="6">
        <f t="shared" si="10"/>
        <v>1.106849315068493</v>
      </c>
      <c r="K11" s="10">
        <f t="shared" si="8"/>
        <v>29872856.453232877</v>
      </c>
      <c r="L11" s="11" t="e">
        <f t="shared" si="9"/>
        <v>#NUM!</v>
      </c>
    </row>
    <row r="12" spans="1:12" ht="14.25" customHeight="1" x14ac:dyDescent="0.75">
      <c r="A12" s="3">
        <v>46031</v>
      </c>
      <c r="B12" s="7">
        <f t="shared" si="5"/>
        <v>1.7500000000000002E-2</v>
      </c>
      <c r="C12" s="5"/>
      <c r="D12" s="10">
        <f t="shared" si="1"/>
        <v>26989090.607500002</v>
      </c>
      <c r="E12" s="10">
        <f t="shared" si="2"/>
        <v>0</v>
      </c>
      <c r="F12" s="10">
        <f t="shared" si="3"/>
        <v>26989090.607500002</v>
      </c>
      <c r="G12" s="10">
        <f t="shared" si="4"/>
        <v>1542233749</v>
      </c>
      <c r="H12" s="4">
        <f t="shared" si="6"/>
        <v>26989090.607500002</v>
      </c>
      <c r="I12" s="3">
        <f t="shared" si="7"/>
        <v>46031</v>
      </c>
      <c r="J12" s="6">
        <f t="shared" si="10"/>
        <v>1.606849315068493</v>
      </c>
      <c r="K12" s="10">
        <f t="shared" si="8"/>
        <v>43367401.756982878</v>
      </c>
      <c r="L12" s="11" t="e">
        <f t="shared" si="9"/>
        <v>#NUM!</v>
      </c>
    </row>
    <row r="13" spans="1:12" ht="14.25" customHeight="1" x14ac:dyDescent="0.75">
      <c r="A13" s="3">
        <v>46212</v>
      </c>
      <c r="B13" s="7">
        <f t="shared" si="5"/>
        <v>1.7500000000000002E-2</v>
      </c>
      <c r="C13" s="5"/>
      <c r="D13" s="10">
        <f t="shared" si="1"/>
        <v>26989090.607500002</v>
      </c>
      <c r="E13" s="10">
        <f t="shared" si="2"/>
        <v>0</v>
      </c>
      <c r="F13" s="10">
        <f t="shared" si="3"/>
        <v>26989090.607500002</v>
      </c>
      <c r="G13" s="10">
        <f t="shared" si="4"/>
        <v>1542233749</v>
      </c>
      <c r="H13" s="4">
        <f t="shared" si="6"/>
        <v>26989090.607500002</v>
      </c>
      <c r="I13" s="3">
        <f t="shared" si="7"/>
        <v>46212</v>
      </c>
      <c r="J13" s="6">
        <f t="shared" si="10"/>
        <v>2.106849315068493</v>
      </c>
      <c r="K13" s="10">
        <f t="shared" si="8"/>
        <v>56861947.060732879</v>
      </c>
      <c r="L13" s="11" t="e">
        <f t="shared" si="9"/>
        <v>#NUM!</v>
      </c>
    </row>
    <row r="14" spans="1:12" ht="14.25" customHeight="1" x14ac:dyDescent="0.75">
      <c r="A14" s="3">
        <v>46396</v>
      </c>
      <c r="B14" s="7">
        <f t="shared" si="5"/>
        <v>1.7500000000000002E-2</v>
      </c>
      <c r="C14" s="5"/>
      <c r="D14" s="10">
        <f t="shared" si="1"/>
        <v>26989090.607500002</v>
      </c>
      <c r="E14" s="10">
        <f t="shared" si="2"/>
        <v>0</v>
      </c>
      <c r="F14" s="10">
        <f t="shared" si="3"/>
        <v>26989090.607500002</v>
      </c>
      <c r="G14" s="10">
        <f t="shared" si="4"/>
        <v>1542233749</v>
      </c>
      <c r="H14" s="4">
        <f t="shared" si="6"/>
        <v>26989090.607500002</v>
      </c>
      <c r="I14" s="3">
        <f t="shared" si="7"/>
        <v>46396</v>
      </c>
      <c r="J14" s="6">
        <f t="shared" si="10"/>
        <v>2.606849315068493</v>
      </c>
      <c r="K14" s="10">
        <f t="shared" si="8"/>
        <v>70356492.36448288</v>
      </c>
      <c r="L14" s="11" t="e">
        <f t="shared" si="9"/>
        <v>#NUM!</v>
      </c>
    </row>
    <row r="15" spans="1:12" ht="14.25" customHeight="1" x14ac:dyDescent="0.75">
      <c r="A15" s="3">
        <v>46577</v>
      </c>
      <c r="B15" s="7">
        <f t="shared" si="5"/>
        <v>1.7500000000000002E-2</v>
      </c>
      <c r="C15" s="5"/>
      <c r="D15" s="10">
        <f t="shared" si="1"/>
        <v>26989090.607500002</v>
      </c>
      <c r="E15" s="10">
        <f t="shared" si="2"/>
        <v>0</v>
      </c>
      <c r="F15" s="10">
        <f t="shared" si="3"/>
        <v>26989090.607500002</v>
      </c>
      <c r="G15" s="10">
        <f t="shared" si="4"/>
        <v>1542233749</v>
      </c>
      <c r="H15" s="4">
        <f t="shared" si="6"/>
        <v>26989090.607500002</v>
      </c>
      <c r="I15" s="3">
        <f t="shared" si="7"/>
        <v>46577</v>
      </c>
      <c r="J15" s="6">
        <f t="shared" si="10"/>
        <v>3.106849315068493</v>
      </c>
      <c r="K15" s="10">
        <f t="shared" si="8"/>
        <v>83851037.668232873</v>
      </c>
      <c r="L15" s="11" t="e">
        <f t="shared" si="9"/>
        <v>#NUM!</v>
      </c>
    </row>
    <row r="16" spans="1:12" ht="14.25" customHeight="1" x14ac:dyDescent="0.75">
      <c r="A16" s="3">
        <v>46761</v>
      </c>
      <c r="B16" s="7">
        <f t="shared" si="5"/>
        <v>1.7500000000000002E-2</v>
      </c>
      <c r="C16" s="5">
        <f t="shared" ref="C16:C43" si="11">1/28</f>
        <v>3.5714285714285712E-2</v>
      </c>
      <c r="D16" s="10">
        <f t="shared" si="1"/>
        <v>26989090.607500002</v>
      </c>
      <c r="E16" s="10">
        <f t="shared" si="2"/>
        <v>55079776.75</v>
      </c>
      <c r="F16" s="10">
        <f t="shared" si="3"/>
        <v>82068867.357500002</v>
      </c>
      <c r="G16" s="10">
        <f t="shared" si="4"/>
        <v>1487153972.25</v>
      </c>
      <c r="H16" s="4">
        <f t="shared" si="6"/>
        <v>82068867.357500002</v>
      </c>
      <c r="I16" s="3">
        <f t="shared" si="7"/>
        <v>46761</v>
      </c>
      <c r="J16" s="6">
        <f t="shared" si="10"/>
        <v>3.606849315068493</v>
      </c>
      <c r="K16" s="10">
        <f t="shared" si="8"/>
        <v>296010038.01684588</v>
      </c>
      <c r="L16" s="11" t="e">
        <f t="shared" si="9"/>
        <v>#NUM!</v>
      </c>
    </row>
    <row r="17" spans="1:12" ht="14.25" customHeight="1" x14ac:dyDescent="0.75">
      <c r="A17" s="3">
        <v>46943</v>
      </c>
      <c r="B17" s="7">
        <f t="shared" si="5"/>
        <v>1.7500000000000002E-2</v>
      </c>
      <c r="C17" s="5">
        <f t="shared" si="11"/>
        <v>3.5714285714285712E-2</v>
      </c>
      <c r="D17" s="10">
        <f t="shared" si="1"/>
        <v>26025194.514375001</v>
      </c>
      <c r="E17" s="10">
        <f t="shared" si="2"/>
        <v>55079776.75</v>
      </c>
      <c r="F17" s="10">
        <f t="shared" si="3"/>
        <v>81104971.264375001</v>
      </c>
      <c r="G17" s="10">
        <f t="shared" si="4"/>
        <v>1432074195.5</v>
      </c>
      <c r="H17" s="4">
        <f t="shared" si="6"/>
        <v>81104971.264375001</v>
      </c>
      <c r="I17" s="3">
        <f t="shared" si="7"/>
        <v>46943</v>
      </c>
      <c r="J17" s="6">
        <f t="shared" si="10"/>
        <v>4.1068493150684926</v>
      </c>
      <c r="K17" s="10">
        <f t="shared" si="8"/>
        <v>333085895.68574822</v>
      </c>
      <c r="L17" s="11" t="e">
        <f t="shared" si="9"/>
        <v>#NUM!</v>
      </c>
    </row>
    <row r="18" spans="1:12" ht="14.25" customHeight="1" x14ac:dyDescent="0.75">
      <c r="A18" s="3">
        <v>47127</v>
      </c>
      <c r="B18" s="7">
        <f t="shared" si="5"/>
        <v>1.7500000000000002E-2</v>
      </c>
      <c r="C18" s="5">
        <f t="shared" si="11"/>
        <v>3.5714285714285712E-2</v>
      </c>
      <c r="D18" s="10">
        <f t="shared" si="1"/>
        <v>25061298.421250001</v>
      </c>
      <c r="E18" s="10">
        <f t="shared" si="2"/>
        <v>55079776.75</v>
      </c>
      <c r="F18" s="10">
        <f t="shared" si="3"/>
        <v>80141075.171250001</v>
      </c>
      <c r="G18" s="10">
        <f t="shared" si="4"/>
        <v>1376994418.75</v>
      </c>
      <c r="H18" s="4">
        <f t="shared" si="6"/>
        <v>80141075.171250001</v>
      </c>
      <c r="I18" s="3">
        <f t="shared" si="7"/>
        <v>47127</v>
      </c>
      <c r="J18" s="6">
        <f t="shared" si="10"/>
        <v>4.6068493150684926</v>
      </c>
      <c r="K18" s="10">
        <f t="shared" si="8"/>
        <v>369197857.26152563</v>
      </c>
      <c r="L18" s="11" t="e">
        <f t="shared" si="9"/>
        <v>#NUM!</v>
      </c>
    </row>
    <row r="19" spans="1:12" ht="14.25" customHeight="1" x14ac:dyDescent="0.75">
      <c r="A19" s="3">
        <v>47308</v>
      </c>
      <c r="B19" s="7">
        <f t="shared" ref="B19:B43" si="12">4.875%*180/360</f>
        <v>2.4375000000000001E-2</v>
      </c>
      <c r="C19" s="5">
        <f t="shared" si="11"/>
        <v>3.5714285714285712E-2</v>
      </c>
      <c r="D19" s="10">
        <f t="shared" si="1"/>
        <v>33564238.95703125</v>
      </c>
      <c r="E19" s="10">
        <f t="shared" si="2"/>
        <v>55079776.75</v>
      </c>
      <c r="F19" s="10">
        <f t="shared" si="3"/>
        <v>88644015.70703125</v>
      </c>
      <c r="G19" s="10">
        <f t="shared" si="4"/>
        <v>1321914642</v>
      </c>
      <c r="H19" s="4">
        <f t="shared" si="6"/>
        <v>88644015.70703125</v>
      </c>
      <c r="I19" s="3">
        <f t="shared" si="7"/>
        <v>47308</v>
      </c>
      <c r="J19" s="6">
        <f t="shared" si="10"/>
        <v>5.1068493150684926</v>
      </c>
      <c r="K19" s="10">
        <f t="shared" si="8"/>
        <v>452691630.89837325</v>
      </c>
      <c r="L19" s="11" t="e">
        <f t="shared" si="9"/>
        <v>#NUM!</v>
      </c>
    </row>
    <row r="20" spans="1:12" ht="14.25" customHeight="1" x14ac:dyDescent="0.75">
      <c r="A20" s="3">
        <v>47492</v>
      </c>
      <c r="B20" s="7">
        <f t="shared" si="12"/>
        <v>2.4375000000000001E-2</v>
      </c>
      <c r="C20" s="5">
        <f t="shared" si="11"/>
        <v>3.5714285714285712E-2</v>
      </c>
      <c r="D20" s="10">
        <f t="shared" si="1"/>
        <v>32221669.39875</v>
      </c>
      <c r="E20" s="10">
        <f t="shared" si="2"/>
        <v>55079776.75</v>
      </c>
      <c r="F20" s="10">
        <f t="shared" si="3"/>
        <v>87301446.148750007</v>
      </c>
      <c r="G20" s="10">
        <f t="shared" si="4"/>
        <v>1266834865.25</v>
      </c>
      <c r="H20" s="4">
        <f t="shared" si="6"/>
        <v>87301446.148750007</v>
      </c>
      <c r="I20" s="3">
        <f t="shared" si="7"/>
        <v>47492</v>
      </c>
      <c r="J20" s="6">
        <f t="shared" si="10"/>
        <v>5.6068493150684926</v>
      </c>
      <c r="K20" s="10">
        <f t="shared" si="8"/>
        <v>489486053.54360789</v>
      </c>
      <c r="L20" s="11" t="e">
        <f t="shared" si="9"/>
        <v>#NUM!</v>
      </c>
    </row>
    <row r="21" spans="1:12" ht="14.25" customHeight="1" x14ac:dyDescent="0.75">
      <c r="A21" s="3">
        <v>47673</v>
      </c>
      <c r="B21" s="7">
        <f t="shared" si="12"/>
        <v>2.4375000000000001E-2</v>
      </c>
      <c r="C21" s="5">
        <f t="shared" si="11"/>
        <v>3.5714285714285712E-2</v>
      </c>
      <c r="D21" s="10">
        <f t="shared" si="1"/>
        <v>30879099.840468749</v>
      </c>
      <c r="E21" s="10">
        <f t="shared" si="2"/>
        <v>55079776.75</v>
      </c>
      <c r="F21" s="10">
        <f t="shared" si="3"/>
        <v>85958876.590468749</v>
      </c>
      <c r="G21" s="10">
        <f t="shared" si="4"/>
        <v>1211755088.5</v>
      </c>
      <c r="H21" s="4">
        <f t="shared" si="6"/>
        <v>85958876.590468749</v>
      </c>
      <c r="I21" s="3">
        <f t="shared" si="7"/>
        <v>47673</v>
      </c>
      <c r="J21" s="6">
        <f t="shared" si="10"/>
        <v>6.1068493150684926</v>
      </c>
      <c r="K21" s="10">
        <f t="shared" si="8"/>
        <v>524937906.63056117</v>
      </c>
      <c r="L21" s="11" t="e">
        <f t="shared" si="9"/>
        <v>#NUM!</v>
      </c>
    </row>
    <row r="22" spans="1:12" ht="14.25" customHeight="1" x14ac:dyDescent="0.75">
      <c r="A22" s="3">
        <v>47857</v>
      </c>
      <c r="B22" s="7">
        <f t="shared" si="12"/>
        <v>2.4375000000000001E-2</v>
      </c>
      <c r="C22" s="5">
        <f t="shared" si="11"/>
        <v>3.5714285714285712E-2</v>
      </c>
      <c r="D22" s="10">
        <f t="shared" si="1"/>
        <v>29536530.282187503</v>
      </c>
      <c r="E22" s="10">
        <f t="shared" si="2"/>
        <v>55079776.75</v>
      </c>
      <c r="F22" s="10">
        <f t="shared" si="3"/>
        <v>84616307.032187507</v>
      </c>
      <c r="G22" s="10">
        <f t="shared" si="4"/>
        <v>1156675311.75</v>
      </c>
      <c r="H22" s="4">
        <f t="shared" si="6"/>
        <v>84616307.032187507</v>
      </c>
      <c r="I22" s="3">
        <f t="shared" si="7"/>
        <v>47857</v>
      </c>
      <c r="J22" s="6">
        <f t="shared" si="10"/>
        <v>6.6068493150684926</v>
      </c>
      <c r="K22" s="10">
        <f t="shared" si="8"/>
        <v>559047190.15923333</v>
      </c>
      <c r="L22" s="11" t="e">
        <f t="shared" si="9"/>
        <v>#NUM!</v>
      </c>
    </row>
    <row r="23" spans="1:12" ht="14.25" customHeight="1" x14ac:dyDescent="0.75">
      <c r="A23" s="3">
        <v>48038</v>
      </c>
      <c r="B23" s="7">
        <f t="shared" si="12"/>
        <v>2.4375000000000001E-2</v>
      </c>
      <c r="C23" s="5">
        <f t="shared" si="11"/>
        <v>3.5714285714285712E-2</v>
      </c>
      <c r="D23" s="10">
        <f t="shared" si="1"/>
        <v>28193960.723906253</v>
      </c>
      <c r="E23" s="10">
        <f t="shared" si="2"/>
        <v>55079776.75</v>
      </c>
      <c r="F23" s="10">
        <f t="shared" si="3"/>
        <v>83273737.473906249</v>
      </c>
      <c r="G23" s="10">
        <f t="shared" si="4"/>
        <v>1101595535</v>
      </c>
      <c r="H23" s="4">
        <f t="shared" si="6"/>
        <v>83273737.473906249</v>
      </c>
      <c r="I23" s="3">
        <f t="shared" si="7"/>
        <v>48038</v>
      </c>
      <c r="J23" s="6">
        <f t="shared" si="10"/>
        <v>7.1068493150684926</v>
      </c>
      <c r="K23" s="10">
        <f t="shared" si="8"/>
        <v>591813904.12962413</v>
      </c>
      <c r="L23" s="11" t="e">
        <f t="shared" si="9"/>
        <v>#NUM!</v>
      </c>
    </row>
    <row r="24" spans="1:12" ht="14.25" customHeight="1" x14ac:dyDescent="0.75">
      <c r="A24" s="3">
        <v>48222</v>
      </c>
      <c r="B24" s="7">
        <f t="shared" si="12"/>
        <v>2.4375000000000001E-2</v>
      </c>
      <c r="C24" s="5">
        <f t="shared" si="11"/>
        <v>3.5714285714285712E-2</v>
      </c>
      <c r="D24" s="10">
        <f t="shared" si="1"/>
        <v>26851391.165625002</v>
      </c>
      <c r="E24" s="10">
        <f t="shared" si="2"/>
        <v>55079776.75</v>
      </c>
      <c r="F24" s="10">
        <f t="shared" si="3"/>
        <v>81931167.915625006</v>
      </c>
      <c r="G24" s="10">
        <f t="shared" si="4"/>
        <v>1046515758.25</v>
      </c>
      <c r="H24" s="4">
        <f t="shared" si="6"/>
        <v>81931167.915625006</v>
      </c>
      <c r="I24" s="3">
        <f t="shared" si="7"/>
        <v>48222</v>
      </c>
      <c r="J24" s="6">
        <f t="shared" si="10"/>
        <v>7.6068493150684926</v>
      </c>
      <c r="K24" s="10">
        <f t="shared" si="8"/>
        <v>623238048.54173374</v>
      </c>
      <c r="L24" s="11" t="e">
        <f t="shared" si="9"/>
        <v>#NUM!</v>
      </c>
    </row>
    <row r="25" spans="1:12" ht="14.25" customHeight="1" x14ac:dyDescent="0.75">
      <c r="A25" s="3">
        <v>48404</v>
      </c>
      <c r="B25" s="7">
        <f t="shared" si="12"/>
        <v>2.4375000000000001E-2</v>
      </c>
      <c r="C25" s="5">
        <f t="shared" si="11"/>
        <v>3.5714285714285712E-2</v>
      </c>
      <c r="D25" s="10">
        <f t="shared" si="1"/>
        <v>25508821.607343752</v>
      </c>
      <c r="E25" s="10">
        <f t="shared" si="2"/>
        <v>55079776.75</v>
      </c>
      <c r="F25" s="10">
        <f t="shared" si="3"/>
        <v>80588598.357343748</v>
      </c>
      <c r="G25" s="10">
        <f t="shared" si="4"/>
        <v>991435981.5</v>
      </c>
      <c r="H25" s="4">
        <f t="shared" si="6"/>
        <v>80588598.357343748</v>
      </c>
      <c r="I25" s="3">
        <f t="shared" si="7"/>
        <v>48404</v>
      </c>
      <c r="J25" s="6">
        <f t="shared" si="10"/>
        <v>8.1068493150684926</v>
      </c>
      <c r="K25" s="10">
        <f t="shared" si="8"/>
        <v>653319623.39556205</v>
      </c>
      <c r="L25" s="11" t="e">
        <f t="shared" si="9"/>
        <v>#NUM!</v>
      </c>
    </row>
    <row r="26" spans="1:12" ht="14.25" customHeight="1" x14ac:dyDescent="0.75">
      <c r="A26" s="3">
        <v>48588</v>
      </c>
      <c r="B26" s="7">
        <f t="shared" si="12"/>
        <v>2.4375000000000001E-2</v>
      </c>
      <c r="C26" s="5">
        <f t="shared" si="11"/>
        <v>3.5714285714285712E-2</v>
      </c>
      <c r="D26" s="10">
        <f t="shared" si="1"/>
        <v>24166252.049062502</v>
      </c>
      <c r="E26" s="10">
        <f t="shared" si="2"/>
        <v>55079776.75</v>
      </c>
      <c r="F26" s="10">
        <f t="shared" si="3"/>
        <v>79246028.799062505</v>
      </c>
      <c r="G26" s="10">
        <f t="shared" si="4"/>
        <v>936356204.75</v>
      </c>
      <c r="H26" s="4">
        <f t="shared" si="6"/>
        <v>79246028.799062505</v>
      </c>
      <c r="I26" s="3">
        <f t="shared" si="7"/>
        <v>48588</v>
      </c>
      <c r="J26" s="6">
        <f t="shared" si="10"/>
        <v>8.6068493150684926</v>
      </c>
      <c r="K26" s="10">
        <f t="shared" si="8"/>
        <v>682058628.69110918</v>
      </c>
      <c r="L26" s="11" t="e">
        <f t="shared" si="9"/>
        <v>#NUM!</v>
      </c>
    </row>
    <row r="27" spans="1:12" ht="14.25" customHeight="1" x14ac:dyDescent="0.75">
      <c r="A27" s="3">
        <v>48769</v>
      </c>
      <c r="B27" s="7">
        <f t="shared" si="12"/>
        <v>2.4375000000000001E-2</v>
      </c>
      <c r="C27" s="5">
        <f t="shared" si="11"/>
        <v>3.5714285714285712E-2</v>
      </c>
      <c r="D27" s="10">
        <f t="shared" si="1"/>
        <v>22823682.490781251</v>
      </c>
      <c r="E27" s="10">
        <f t="shared" si="2"/>
        <v>55079776.75</v>
      </c>
      <c r="F27" s="10">
        <f t="shared" si="3"/>
        <v>77903459.240781248</v>
      </c>
      <c r="G27" s="10">
        <f t="shared" si="4"/>
        <v>881276428</v>
      </c>
      <c r="H27" s="4">
        <f t="shared" si="6"/>
        <v>77903459.240781248</v>
      </c>
      <c r="I27" s="3">
        <f t="shared" si="7"/>
        <v>48769</v>
      </c>
      <c r="J27" s="6">
        <f t="shared" si="10"/>
        <v>9.1068493150684926</v>
      </c>
      <c r="K27" s="10">
        <f t="shared" si="8"/>
        <v>709455064.42837489</v>
      </c>
      <c r="L27" s="11" t="e">
        <f t="shared" si="9"/>
        <v>#NUM!</v>
      </c>
    </row>
    <row r="28" spans="1:12" ht="14.25" customHeight="1" x14ac:dyDescent="0.75">
      <c r="A28" s="3">
        <v>48953</v>
      </c>
      <c r="B28" s="7">
        <f t="shared" si="12"/>
        <v>2.4375000000000001E-2</v>
      </c>
      <c r="C28" s="5">
        <f t="shared" si="11"/>
        <v>3.5714285714285712E-2</v>
      </c>
      <c r="D28" s="10">
        <f t="shared" si="1"/>
        <v>21481112.932500001</v>
      </c>
      <c r="E28" s="10">
        <f t="shared" si="2"/>
        <v>55079776.75</v>
      </c>
      <c r="F28" s="10">
        <f t="shared" si="3"/>
        <v>76560889.682500005</v>
      </c>
      <c r="G28" s="10">
        <f t="shared" si="4"/>
        <v>826196651.25</v>
      </c>
      <c r="H28" s="4">
        <f t="shared" si="6"/>
        <v>76560889.682500005</v>
      </c>
      <c r="I28" s="3">
        <f t="shared" si="7"/>
        <v>48953</v>
      </c>
      <c r="J28" s="6">
        <f t="shared" si="10"/>
        <v>9.6068493150684926</v>
      </c>
      <c r="K28" s="10">
        <f t="shared" si="8"/>
        <v>735508930.60735965</v>
      </c>
      <c r="L28" s="11" t="e">
        <f t="shared" si="9"/>
        <v>#NUM!</v>
      </c>
    </row>
    <row r="29" spans="1:12" ht="14.25" customHeight="1" x14ac:dyDescent="0.75">
      <c r="A29" s="3">
        <v>49134</v>
      </c>
      <c r="B29" s="7">
        <f t="shared" si="12"/>
        <v>2.4375000000000001E-2</v>
      </c>
      <c r="C29" s="5">
        <f t="shared" si="11"/>
        <v>3.5714285714285712E-2</v>
      </c>
      <c r="D29" s="10">
        <f t="shared" si="1"/>
        <v>20138543.374218751</v>
      </c>
      <c r="E29" s="10">
        <f t="shared" si="2"/>
        <v>55079776.75</v>
      </c>
      <c r="F29" s="10">
        <f t="shared" si="3"/>
        <v>75218320.124218747</v>
      </c>
      <c r="G29" s="10">
        <f t="shared" si="4"/>
        <v>771116874.5</v>
      </c>
      <c r="H29" s="4">
        <f t="shared" si="6"/>
        <v>75218320.124218747</v>
      </c>
      <c r="I29" s="3">
        <f t="shared" si="7"/>
        <v>49134</v>
      </c>
      <c r="J29" s="6">
        <f t="shared" si="10"/>
        <v>10.106849315068493</v>
      </c>
      <c r="K29" s="10">
        <f t="shared" si="8"/>
        <v>760220227.22806287</v>
      </c>
      <c r="L29" s="11" t="e">
        <f t="shared" si="9"/>
        <v>#NUM!</v>
      </c>
    </row>
    <row r="30" spans="1:12" ht="14.25" customHeight="1" x14ac:dyDescent="0.75">
      <c r="A30" s="3">
        <v>49318</v>
      </c>
      <c r="B30" s="7">
        <f t="shared" si="12"/>
        <v>2.4375000000000001E-2</v>
      </c>
      <c r="C30" s="5">
        <f t="shared" si="11"/>
        <v>3.5714285714285712E-2</v>
      </c>
      <c r="D30" s="10">
        <f t="shared" si="1"/>
        <v>18795973.8159375</v>
      </c>
      <c r="E30" s="10">
        <f t="shared" si="2"/>
        <v>55079776.75</v>
      </c>
      <c r="F30" s="10">
        <f t="shared" si="3"/>
        <v>73875750.565937504</v>
      </c>
      <c r="G30" s="10">
        <f t="shared" si="4"/>
        <v>716037097.75</v>
      </c>
      <c r="H30" s="4">
        <f t="shared" si="6"/>
        <v>73875750.565937504</v>
      </c>
      <c r="I30" s="3">
        <f t="shared" si="7"/>
        <v>49318</v>
      </c>
      <c r="J30" s="6">
        <f t="shared" si="10"/>
        <v>10.606849315068493</v>
      </c>
      <c r="K30" s="10">
        <f t="shared" si="8"/>
        <v>783588954.29048502</v>
      </c>
      <c r="L30" s="11" t="e">
        <f t="shared" si="9"/>
        <v>#NUM!</v>
      </c>
    </row>
    <row r="31" spans="1:12" ht="14.25" customHeight="1" x14ac:dyDescent="0.75">
      <c r="A31" s="3">
        <v>49499</v>
      </c>
      <c r="B31" s="7">
        <f t="shared" si="12"/>
        <v>2.4375000000000001E-2</v>
      </c>
      <c r="C31" s="5">
        <f t="shared" si="11"/>
        <v>3.5714285714285712E-2</v>
      </c>
      <c r="D31" s="10">
        <f t="shared" si="1"/>
        <v>17453404.25765625</v>
      </c>
      <c r="E31" s="10">
        <f t="shared" si="2"/>
        <v>55079776.75</v>
      </c>
      <c r="F31" s="10">
        <f t="shared" si="3"/>
        <v>72533181.007656246</v>
      </c>
      <c r="G31" s="10">
        <f t="shared" si="4"/>
        <v>660957321</v>
      </c>
      <c r="H31" s="4">
        <f t="shared" si="6"/>
        <v>72533181.007656246</v>
      </c>
      <c r="I31" s="3">
        <f t="shared" si="7"/>
        <v>49499</v>
      </c>
      <c r="J31" s="6">
        <f t="shared" si="10"/>
        <v>11.106849315068493</v>
      </c>
      <c r="K31" s="10">
        <f t="shared" si="8"/>
        <v>805615111.79462576</v>
      </c>
      <c r="L31" s="11" t="e">
        <f t="shared" si="9"/>
        <v>#NUM!</v>
      </c>
    </row>
    <row r="32" spans="1:12" ht="14.25" customHeight="1" x14ac:dyDescent="0.75">
      <c r="A32" s="3">
        <v>49683</v>
      </c>
      <c r="B32" s="7">
        <f t="shared" si="12"/>
        <v>2.4375000000000001E-2</v>
      </c>
      <c r="C32" s="5">
        <f t="shared" si="11"/>
        <v>3.5714285714285712E-2</v>
      </c>
      <c r="D32" s="10">
        <f t="shared" si="1"/>
        <v>16110834.699375</v>
      </c>
      <c r="E32" s="10">
        <f t="shared" si="2"/>
        <v>55079776.75</v>
      </c>
      <c r="F32" s="10">
        <f t="shared" si="3"/>
        <v>71190611.449375004</v>
      </c>
      <c r="G32" s="10">
        <f t="shared" si="4"/>
        <v>605877544.25</v>
      </c>
      <c r="H32" s="4">
        <f t="shared" si="6"/>
        <v>71190611.449375004</v>
      </c>
      <c r="I32" s="3">
        <f t="shared" si="7"/>
        <v>49683</v>
      </c>
      <c r="J32" s="6">
        <f t="shared" si="10"/>
        <v>11.606849315068493</v>
      </c>
      <c r="K32" s="10">
        <f t="shared" si="8"/>
        <v>826298699.74048543</v>
      </c>
      <c r="L32" s="11" t="e">
        <f t="shared" si="9"/>
        <v>#NUM!</v>
      </c>
    </row>
    <row r="33" spans="1:12" ht="14.25" customHeight="1" x14ac:dyDescent="0.75">
      <c r="A33" s="3">
        <v>49865</v>
      </c>
      <c r="B33" s="7">
        <f t="shared" si="12"/>
        <v>2.4375000000000001E-2</v>
      </c>
      <c r="C33" s="5">
        <f t="shared" si="11"/>
        <v>3.5714285714285712E-2</v>
      </c>
      <c r="D33" s="10">
        <f t="shared" si="1"/>
        <v>14768265.141093751</v>
      </c>
      <c r="E33" s="10">
        <f t="shared" si="2"/>
        <v>55079776.75</v>
      </c>
      <c r="F33" s="10">
        <f t="shared" si="3"/>
        <v>69848041.891093746</v>
      </c>
      <c r="G33" s="10">
        <f t="shared" si="4"/>
        <v>550797767.5</v>
      </c>
      <c r="H33" s="4">
        <f t="shared" si="6"/>
        <v>69848041.891093746</v>
      </c>
      <c r="I33" s="3">
        <f t="shared" si="7"/>
        <v>49865</v>
      </c>
      <c r="J33" s="6">
        <f t="shared" si="10"/>
        <v>12.106849315068493</v>
      </c>
      <c r="K33" s="10">
        <f t="shared" si="8"/>
        <v>845639718.12806368</v>
      </c>
      <c r="L33" s="11" t="e">
        <f t="shared" si="9"/>
        <v>#NUM!</v>
      </c>
    </row>
    <row r="34" spans="1:12" ht="14.25" customHeight="1" x14ac:dyDescent="0.75">
      <c r="A34" s="3">
        <v>50049</v>
      </c>
      <c r="B34" s="7">
        <f t="shared" si="12"/>
        <v>2.4375000000000001E-2</v>
      </c>
      <c r="C34" s="5">
        <f t="shared" si="11"/>
        <v>3.5714285714285712E-2</v>
      </c>
      <c r="D34" s="10">
        <f t="shared" si="1"/>
        <v>13425695.582812501</v>
      </c>
      <c r="E34" s="10">
        <f t="shared" si="2"/>
        <v>55079776.75</v>
      </c>
      <c r="F34" s="10">
        <f t="shared" si="3"/>
        <v>68505472.332812503</v>
      </c>
      <c r="G34" s="10">
        <f t="shared" si="4"/>
        <v>495717990.75</v>
      </c>
      <c r="H34" s="4">
        <f t="shared" si="6"/>
        <v>68505472.332812503</v>
      </c>
      <c r="I34" s="3">
        <f t="shared" si="7"/>
        <v>50049</v>
      </c>
      <c r="J34" s="6">
        <f t="shared" si="10"/>
        <v>12.606849315068493</v>
      </c>
      <c r="K34" s="10">
        <f t="shared" si="8"/>
        <v>863638166.95736086</v>
      </c>
      <c r="L34" s="11" t="e">
        <f t="shared" si="9"/>
        <v>#NUM!</v>
      </c>
    </row>
    <row r="35" spans="1:12" ht="14.25" customHeight="1" x14ac:dyDescent="0.75">
      <c r="A35" s="3">
        <v>50230</v>
      </c>
      <c r="B35" s="7">
        <f t="shared" si="12"/>
        <v>2.4375000000000001E-2</v>
      </c>
      <c r="C35" s="5">
        <f t="shared" si="11"/>
        <v>3.5714285714285712E-2</v>
      </c>
      <c r="D35" s="10">
        <f t="shared" si="1"/>
        <v>12083126.024531251</v>
      </c>
      <c r="E35" s="10">
        <f t="shared" si="2"/>
        <v>55079776.75</v>
      </c>
      <c r="F35" s="10">
        <f t="shared" si="3"/>
        <v>67162902.774531245</v>
      </c>
      <c r="G35" s="10">
        <f t="shared" si="4"/>
        <v>440638214</v>
      </c>
      <c r="H35" s="4">
        <f t="shared" si="6"/>
        <v>67162902.774531245</v>
      </c>
      <c r="I35" s="3">
        <f t="shared" si="7"/>
        <v>50230</v>
      </c>
      <c r="J35" s="6">
        <f t="shared" si="10"/>
        <v>13.106849315068493</v>
      </c>
      <c r="K35" s="10">
        <f t="shared" si="8"/>
        <v>880294046.22837663</v>
      </c>
      <c r="L35" s="11" t="e">
        <f t="shared" si="9"/>
        <v>#NUM!</v>
      </c>
    </row>
    <row r="36" spans="1:12" ht="14.25" customHeight="1" x14ac:dyDescent="0.75">
      <c r="A36" s="3">
        <v>50414</v>
      </c>
      <c r="B36" s="7">
        <f t="shared" si="12"/>
        <v>2.4375000000000001E-2</v>
      </c>
      <c r="C36" s="5">
        <f t="shared" si="11"/>
        <v>3.5714285714285712E-2</v>
      </c>
      <c r="D36" s="10">
        <f t="shared" si="1"/>
        <v>10740556.466250001</v>
      </c>
      <c r="E36" s="10">
        <f t="shared" si="2"/>
        <v>55079776.75</v>
      </c>
      <c r="F36" s="10">
        <f t="shared" si="3"/>
        <v>65820333.216250002</v>
      </c>
      <c r="G36" s="13">
        <f t="shared" si="4"/>
        <v>385558437.25</v>
      </c>
      <c r="H36" s="4">
        <f t="shared" si="6"/>
        <v>65820333.216250002</v>
      </c>
      <c r="I36" s="3">
        <f t="shared" si="7"/>
        <v>50414</v>
      </c>
      <c r="J36" s="6">
        <f t="shared" si="10"/>
        <v>13.606849315068493</v>
      </c>
      <c r="K36" s="10">
        <f t="shared" si="8"/>
        <v>895607355.94111133</v>
      </c>
      <c r="L36" s="11" t="e">
        <f t="shared" si="9"/>
        <v>#NUM!</v>
      </c>
    </row>
    <row r="37" spans="1:12" ht="14.25" customHeight="1" x14ac:dyDescent="0.75">
      <c r="A37" s="3">
        <v>50595</v>
      </c>
      <c r="B37" s="7">
        <f t="shared" si="12"/>
        <v>2.4375000000000001E-2</v>
      </c>
      <c r="C37" s="5">
        <f t="shared" si="11"/>
        <v>3.5714285714285712E-2</v>
      </c>
      <c r="D37" s="10">
        <f t="shared" si="1"/>
        <v>9397986.9079687502</v>
      </c>
      <c r="E37" s="10">
        <f t="shared" si="2"/>
        <v>55079776.75</v>
      </c>
      <c r="F37" s="10">
        <f t="shared" si="3"/>
        <v>64477763.657968752</v>
      </c>
      <c r="G37" s="13">
        <f t="shared" si="4"/>
        <v>330478660.5</v>
      </c>
      <c r="H37" s="4">
        <f t="shared" si="6"/>
        <v>64477763.657968752</v>
      </c>
      <c r="I37" s="3">
        <f t="shared" si="7"/>
        <v>50595</v>
      </c>
      <c r="J37" s="6">
        <f t="shared" si="10"/>
        <v>14.106849315068493</v>
      </c>
      <c r="K37" s="10">
        <f t="shared" si="8"/>
        <v>909578096.0955646</v>
      </c>
      <c r="L37" s="11" t="e">
        <f t="shared" si="9"/>
        <v>#NUM!</v>
      </c>
    </row>
    <row r="38" spans="1:12" ht="14.25" customHeight="1" x14ac:dyDescent="0.75">
      <c r="A38" s="3">
        <v>50779</v>
      </c>
      <c r="B38" s="7">
        <f t="shared" si="12"/>
        <v>2.4375000000000001E-2</v>
      </c>
      <c r="C38" s="5">
        <f t="shared" si="11"/>
        <v>3.5714285714285712E-2</v>
      </c>
      <c r="D38" s="10">
        <f t="shared" si="1"/>
        <v>8055417.3496874999</v>
      </c>
      <c r="E38" s="10">
        <f t="shared" si="2"/>
        <v>55079776.75</v>
      </c>
      <c r="F38" s="10">
        <f t="shared" si="3"/>
        <v>63135194.099687502</v>
      </c>
      <c r="G38" s="13">
        <f t="shared" si="4"/>
        <v>275398883.75</v>
      </c>
      <c r="H38" s="4">
        <f t="shared" si="6"/>
        <v>63135194.099687502</v>
      </c>
      <c r="I38" s="3">
        <f t="shared" si="7"/>
        <v>50779</v>
      </c>
      <c r="J38" s="6">
        <f t="shared" si="10"/>
        <v>14.606849315068493</v>
      </c>
      <c r="K38" s="10">
        <f t="shared" si="8"/>
        <v>922206266.6917367</v>
      </c>
      <c r="L38" s="11" t="e">
        <f t="shared" si="9"/>
        <v>#NUM!</v>
      </c>
    </row>
    <row r="39" spans="1:12" ht="14.25" customHeight="1" x14ac:dyDescent="0.75">
      <c r="A39" s="3">
        <v>50960</v>
      </c>
      <c r="B39" s="7">
        <f t="shared" si="12"/>
        <v>2.4375000000000001E-2</v>
      </c>
      <c r="C39" s="5">
        <f t="shared" si="11"/>
        <v>3.5714285714285712E-2</v>
      </c>
      <c r="D39" s="10">
        <f t="shared" si="1"/>
        <v>6712847.7914062506</v>
      </c>
      <c r="E39" s="10">
        <f t="shared" si="2"/>
        <v>55079776.75</v>
      </c>
      <c r="F39" s="10">
        <f t="shared" si="3"/>
        <v>61792624.541406251</v>
      </c>
      <c r="G39" s="13">
        <f t="shared" si="4"/>
        <v>220319107</v>
      </c>
      <c r="H39" s="4">
        <f t="shared" si="6"/>
        <v>61792624.541406251</v>
      </c>
      <c r="I39" s="3">
        <f t="shared" si="7"/>
        <v>50960</v>
      </c>
      <c r="J39" s="6">
        <f t="shared" si="10"/>
        <v>15.106849315068493</v>
      </c>
      <c r="K39" s="10">
        <f t="shared" si="8"/>
        <v>933491867.72962761</v>
      </c>
      <c r="L39" s="11" t="e">
        <f t="shared" si="9"/>
        <v>#NUM!</v>
      </c>
    </row>
    <row r="40" spans="1:12" ht="14.25" customHeight="1" x14ac:dyDescent="0.75">
      <c r="A40" s="3">
        <v>51144</v>
      </c>
      <c r="B40" s="7">
        <f t="shared" si="12"/>
        <v>2.4375000000000001E-2</v>
      </c>
      <c r="C40" s="5">
        <f t="shared" si="11"/>
        <v>3.5714285714285712E-2</v>
      </c>
      <c r="D40" s="10">
        <f t="shared" si="1"/>
        <v>5370278.2331250003</v>
      </c>
      <c r="E40" s="10">
        <f t="shared" si="2"/>
        <v>55079776.75</v>
      </c>
      <c r="F40" s="10">
        <f t="shared" si="3"/>
        <v>60450054.983125001</v>
      </c>
      <c r="G40" s="13">
        <f t="shared" si="4"/>
        <v>165239330.25</v>
      </c>
      <c r="H40" s="4">
        <f t="shared" si="6"/>
        <v>60450054.983125001</v>
      </c>
      <c r="I40" s="3">
        <f t="shared" si="7"/>
        <v>51144</v>
      </c>
      <c r="J40" s="6">
        <f t="shared" si="10"/>
        <v>15.606849315068493</v>
      </c>
      <c r="K40" s="10">
        <f t="shared" si="8"/>
        <v>943434899.2092371</v>
      </c>
      <c r="L40" s="11" t="e">
        <f t="shared" si="9"/>
        <v>#NUM!</v>
      </c>
    </row>
    <row r="41" spans="1:12" ht="14.25" customHeight="1" x14ac:dyDescent="0.75">
      <c r="A41" s="3">
        <v>51326</v>
      </c>
      <c r="B41" s="7">
        <f t="shared" si="12"/>
        <v>2.4375000000000001E-2</v>
      </c>
      <c r="C41" s="5">
        <f t="shared" si="11"/>
        <v>3.5714285714285712E-2</v>
      </c>
      <c r="D41" s="10">
        <f t="shared" si="1"/>
        <v>4027708.67484375</v>
      </c>
      <c r="E41" s="10">
        <f t="shared" si="2"/>
        <v>55079776.75</v>
      </c>
      <c r="F41" s="10">
        <f t="shared" si="3"/>
        <v>59107485.424843751</v>
      </c>
      <c r="G41" s="13">
        <f t="shared" si="4"/>
        <v>110159553.5</v>
      </c>
      <c r="H41" s="4">
        <f t="shared" si="6"/>
        <v>59107485.424843751</v>
      </c>
      <c r="I41" s="3">
        <f t="shared" si="7"/>
        <v>51326</v>
      </c>
      <c r="J41" s="6">
        <f t="shared" si="10"/>
        <v>16.106849315068494</v>
      </c>
      <c r="K41" s="10">
        <f t="shared" si="8"/>
        <v>952035361.13056552</v>
      </c>
      <c r="L41" s="11" t="e">
        <f t="shared" si="9"/>
        <v>#NUM!</v>
      </c>
    </row>
    <row r="42" spans="1:12" ht="14.25" customHeight="1" x14ac:dyDescent="0.75">
      <c r="A42" s="3">
        <v>51510</v>
      </c>
      <c r="B42" s="7">
        <f t="shared" si="12"/>
        <v>2.4375000000000001E-2</v>
      </c>
      <c r="C42" s="5">
        <f t="shared" si="11"/>
        <v>3.5714285714285712E-2</v>
      </c>
      <c r="D42" s="10">
        <f t="shared" si="1"/>
        <v>2685139.1165625001</v>
      </c>
      <c r="E42" s="10">
        <f t="shared" si="2"/>
        <v>55079776.75</v>
      </c>
      <c r="F42" s="10">
        <f t="shared" si="3"/>
        <v>57764915.866562501</v>
      </c>
      <c r="G42" s="13">
        <f t="shared" si="4"/>
        <v>55079776.75</v>
      </c>
      <c r="H42" s="4">
        <f t="shared" si="6"/>
        <v>57764915.866562501</v>
      </c>
      <c r="I42" s="3">
        <f t="shared" si="7"/>
        <v>51510</v>
      </c>
      <c r="J42" s="6">
        <f t="shared" si="10"/>
        <v>16.606849315068494</v>
      </c>
      <c r="K42" s="10">
        <f t="shared" si="8"/>
        <v>959293253.49361265</v>
      </c>
      <c r="L42" s="11" t="e">
        <f t="shared" si="9"/>
        <v>#NUM!</v>
      </c>
    </row>
    <row r="43" spans="1:12" ht="14.25" customHeight="1" x14ac:dyDescent="0.75">
      <c r="A43" s="3">
        <v>51691</v>
      </c>
      <c r="B43" s="7">
        <f t="shared" si="12"/>
        <v>2.4375000000000001E-2</v>
      </c>
      <c r="C43" s="5">
        <f t="shared" si="11"/>
        <v>3.5714285714285712E-2</v>
      </c>
      <c r="D43" s="10">
        <f t="shared" si="1"/>
        <v>1342569.5582812501</v>
      </c>
      <c r="E43" s="10">
        <f t="shared" si="2"/>
        <v>55079776.75</v>
      </c>
      <c r="F43" s="10">
        <f t="shared" si="3"/>
        <v>56422346.30828125</v>
      </c>
      <c r="G43" s="13">
        <f t="shared" si="4"/>
        <v>0</v>
      </c>
      <c r="H43" s="4">
        <f t="shared" si="6"/>
        <v>56422346.30828125</v>
      </c>
      <c r="I43" s="3">
        <f t="shared" si="7"/>
        <v>51691</v>
      </c>
      <c r="J43" s="6">
        <f t="shared" si="10"/>
        <v>17.106849315068494</v>
      </c>
      <c r="K43" s="10">
        <f t="shared" si="8"/>
        <v>965208576.29837847</v>
      </c>
      <c r="L43" s="11" t="e">
        <f t="shared" si="9"/>
        <v>#NUM!</v>
      </c>
    </row>
    <row r="44" spans="1:12" ht="14.25" customHeight="1" x14ac:dyDescent="0.75"/>
    <row r="45" spans="1:12" ht="14.25" customHeight="1" x14ac:dyDescent="0.75"/>
    <row r="46" spans="1:12" ht="14.25" customHeight="1" x14ac:dyDescent="0.75"/>
    <row r="47" spans="1:12" ht="14.25" customHeight="1" x14ac:dyDescent="0.75"/>
    <row r="48" spans="1:12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4.7265625" customWidth="1"/>
    <col min="5" max="5" width="17.7265625" customWidth="1"/>
    <col min="6" max="7" width="17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-2635028710</v>
      </c>
      <c r="G2" s="10">
        <f>bonos!H7</f>
        <v>2635028710</v>
      </c>
      <c r="H2" s="4"/>
      <c r="I2" s="4"/>
    </row>
    <row r="3" spans="1:12" ht="14.25" customHeight="1" x14ac:dyDescent="0.75">
      <c r="A3" s="3">
        <v>44386</v>
      </c>
      <c r="B3" s="7">
        <f>bonos!$I$2*180/360</f>
        <v>5.0000000000000001E-3</v>
      </c>
      <c r="C3" s="5">
        <v>0</v>
      </c>
      <c r="D3" s="10">
        <f t="shared" ref="D3:D19" si="0">B3*G2</f>
        <v>13175143.550000001</v>
      </c>
      <c r="E3" s="10">
        <f t="shared" ref="E3:E9" si="1">G2*C3</f>
        <v>0</v>
      </c>
      <c r="F3" s="10">
        <f t="shared" ref="F3:F19" si="2">E3+D3</f>
        <v>13175143.550000001</v>
      </c>
      <c r="G3" s="10">
        <f t="shared" ref="G3:G19" si="3">G2-E3</f>
        <v>2635028710</v>
      </c>
      <c r="H3" s="4"/>
      <c r="I3" s="4"/>
    </row>
    <row r="4" spans="1:12" ht="14.25" customHeight="1" x14ac:dyDescent="0.75">
      <c r="A4" s="3">
        <v>44570</v>
      </c>
      <c r="B4" s="7">
        <f>bonos!$I$2*180/360</f>
        <v>5.0000000000000001E-3</v>
      </c>
      <c r="C4" s="5">
        <v>0</v>
      </c>
      <c r="D4" s="10">
        <f t="shared" si="0"/>
        <v>13175143.550000001</v>
      </c>
      <c r="E4" s="10">
        <f t="shared" si="1"/>
        <v>0</v>
      </c>
      <c r="F4" s="10">
        <f t="shared" si="2"/>
        <v>13175143.550000001</v>
      </c>
      <c r="G4" s="10">
        <f t="shared" si="3"/>
        <v>2635028710</v>
      </c>
      <c r="H4" s="4"/>
      <c r="I4" s="4"/>
    </row>
    <row r="5" spans="1:12" ht="14.25" customHeight="1" x14ac:dyDescent="0.75">
      <c r="A5" s="3">
        <v>44751</v>
      </c>
      <c r="B5" s="7">
        <f>bonos!$I$2*180/360</f>
        <v>5.0000000000000001E-3</v>
      </c>
      <c r="C5" s="5">
        <v>0</v>
      </c>
      <c r="D5" s="10">
        <f t="shared" si="0"/>
        <v>13175143.550000001</v>
      </c>
      <c r="E5" s="10">
        <f t="shared" si="1"/>
        <v>0</v>
      </c>
      <c r="F5" s="10">
        <f t="shared" si="2"/>
        <v>13175143.550000001</v>
      </c>
      <c r="G5" s="10">
        <f t="shared" si="3"/>
        <v>2635028710</v>
      </c>
      <c r="H5" s="4"/>
      <c r="I5" s="4"/>
    </row>
    <row r="6" spans="1:12" ht="14.25" customHeight="1" x14ac:dyDescent="0.75">
      <c r="A6" s="3">
        <v>44935</v>
      </c>
      <c r="B6" s="7">
        <f>bonos!$I$2*180/360</f>
        <v>5.0000000000000001E-3</v>
      </c>
      <c r="C6" s="5">
        <v>0</v>
      </c>
      <c r="D6" s="10">
        <f t="shared" si="0"/>
        <v>13175143.550000001</v>
      </c>
      <c r="E6" s="10">
        <f t="shared" si="1"/>
        <v>0</v>
      </c>
      <c r="F6" s="10">
        <f t="shared" si="2"/>
        <v>13175143.550000001</v>
      </c>
      <c r="G6" s="10">
        <f t="shared" si="3"/>
        <v>2635028710</v>
      </c>
      <c r="H6" s="4"/>
      <c r="I6" s="4"/>
    </row>
    <row r="7" spans="1:12" ht="14.25" customHeight="1" x14ac:dyDescent="0.75">
      <c r="A7" s="3">
        <v>45116</v>
      </c>
      <c r="B7" s="7">
        <f>bonos!$I$2*180/360</f>
        <v>5.0000000000000001E-3</v>
      </c>
      <c r="C7" s="5">
        <v>0</v>
      </c>
      <c r="D7" s="10">
        <f t="shared" si="0"/>
        <v>13175143.550000001</v>
      </c>
      <c r="E7" s="10">
        <f t="shared" si="1"/>
        <v>0</v>
      </c>
      <c r="F7" s="10">
        <f t="shared" si="2"/>
        <v>13175143.550000001</v>
      </c>
      <c r="G7" s="10">
        <f t="shared" si="3"/>
        <v>2635028710</v>
      </c>
      <c r="H7" s="4"/>
      <c r="I7" s="4"/>
    </row>
    <row r="8" spans="1:12" ht="14.25" customHeight="1" x14ac:dyDescent="0.75">
      <c r="A8" s="3">
        <v>45300</v>
      </c>
      <c r="B8" s="7">
        <f>bonos!$I$2*180/360</f>
        <v>5.0000000000000001E-3</v>
      </c>
      <c r="C8" s="5">
        <v>0</v>
      </c>
      <c r="D8" s="10">
        <f t="shared" si="0"/>
        <v>13175143.550000001</v>
      </c>
      <c r="E8" s="10">
        <f t="shared" si="1"/>
        <v>0</v>
      </c>
      <c r="F8" s="10">
        <f t="shared" si="2"/>
        <v>13175143.550000001</v>
      </c>
      <c r="G8" s="10">
        <f t="shared" si="3"/>
        <v>2635028710</v>
      </c>
      <c r="H8" s="4">
        <f>-bonos!Q7</f>
        <v>-60.89</v>
      </c>
      <c r="I8" s="3">
        <f>bonos!P7</f>
        <v>45443</v>
      </c>
    </row>
    <row r="9" spans="1:12" ht="14.25" customHeight="1" x14ac:dyDescent="0.75">
      <c r="A9" s="3">
        <v>45482</v>
      </c>
      <c r="B9" s="7">
        <f>bonos!$I$2*180/360</f>
        <v>5.0000000000000001E-3</v>
      </c>
      <c r="C9" s="5">
        <v>0</v>
      </c>
      <c r="D9" s="10">
        <f t="shared" si="0"/>
        <v>13175143.550000001</v>
      </c>
      <c r="E9" s="10">
        <f t="shared" si="1"/>
        <v>0</v>
      </c>
      <c r="F9" s="10">
        <f t="shared" si="2"/>
        <v>13175143.550000001</v>
      </c>
      <c r="G9" s="10">
        <f t="shared" si="3"/>
        <v>2635028710</v>
      </c>
      <c r="H9" s="4">
        <f t="shared" ref="H9:H19" si="4">F9</f>
        <v>13175143.550000001</v>
      </c>
      <c r="I9" s="3">
        <f t="shared" ref="I9:I19" si="5">A9</f>
        <v>45482</v>
      </c>
      <c r="J9" s="4">
        <f>(A9-bonos!P7)/365</f>
        <v>0.10684931506849316</v>
      </c>
      <c r="K9" s="10">
        <f t="shared" ref="K9:K19" si="6">J9*F9</f>
        <v>1407755.0642465756</v>
      </c>
      <c r="L9" s="11" t="e">
        <f t="shared" ref="L9:L19" si="7">K9/(1+XIRR($H$8:$H$19,$I$8:$I$19))^J9</f>
        <v>#NUM!</v>
      </c>
    </row>
    <row r="10" spans="1:12" ht="14.25" customHeight="1" x14ac:dyDescent="0.75">
      <c r="A10" s="3">
        <v>45666</v>
      </c>
      <c r="B10" s="7">
        <f>bonos!$I$2*180/360</f>
        <v>5.0000000000000001E-3</v>
      </c>
      <c r="C10" s="5">
        <f t="shared" ref="C10:C19" si="8">1/10</f>
        <v>0.1</v>
      </c>
      <c r="D10" s="10">
        <f t="shared" si="0"/>
        <v>13175143.550000001</v>
      </c>
      <c r="E10" s="10">
        <f t="shared" ref="E10:E19" si="9">C10*$G$2</f>
        <v>263502871</v>
      </c>
      <c r="F10" s="10">
        <f t="shared" si="2"/>
        <v>276678014.55000001</v>
      </c>
      <c r="G10" s="10">
        <f t="shared" si="3"/>
        <v>2371525839</v>
      </c>
      <c r="H10" s="4">
        <f t="shared" si="4"/>
        <v>276678014.55000001</v>
      </c>
      <c r="I10" s="3">
        <f t="shared" si="5"/>
        <v>45666</v>
      </c>
      <c r="J10" s="14">
        <f t="shared" ref="J10:J19" si="10">J9+0.5</f>
        <v>0.60684931506849316</v>
      </c>
      <c r="K10" s="10">
        <f t="shared" si="6"/>
        <v>167901863.62417808</v>
      </c>
      <c r="L10" s="11" t="e">
        <f t="shared" si="7"/>
        <v>#NUM!</v>
      </c>
    </row>
    <row r="11" spans="1:12" ht="14.25" customHeight="1" x14ac:dyDescent="0.75">
      <c r="A11" s="3">
        <v>45847</v>
      </c>
      <c r="B11" s="7">
        <f>bonos!$I$2*180/360</f>
        <v>5.0000000000000001E-3</v>
      </c>
      <c r="C11" s="5">
        <f t="shared" si="8"/>
        <v>0.1</v>
      </c>
      <c r="D11" s="10">
        <f t="shared" si="0"/>
        <v>11857629.195</v>
      </c>
      <c r="E11" s="10">
        <f t="shared" si="9"/>
        <v>263502871</v>
      </c>
      <c r="F11" s="10">
        <f t="shared" si="2"/>
        <v>275360500.19499999</v>
      </c>
      <c r="G11" s="10">
        <f t="shared" si="3"/>
        <v>2108022968</v>
      </c>
      <c r="H11" s="4">
        <f t="shared" si="4"/>
        <v>275360500.19499999</v>
      </c>
      <c r="I11" s="3">
        <f t="shared" si="5"/>
        <v>45847</v>
      </c>
      <c r="J11" s="14">
        <f t="shared" si="10"/>
        <v>1.106849315068493</v>
      </c>
      <c r="K11" s="10">
        <f t="shared" si="6"/>
        <v>304782581.0377534</v>
      </c>
      <c r="L11" s="11" t="e">
        <f t="shared" si="7"/>
        <v>#NUM!</v>
      </c>
    </row>
    <row r="12" spans="1:12" ht="14.25" customHeight="1" x14ac:dyDescent="0.75">
      <c r="A12" s="3">
        <v>46031</v>
      </c>
      <c r="B12" s="7">
        <f>bonos!$I$2*180/360</f>
        <v>5.0000000000000001E-3</v>
      </c>
      <c r="C12" s="5">
        <f t="shared" si="8"/>
        <v>0.1</v>
      </c>
      <c r="D12" s="10">
        <f t="shared" si="0"/>
        <v>10540114.84</v>
      </c>
      <c r="E12" s="10">
        <f t="shared" si="9"/>
        <v>263502871</v>
      </c>
      <c r="F12" s="10">
        <f t="shared" si="2"/>
        <v>274042985.83999997</v>
      </c>
      <c r="G12" s="10">
        <f t="shared" si="3"/>
        <v>1844520097</v>
      </c>
      <c r="H12" s="4">
        <f t="shared" si="4"/>
        <v>274042985.83999997</v>
      </c>
      <c r="I12" s="3">
        <f t="shared" si="5"/>
        <v>46031</v>
      </c>
      <c r="J12" s="14">
        <f t="shared" si="10"/>
        <v>1.606849315068493</v>
      </c>
      <c r="K12" s="10">
        <f t="shared" si="6"/>
        <v>440345784.09632868</v>
      </c>
      <c r="L12" s="11" t="e">
        <f t="shared" si="7"/>
        <v>#NUM!</v>
      </c>
    </row>
    <row r="13" spans="1:12" ht="14.25" customHeight="1" x14ac:dyDescent="0.75">
      <c r="A13" s="3">
        <v>46212</v>
      </c>
      <c r="B13" s="7">
        <f>bonos!$I$2*180/360</f>
        <v>5.0000000000000001E-3</v>
      </c>
      <c r="C13" s="5">
        <f t="shared" si="8"/>
        <v>0.1</v>
      </c>
      <c r="D13" s="10">
        <f t="shared" si="0"/>
        <v>9222600.4849999994</v>
      </c>
      <c r="E13" s="10">
        <f t="shared" si="9"/>
        <v>263502871</v>
      </c>
      <c r="F13" s="10">
        <f t="shared" si="2"/>
        <v>272725471.48500001</v>
      </c>
      <c r="G13" s="10">
        <f t="shared" si="3"/>
        <v>1581017226</v>
      </c>
      <c r="H13" s="4">
        <f t="shared" si="4"/>
        <v>272725471.48500001</v>
      </c>
      <c r="I13" s="3">
        <f t="shared" si="5"/>
        <v>46212</v>
      </c>
      <c r="J13" s="14">
        <f t="shared" si="10"/>
        <v>2.106849315068493</v>
      </c>
      <c r="K13" s="10">
        <f t="shared" si="6"/>
        <v>574591472.79990411</v>
      </c>
      <c r="L13" s="11" t="e">
        <f t="shared" si="7"/>
        <v>#NUM!</v>
      </c>
    </row>
    <row r="14" spans="1:12" ht="14.25" customHeight="1" x14ac:dyDescent="0.75">
      <c r="A14" s="3">
        <v>46396</v>
      </c>
      <c r="B14" s="7">
        <f>bonos!$I$2*180/360</f>
        <v>5.0000000000000001E-3</v>
      </c>
      <c r="C14" s="5">
        <f t="shared" si="8"/>
        <v>0.1</v>
      </c>
      <c r="D14" s="10">
        <f t="shared" si="0"/>
        <v>7905086.1299999999</v>
      </c>
      <c r="E14" s="10">
        <f t="shared" si="9"/>
        <v>263502871</v>
      </c>
      <c r="F14" s="10">
        <f t="shared" si="2"/>
        <v>271407957.13</v>
      </c>
      <c r="G14" s="10">
        <f t="shared" si="3"/>
        <v>1317514355</v>
      </c>
      <c r="H14" s="4">
        <f t="shared" si="4"/>
        <v>271407957.13</v>
      </c>
      <c r="I14" s="3">
        <f t="shared" si="5"/>
        <v>46396</v>
      </c>
      <c r="J14" s="14">
        <f t="shared" si="10"/>
        <v>2.606849315068493</v>
      </c>
      <c r="K14" s="10">
        <f t="shared" si="6"/>
        <v>707519647.14847946</v>
      </c>
      <c r="L14" s="11" t="e">
        <f t="shared" si="7"/>
        <v>#NUM!</v>
      </c>
    </row>
    <row r="15" spans="1:12" ht="14.25" customHeight="1" x14ac:dyDescent="0.75">
      <c r="A15" s="3">
        <v>46577</v>
      </c>
      <c r="B15" s="7">
        <f>bonos!$I$2*180/360</f>
        <v>5.0000000000000001E-3</v>
      </c>
      <c r="C15" s="5">
        <f t="shared" si="8"/>
        <v>0.1</v>
      </c>
      <c r="D15" s="10">
        <f t="shared" si="0"/>
        <v>6587571.7750000004</v>
      </c>
      <c r="E15" s="10">
        <f t="shared" si="9"/>
        <v>263502871</v>
      </c>
      <c r="F15" s="10">
        <f t="shared" si="2"/>
        <v>270090442.77499998</v>
      </c>
      <c r="G15" s="10">
        <f t="shared" si="3"/>
        <v>1054011484</v>
      </c>
      <c r="H15" s="4">
        <f t="shared" si="4"/>
        <v>270090442.77499998</v>
      </c>
      <c r="I15" s="3">
        <f t="shared" si="5"/>
        <v>46577</v>
      </c>
      <c r="J15" s="14">
        <f t="shared" si="10"/>
        <v>3.106849315068493</v>
      </c>
      <c r="K15" s="10">
        <f t="shared" si="6"/>
        <v>839130307.14205468</v>
      </c>
      <c r="L15" s="11" t="e">
        <f t="shared" si="7"/>
        <v>#NUM!</v>
      </c>
    </row>
    <row r="16" spans="1:12" ht="14.25" customHeight="1" x14ac:dyDescent="0.75">
      <c r="A16" s="3">
        <v>46761</v>
      </c>
      <c r="B16" s="7">
        <f>bonos!$I$2*180/360</f>
        <v>5.0000000000000001E-3</v>
      </c>
      <c r="C16" s="5">
        <f t="shared" si="8"/>
        <v>0.1</v>
      </c>
      <c r="D16" s="10">
        <f t="shared" si="0"/>
        <v>5270057.42</v>
      </c>
      <c r="E16" s="10">
        <f t="shared" si="9"/>
        <v>263502871</v>
      </c>
      <c r="F16" s="10">
        <f t="shared" si="2"/>
        <v>268772928.42000002</v>
      </c>
      <c r="G16" s="10">
        <f t="shared" si="3"/>
        <v>790508613</v>
      </c>
      <c r="H16" s="4">
        <f t="shared" si="4"/>
        <v>268772928.42000002</v>
      </c>
      <c r="I16" s="3">
        <f t="shared" si="5"/>
        <v>46761</v>
      </c>
      <c r="J16" s="14">
        <f t="shared" si="10"/>
        <v>3.606849315068493</v>
      </c>
      <c r="K16" s="10">
        <f t="shared" si="6"/>
        <v>969423452.78063011</v>
      </c>
      <c r="L16" s="11" t="e">
        <f t="shared" si="7"/>
        <v>#NUM!</v>
      </c>
    </row>
    <row r="17" spans="1:12" ht="14.25" customHeight="1" x14ac:dyDescent="0.75">
      <c r="A17" s="3">
        <v>46943</v>
      </c>
      <c r="B17" s="7">
        <f>bonos!$I$2*180/360</f>
        <v>5.0000000000000001E-3</v>
      </c>
      <c r="C17" s="5">
        <f t="shared" si="8"/>
        <v>0.1</v>
      </c>
      <c r="D17" s="10">
        <f t="shared" si="0"/>
        <v>3952543.0649999999</v>
      </c>
      <c r="E17" s="10">
        <f t="shared" si="9"/>
        <v>263502871</v>
      </c>
      <c r="F17" s="10">
        <f t="shared" si="2"/>
        <v>267455414.065</v>
      </c>
      <c r="G17" s="10">
        <f t="shared" si="3"/>
        <v>527005742</v>
      </c>
      <c r="H17" s="4">
        <f t="shared" si="4"/>
        <v>267455414.065</v>
      </c>
      <c r="I17" s="3">
        <f t="shared" si="5"/>
        <v>46943</v>
      </c>
      <c r="J17" s="14">
        <f t="shared" si="10"/>
        <v>4.1068493150684926</v>
      </c>
      <c r="K17" s="10">
        <f t="shared" si="6"/>
        <v>1098399084.0642054</v>
      </c>
      <c r="L17" s="11" t="e">
        <f t="shared" si="7"/>
        <v>#NUM!</v>
      </c>
    </row>
    <row r="18" spans="1:12" ht="14.25" customHeight="1" x14ac:dyDescent="0.75">
      <c r="A18" s="3">
        <v>47127</v>
      </c>
      <c r="B18" s="7">
        <f>bonos!$I$2*180/360</f>
        <v>5.0000000000000001E-3</v>
      </c>
      <c r="C18" s="5">
        <f t="shared" si="8"/>
        <v>0.1</v>
      </c>
      <c r="D18" s="10">
        <f t="shared" si="0"/>
        <v>2635028.71</v>
      </c>
      <c r="E18" s="10">
        <f t="shared" si="9"/>
        <v>263502871</v>
      </c>
      <c r="F18" s="10">
        <f t="shared" si="2"/>
        <v>266137899.71000001</v>
      </c>
      <c r="G18" s="10">
        <f t="shared" si="3"/>
        <v>263502871</v>
      </c>
      <c r="H18" s="4">
        <f t="shared" si="4"/>
        <v>266137899.71000001</v>
      </c>
      <c r="I18" s="3">
        <f t="shared" si="5"/>
        <v>47127</v>
      </c>
      <c r="J18" s="14">
        <f t="shared" si="10"/>
        <v>4.6068493150684926</v>
      </c>
      <c r="K18" s="10">
        <f t="shared" si="6"/>
        <v>1226057200.9927807</v>
      </c>
      <c r="L18" s="11" t="e">
        <f t="shared" si="7"/>
        <v>#NUM!</v>
      </c>
    </row>
    <row r="19" spans="1:12" ht="14.25" customHeight="1" x14ac:dyDescent="0.75">
      <c r="A19" s="3">
        <v>47308</v>
      </c>
      <c r="B19" s="7">
        <f>bonos!$I$2*180/360</f>
        <v>5.0000000000000001E-3</v>
      </c>
      <c r="C19" s="5">
        <f t="shared" si="8"/>
        <v>0.1</v>
      </c>
      <c r="D19" s="10">
        <f t="shared" si="0"/>
        <v>1317514.355</v>
      </c>
      <c r="E19" s="10">
        <f t="shared" si="9"/>
        <v>263502871</v>
      </c>
      <c r="F19" s="10">
        <f t="shared" si="2"/>
        <v>264820385.35499999</v>
      </c>
      <c r="G19" s="10">
        <f t="shared" si="3"/>
        <v>0</v>
      </c>
      <c r="H19" s="4">
        <f t="shared" si="4"/>
        <v>264820385.35499999</v>
      </c>
      <c r="I19" s="3">
        <f t="shared" si="5"/>
        <v>47308</v>
      </c>
      <c r="J19" s="14">
        <f t="shared" si="10"/>
        <v>5.1068493150684926</v>
      </c>
      <c r="K19" s="10">
        <f t="shared" si="6"/>
        <v>1352397803.5663559</v>
      </c>
      <c r="L19" s="11" t="e">
        <f t="shared" si="7"/>
        <v>#NUM!</v>
      </c>
    </row>
    <row r="20" spans="1:12" ht="14.25" customHeight="1" x14ac:dyDescent="0.75"/>
    <row r="21" spans="1:12" ht="14.25" customHeight="1" x14ac:dyDescent="0.75"/>
    <row r="22" spans="1:12" ht="14.25" customHeight="1" x14ac:dyDescent="0.75"/>
    <row r="23" spans="1:12" ht="14.25" customHeight="1" x14ac:dyDescent="0.75"/>
    <row r="24" spans="1:12" ht="14.25" customHeight="1" x14ac:dyDescent="0.75"/>
    <row r="25" spans="1:12" ht="14.25" customHeight="1" x14ac:dyDescent="0.75"/>
    <row r="26" spans="1:12" ht="14.25" customHeight="1" x14ac:dyDescent="0.75"/>
    <row r="27" spans="1:12" ht="14.25" customHeight="1" x14ac:dyDescent="0.75"/>
    <row r="28" spans="1:12" ht="14.25" customHeight="1" x14ac:dyDescent="0.75"/>
    <row r="29" spans="1:12" ht="14.25" customHeight="1" x14ac:dyDescent="0.75"/>
    <row r="30" spans="1:12" ht="14.25" customHeight="1" x14ac:dyDescent="0.75"/>
    <row r="31" spans="1:12" ht="14.25" customHeight="1" x14ac:dyDescent="0.75"/>
    <row r="32" spans="1:1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4.7265625" customWidth="1"/>
    <col min="5" max="5" width="10.6328125" customWidth="1"/>
    <col min="6" max="7" width="18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D2" s="10"/>
      <c r="E2" s="10"/>
      <c r="F2" s="10">
        <f>-G2</f>
        <v>-16090612053</v>
      </c>
      <c r="G2" s="10">
        <f>bonos!H8</f>
        <v>16090612053</v>
      </c>
      <c r="H2" s="4"/>
      <c r="I2" s="4"/>
    </row>
    <row r="3" spans="1:12" ht="14.25" customHeight="1" x14ac:dyDescent="0.75">
      <c r="A3" s="3">
        <v>44386</v>
      </c>
      <c r="B3" s="7">
        <f t="shared" ref="B3:B6" si="0">0.5%*180/360</f>
        <v>2.5000000000000001E-3</v>
      </c>
      <c r="C3" s="2">
        <v>0</v>
      </c>
      <c r="D3" s="10">
        <f t="shared" ref="D3:D21" si="1">B3*G2</f>
        <v>40226530.1325</v>
      </c>
      <c r="E3" s="10">
        <f t="shared" ref="E3:E21" si="2">C3*$G$2</f>
        <v>0</v>
      </c>
      <c r="F3" s="10">
        <f t="shared" ref="F3:F21" si="3">E3+D3</f>
        <v>40226530.1325</v>
      </c>
      <c r="G3" s="10">
        <f t="shared" ref="G3:G21" si="4">G2-E3</f>
        <v>16090612053</v>
      </c>
      <c r="H3" s="4"/>
      <c r="I3" s="4"/>
    </row>
    <row r="4" spans="1:12" ht="14.25" customHeight="1" x14ac:dyDescent="0.75">
      <c r="A4" s="3">
        <v>44570</v>
      </c>
      <c r="B4" s="7">
        <f t="shared" si="0"/>
        <v>2.5000000000000001E-3</v>
      </c>
      <c r="C4" s="2">
        <v>0</v>
      </c>
      <c r="D4" s="10">
        <f t="shared" si="1"/>
        <v>40226530.1325</v>
      </c>
      <c r="E4" s="10">
        <f t="shared" si="2"/>
        <v>0</v>
      </c>
      <c r="F4" s="10">
        <f t="shared" si="3"/>
        <v>40226530.1325</v>
      </c>
      <c r="G4" s="10">
        <f t="shared" si="4"/>
        <v>16090612053</v>
      </c>
      <c r="H4" s="4"/>
      <c r="I4" s="4"/>
    </row>
    <row r="5" spans="1:12" ht="14.25" customHeight="1" x14ac:dyDescent="0.75">
      <c r="A5" s="3">
        <v>44751</v>
      </c>
      <c r="B5" s="7">
        <f t="shared" si="0"/>
        <v>2.5000000000000001E-3</v>
      </c>
      <c r="C5" s="2">
        <v>0</v>
      </c>
      <c r="D5" s="10">
        <f t="shared" si="1"/>
        <v>40226530.1325</v>
      </c>
      <c r="E5" s="10">
        <f t="shared" si="2"/>
        <v>0</v>
      </c>
      <c r="F5" s="10">
        <f t="shared" si="3"/>
        <v>40226530.1325</v>
      </c>
      <c r="G5" s="10">
        <f t="shared" si="4"/>
        <v>16090612053</v>
      </c>
      <c r="H5" s="4"/>
      <c r="I5" s="4"/>
    </row>
    <row r="6" spans="1:12" ht="14.25" customHeight="1" x14ac:dyDescent="0.75">
      <c r="A6" s="3">
        <v>44935</v>
      </c>
      <c r="B6" s="7">
        <f t="shared" si="0"/>
        <v>2.5000000000000001E-3</v>
      </c>
      <c r="C6" s="2">
        <v>0</v>
      </c>
      <c r="D6" s="10">
        <f t="shared" si="1"/>
        <v>40226530.1325</v>
      </c>
      <c r="E6" s="10">
        <f t="shared" si="2"/>
        <v>0</v>
      </c>
      <c r="F6" s="10">
        <f t="shared" si="3"/>
        <v>40226530.1325</v>
      </c>
      <c r="G6" s="10">
        <f t="shared" si="4"/>
        <v>16090612053</v>
      </c>
      <c r="H6" s="4"/>
      <c r="I6" s="4"/>
    </row>
    <row r="7" spans="1:12" ht="14.25" customHeight="1" x14ac:dyDescent="0.75">
      <c r="A7" s="3">
        <v>45116</v>
      </c>
      <c r="B7" s="7">
        <f t="shared" ref="B7:B14" si="5">0.75%*180/360</f>
        <v>3.7499999999999994E-3</v>
      </c>
      <c r="C7" s="2">
        <v>0</v>
      </c>
      <c r="D7" s="10">
        <f t="shared" si="1"/>
        <v>60339795.198749989</v>
      </c>
      <c r="E7" s="10">
        <f t="shared" si="2"/>
        <v>0</v>
      </c>
      <c r="F7" s="10">
        <f t="shared" si="3"/>
        <v>60339795.198749989</v>
      </c>
      <c r="G7" s="10">
        <f t="shared" si="4"/>
        <v>16090612053</v>
      </c>
      <c r="H7" s="4"/>
      <c r="I7" s="4"/>
    </row>
    <row r="8" spans="1:12" ht="14.25" customHeight="1" x14ac:dyDescent="0.75">
      <c r="A8" s="3">
        <v>45300</v>
      </c>
      <c r="B8" s="7">
        <f t="shared" si="5"/>
        <v>3.7499999999999994E-3</v>
      </c>
      <c r="C8" s="2">
        <v>0</v>
      </c>
      <c r="D8" s="10">
        <f t="shared" si="1"/>
        <v>60339795.198749989</v>
      </c>
      <c r="E8" s="10">
        <f t="shared" si="2"/>
        <v>0</v>
      </c>
      <c r="F8" s="10">
        <f t="shared" si="3"/>
        <v>60339795.198749989</v>
      </c>
      <c r="G8" s="10">
        <f t="shared" si="4"/>
        <v>16090612053</v>
      </c>
      <c r="H8" s="4">
        <f>-bonos!Q8</f>
        <v>-58.6</v>
      </c>
      <c r="I8" s="3">
        <f>bonos!P8</f>
        <v>45443</v>
      </c>
    </row>
    <row r="9" spans="1:12" ht="14.25" customHeight="1" x14ac:dyDescent="0.75">
      <c r="A9" s="3">
        <v>45482</v>
      </c>
      <c r="B9" s="7">
        <f t="shared" si="5"/>
        <v>3.7499999999999994E-3</v>
      </c>
      <c r="C9" s="5">
        <v>0.04</v>
      </c>
      <c r="D9" s="10">
        <f t="shared" si="1"/>
        <v>60339795.198749989</v>
      </c>
      <c r="E9" s="10">
        <f t="shared" si="2"/>
        <v>643624482.12</v>
      </c>
      <c r="F9" s="10">
        <f t="shared" si="3"/>
        <v>703964277.31875002</v>
      </c>
      <c r="G9" s="10">
        <f t="shared" si="4"/>
        <v>15446987570.879999</v>
      </c>
      <c r="H9" s="4">
        <f t="shared" ref="H9:H21" si="6">F9</f>
        <v>703964277.31875002</v>
      </c>
      <c r="I9" s="3">
        <f t="shared" ref="I9:I21" si="7">A9</f>
        <v>45482</v>
      </c>
      <c r="J9" s="6">
        <f>(A9-bonos!P8)/365</f>
        <v>0.10684931506849316</v>
      </c>
      <c r="K9" s="10">
        <f t="shared" ref="K9:K21" si="8">J9*F9</f>
        <v>75218100.864195213</v>
      </c>
      <c r="L9" s="11" t="e">
        <f t="shared" ref="L9:L21" si="9">K9/(1+XIRR($H$8:$H$21,$I$8:$I$21))^J9</f>
        <v>#NUM!</v>
      </c>
    </row>
    <row r="10" spans="1:12" ht="14.25" customHeight="1" x14ac:dyDescent="0.75">
      <c r="A10" s="3">
        <v>45666</v>
      </c>
      <c r="B10" s="7">
        <f t="shared" si="5"/>
        <v>3.7499999999999994E-3</v>
      </c>
      <c r="C10" s="5">
        <v>0.08</v>
      </c>
      <c r="D10" s="10">
        <f t="shared" si="1"/>
        <v>57926203.390799984</v>
      </c>
      <c r="E10" s="10">
        <f t="shared" si="2"/>
        <v>1287248964.24</v>
      </c>
      <c r="F10" s="10">
        <f t="shared" si="3"/>
        <v>1345175167.6308</v>
      </c>
      <c r="G10" s="10">
        <f t="shared" si="4"/>
        <v>14159738606.639999</v>
      </c>
      <c r="H10" s="4">
        <f t="shared" si="6"/>
        <v>1345175167.6308</v>
      </c>
      <c r="I10" s="3">
        <f t="shared" si="7"/>
        <v>45666</v>
      </c>
      <c r="J10" s="6">
        <f t="shared" ref="J10:J21" si="10">J9+0.5</f>
        <v>0.60684931506849316</v>
      </c>
      <c r="K10" s="10">
        <f t="shared" si="8"/>
        <v>816318629.12389648</v>
      </c>
      <c r="L10" s="11" t="e">
        <f t="shared" si="9"/>
        <v>#NUM!</v>
      </c>
    </row>
    <row r="11" spans="1:12" ht="14.25" customHeight="1" x14ac:dyDescent="0.75">
      <c r="A11" s="3">
        <v>45847</v>
      </c>
      <c r="B11" s="7">
        <f t="shared" si="5"/>
        <v>3.7499999999999994E-3</v>
      </c>
      <c r="C11" s="5">
        <v>0.08</v>
      </c>
      <c r="D11" s="10">
        <f t="shared" si="1"/>
        <v>53099019.774899989</v>
      </c>
      <c r="E11" s="10">
        <f t="shared" si="2"/>
        <v>1287248964.24</v>
      </c>
      <c r="F11" s="10">
        <f t="shared" si="3"/>
        <v>1340347984.0149</v>
      </c>
      <c r="G11" s="10">
        <f t="shared" si="4"/>
        <v>12872489642.4</v>
      </c>
      <c r="H11" s="4">
        <f t="shared" si="6"/>
        <v>1340347984.0149</v>
      </c>
      <c r="I11" s="3">
        <f t="shared" si="7"/>
        <v>45847</v>
      </c>
      <c r="J11" s="6">
        <f t="shared" si="10"/>
        <v>1.106849315068493</v>
      </c>
      <c r="K11" s="10">
        <f t="shared" si="8"/>
        <v>1483563248.0603275</v>
      </c>
      <c r="L11" s="11" t="e">
        <f t="shared" si="9"/>
        <v>#NUM!</v>
      </c>
    </row>
    <row r="12" spans="1:12" ht="14.25" customHeight="1" x14ac:dyDescent="0.75">
      <c r="A12" s="3">
        <v>46031</v>
      </c>
      <c r="B12" s="7">
        <f t="shared" si="5"/>
        <v>3.7499999999999994E-3</v>
      </c>
      <c r="C12" s="5">
        <v>0.08</v>
      </c>
      <c r="D12" s="10">
        <f t="shared" si="1"/>
        <v>48271836.158999994</v>
      </c>
      <c r="E12" s="10">
        <f t="shared" si="2"/>
        <v>1287248964.24</v>
      </c>
      <c r="F12" s="10">
        <f t="shared" si="3"/>
        <v>1335520800.3989999</v>
      </c>
      <c r="G12" s="10">
        <f t="shared" si="4"/>
        <v>11585240678.16</v>
      </c>
      <c r="H12" s="4">
        <f t="shared" si="6"/>
        <v>1335520800.3989999</v>
      </c>
      <c r="I12" s="3">
        <f t="shared" si="7"/>
        <v>46031</v>
      </c>
      <c r="J12" s="6">
        <f t="shared" si="10"/>
        <v>1.606849315068493</v>
      </c>
      <c r="K12" s="10">
        <f t="shared" si="8"/>
        <v>2145980683.3808587</v>
      </c>
      <c r="L12" s="11" t="e">
        <f t="shared" si="9"/>
        <v>#NUM!</v>
      </c>
    </row>
    <row r="13" spans="1:12" ht="14.25" customHeight="1" x14ac:dyDescent="0.75">
      <c r="A13" s="3">
        <v>46212</v>
      </c>
      <c r="B13" s="7">
        <f t="shared" si="5"/>
        <v>3.7499999999999994E-3</v>
      </c>
      <c r="C13" s="5">
        <v>0.08</v>
      </c>
      <c r="D13" s="10">
        <f t="shared" si="1"/>
        <v>43444652.543099992</v>
      </c>
      <c r="E13" s="10">
        <f t="shared" si="2"/>
        <v>1287248964.24</v>
      </c>
      <c r="F13" s="10">
        <f t="shared" si="3"/>
        <v>1330693616.7830999</v>
      </c>
      <c r="G13" s="10">
        <f t="shared" si="4"/>
        <v>10297991713.92</v>
      </c>
      <c r="H13" s="4">
        <f t="shared" si="6"/>
        <v>1330693616.7830999</v>
      </c>
      <c r="I13" s="3">
        <f t="shared" si="7"/>
        <v>46212</v>
      </c>
      <c r="J13" s="6">
        <f t="shared" si="10"/>
        <v>2.106849315068493</v>
      </c>
      <c r="K13" s="10">
        <f t="shared" si="8"/>
        <v>2803570935.0854897</v>
      </c>
      <c r="L13" s="11" t="e">
        <f t="shared" si="9"/>
        <v>#NUM!</v>
      </c>
    </row>
    <row r="14" spans="1:12" ht="14.25" customHeight="1" x14ac:dyDescent="0.75">
      <c r="A14" s="3">
        <v>46396</v>
      </c>
      <c r="B14" s="7">
        <f t="shared" si="5"/>
        <v>3.7499999999999994E-3</v>
      </c>
      <c r="C14" s="5">
        <v>0.08</v>
      </c>
      <c r="D14" s="10">
        <f t="shared" si="1"/>
        <v>38617468.927199997</v>
      </c>
      <c r="E14" s="10">
        <f t="shared" si="2"/>
        <v>1287248964.24</v>
      </c>
      <c r="F14" s="10">
        <f t="shared" si="3"/>
        <v>1325866433.1672001</v>
      </c>
      <c r="G14" s="10">
        <f t="shared" si="4"/>
        <v>9010742749.6800003</v>
      </c>
      <c r="H14" s="4">
        <f t="shared" si="6"/>
        <v>1325866433.1672001</v>
      </c>
      <c r="I14" s="3">
        <f t="shared" si="7"/>
        <v>46396</v>
      </c>
      <c r="J14" s="6">
        <f t="shared" si="10"/>
        <v>2.606849315068493</v>
      </c>
      <c r="K14" s="10">
        <f t="shared" si="8"/>
        <v>3456334003.1742215</v>
      </c>
      <c r="L14" s="11" t="e">
        <f t="shared" si="9"/>
        <v>#NUM!</v>
      </c>
    </row>
    <row r="15" spans="1:12" ht="14.25" customHeight="1" x14ac:dyDescent="0.75">
      <c r="A15" s="3">
        <v>46577</v>
      </c>
      <c r="B15" s="7">
        <f t="shared" ref="B15:B21" si="11">1.75%*180/360</f>
        <v>8.7500000000000008E-3</v>
      </c>
      <c r="C15" s="5">
        <v>0.08</v>
      </c>
      <c r="D15" s="10">
        <f t="shared" si="1"/>
        <v>78843999.059700012</v>
      </c>
      <c r="E15" s="10">
        <f t="shared" si="2"/>
        <v>1287248964.24</v>
      </c>
      <c r="F15" s="10">
        <f t="shared" si="3"/>
        <v>1366092963.2997</v>
      </c>
      <c r="G15" s="10">
        <f t="shared" si="4"/>
        <v>7723493785.4400005</v>
      </c>
      <c r="H15" s="4">
        <f t="shared" si="6"/>
        <v>1366092963.2997</v>
      </c>
      <c r="I15" s="3">
        <f t="shared" si="7"/>
        <v>46577</v>
      </c>
      <c r="J15" s="6">
        <f t="shared" si="10"/>
        <v>3.106849315068493</v>
      </c>
      <c r="K15" s="10">
        <f t="shared" si="8"/>
        <v>4244244987.3475609</v>
      </c>
      <c r="L15" s="11" t="e">
        <f t="shared" si="9"/>
        <v>#NUM!</v>
      </c>
    </row>
    <row r="16" spans="1:12" ht="14.25" customHeight="1" x14ac:dyDescent="0.75">
      <c r="A16" s="3">
        <v>46761</v>
      </c>
      <c r="B16" s="7">
        <f t="shared" si="11"/>
        <v>8.7500000000000008E-3</v>
      </c>
      <c r="C16" s="5">
        <v>0.08</v>
      </c>
      <c r="D16" s="10">
        <f t="shared" si="1"/>
        <v>67580570.622600004</v>
      </c>
      <c r="E16" s="10">
        <f t="shared" si="2"/>
        <v>1287248964.24</v>
      </c>
      <c r="F16" s="10">
        <f t="shared" si="3"/>
        <v>1354829534.8626001</v>
      </c>
      <c r="G16" s="10">
        <f t="shared" si="4"/>
        <v>6436244821.2000008</v>
      </c>
      <c r="H16" s="4">
        <f t="shared" si="6"/>
        <v>1354829534.8626001</v>
      </c>
      <c r="I16" s="3">
        <f t="shared" si="7"/>
        <v>46761</v>
      </c>
      <c r="J16" s="6">
        <f t="shared" si="10"/>
        <v>3.606849315068493</v>
      </c>
      <c r="K16" s="10">
        <f t="shared" si="8"/>
        <v>4886665979.853734</v>
      </c>
      <c r="L16" s="11" t="e">
        <f t="shared" si="9"/>
        <v>#NUM!</v>
      </c>
    </row>
    <row r="17" spans="1:12" ht="14.25" customHeight="1" x14ac:dyDescent="0.75">
      <c r="A17" s="3">
        <v>46943</v>
      </c>
      <c r="B17" s="7">
        <f t="shared" si="11"/>
        <v>8.7500000000000008E-3</v>
      </c>
      <c r="C17" s="5">
        <v>0.08</v>
      </c>
      <c r="D17" s="10">
        <f t="shared" si="1"/>
        <v>56317142.185500011</v>
      </c>
      <c r="E17" s="10">
        <f t="shared" si="2"/>
        <v>1287248964.24</v>
      </c>
      <c r="F17" s="10">
        <f t="shared" si="3"/>
        <v>1343566106.4254999</v>
      </c>
      <c r="G17" s="10">
        <f t="shared" si="4"/>
        <v>5148995856.960001</v>
      </c>
      <c r="H17" s="4">
        <f t="shared" si="6"/>
        <v>1343566106.4254999</v>
      </c>
      <c r="I17" s="3">
        <f t="shared" si="7"/>
        <v>46943</v>
      </c>
      <c r="J17" s="6">
        <f t="shared" si="10"/>
        <v>4.1068493150684926</v>
      </c>
      <c r="K17" s="10">
        <f t="shared" si="8"/>
        <v>5517823543.9228058</v>
      </c>
      <c r="L17" s="11" t="e">
        <f t="shared" si="9"/>
        <v>#NUM!</v>
      </c>
    </row>
    <row r="18" spans="1:12" ht="14.25" customHeight="1" x14ac:dyDescent="0.75">
      <c r="A18" s="3">
        <v>47127</v>
      </c>
      <c r="B18" s="7">
        <f t="shared" si="11"/>
        <v>8.7500000000000008E-3</v>
      </c>
      <c r="C18" s="5">
        <v>0.08</v>
      </c>
      <c r="D18" s="10">
        <f t="shared" si="1"/>
        <v>45053713.74840001</v>
      </c>
      <c r="E18" s="10">
        <f t="shared" si="2"/>
        <v>1287248964.24</v>
      </c>
      <c r="F18" s="10">
        <f t="shared" si="3"/>
        <v>1332302677.9884</v>
      </c>
      <c r="G18" s="10">
        <f t="shared" si="4"/>
        <v>3861746892.7200012</v>
      </c>
      <c r="H18" s="4">
        <f t="shared" si="6"/>
        <v>1332302677.9884</v>
      </c>
      <c r="I18" s="3">
        <f t="shared" si="7"/>
        <v>47127</v>
      </c>
      <c r="J18" s="6">
        <f t="shared" si="10"/>
        <v>4.6068493150684926</v>
      </c>
      <c r="K18" s="10">
        <f t="shared" si="8"/>
        <v>6137717679.5547791</v>
      </c>
      <c r="L18" s="11" t="e">
        <f t="shared" si="9"/>
        <v>#NUM!</v>
      </c>
    </row>
    <row r="19" spans="1:12" ht="14.25" customHeight="1" x14ac:dyDescent="0.75">
      <c r="A19" s="3">
        <v>47308</v>
      </c>
      <c r="B19" s="7">
        <f t="shared" si="11"/>
        <v>8.7500000000000008E-3</v>
      </c>
      <c r="C19" s="5">
        <v>0.08</v>
      </c>
      <c r="D19" s="10">
        <f t="shared" si="1"/>
        <v>33790285.311300017</v>
      </c>
      <c r="E19" s="10">
        <f t="shared" si="2"/>
        <v>1287248964.24</v>
      </c>
      <c r="F19" s="10">
        <f t="shared" si="3"/>
        <v>1321039249.5513</v>
      </c>
      <c r="G19" s="10">
        <f t="shared" si="4"/>
        <v>2574497928.4800014</v>
      </c>
      <c r="H19" s="4">
        <f t="shared" si="6"/>
        <v>1321039249.5513</v>
      </c>
      <c r="I19" s="3">
        <f t="shared" si="7"/>
        <v>47308</v>
      </c>
      <c r="J19" s="6">
        <f t="shared" si="10"/>
        <v>5.1068493150684926</v>
      </c>
      <c r="K19" s="10">
        <f t="shared" si="8"/>
        <v>6746348386.7496519</v>
      </c>
      <c r="L19" s="11" t="e">
        <f t="shared" si="9"/>
        <v>#NUM!</v>
      </c>
    </row>
    <row r="20" spans="1:12" ht="14.25" customHeight="1" x14ac:dyDescent="0.75">
      <c r="A20" s="3">
        <v>47492</v>
      </c>
      <c r="B20" s="7">
        <f t="shared" si="11"/>
        <v>8.7500000000000008E-3</v>
      </c>
      <c r="C20" s="5">
        <v>0.08</v>
      </c>
      <c r="D20" s="10">
        <f t="shared" si="1"/>
        <v>22526856.874200016</v>
      </c>
      <c r="E20" s="10">
        <f t="shared" si="2"/>
        <v>1287248964.24</v>
      </c>
      <c r="F20" s="10">
        <f t="shared" si="3"/>
        <v>1309775821.1142001</v>
      </c>
      <c r="G20" s="10">
        <f t="shared" si="4"/>
        <v>1287248964.2400014</v>
      </c>
      <c r="H20" s="4">
        <f t="shared" si="6"/>
        <v>1309775821.1142001</v>
      </c>
      <c r="I20" s="3">
        <f t="shared" si="7"/>
        <v>47492</v>
      </c>
      <c r="J20" s="6">
        <f t="shared" si="10"/>
        <v>5.6068493150684926</v>
      </c>
      <c r="K20" s="10">
        <f t="shared" si="8"/>
        <v>7343715665.5074253</v>
      </c>
      <c r="L20" s="11" t="e">
        <f t="shared" si="9"/>
        <v>#NUM!</v>
      </c>
    </row>
    <row r="21" spans="1:12" ht="14.25" customHeight="1" x14ac:dyDescent="0.75">
      <c r="A21" s="3">
        <v>47673</v>
      </c>
      <c r="B21" s="7">
        <f t="shared" si="11"/>
        <v>8.7500000000000008E-3</v>
      </c>
      <c r="C21" s="5">
        <v>0.08</v>
      </c>
      <c r="D21" s="10">
        <f t="shared" si="1"/>
        <v>11263428.437100014</v>
      </c>
      <c r="E21" s="10">
        <f t="shared" si="2"/>
        <v>1287248964.24</v>
      </c>
      <c r="F21" s="10">
        <f t="shared" si="3"/>
        <v>1298512392.6770999</v>
      </c>
      <c r="G21" s="10">
        <f t="shared" si="4"/>
        <v>0</v>
      </c>
      <c r="H21" s="4">
        <f t="shared" si="6"/>
        <v>1298512392.6770999</v>
      </c>
      <c r="I21" s="3">
        <f t="shared" si="7"/>
        <v>47673</v>
      </c>
      <c r="J21" s="6">
        <f t="shared" si="10"/>
        <v>6.1068493150684926</v>
      </c>
      <c r="K21" s="10">
        <f t="shared" si="8"/>
        <v>7929819515.8280973</v>
      </c>
      <c r="L21" s="11" t="e">
        <f t="shared" si="9"/>
        <v>#NUM!</v>
      </c>
    </row>
    <row r="22" spans="1:12" ht="14.25" customHeight="1" x14ac:dyDescent="0.75"/>
    <row r="23" spans="1:12" ht="14.25" customHeight="1" x14ac:dyDescent="0.75"/>
    <row r="24" spans="1:12" ht="14.25" customHeight="1" x14ac:dyDescent="0.75"/>
    <row r="25" spans="1:12" ht="14.25" customHeight="1" x14ac:dyDescent="0.75"/>
    <row r="26" spans="1:12" ht="14.25" customHeight="1" x14ac:dyDescent="0.75"/>
    <row r="27" spans="1:12" ht="14.25" customHeight="1" x14ac:dyDescent="0.75"/>
    <row r="28" spans="1:12" ht="14.25" customHeight="1" x14ac:dyDescent="0.75"/>
    <row r="29" spans="1:12" ht="14.25" customHeight="1" x14ac:dyDescent="0.75"/>
    <row r="30" spans="1:12" ht="14.25" customHeight="1" x14ac:dyDescent="0.75"/>
    <row r="31" spans="1:12" ht="14.25" customHeight="1" x14ac:dyDescent="0.75"/>
    <row r="32" spans="1:1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workbookViewId="0">
      <selection activeCell="G3" sqref="G3"/>
    </sheetView>
  </sheetViews>
  <sheetFormatPr baseColWidth="10" defaultColWidth="12.6328125" defaultRowHeight="15" customHeight="1" x14ac:dyDescent="0.75"/>
  <cols>
    <col min="1" max="3" width="10.6328125" customWidth="1"/>
    <col min="4" max="4" width="15.7265625" customWidth="1"/>
    <col min="5" max="5" width="10.6328125" customWidth="1"/>
    <col min="6" max="7" width="18.2265625" customWidth="1"/>
    <col min="8" max="26" width="10.6328125" customWidth="1"/>
  </cols>
  <sheetData>
    <row r="1" spans="1:12" ht="14.25" customHeight="1" x14ac:dyDescent="0.75">
      <c r="A1" s="1" t="s">
        <v>71</v>
      </c>
      <c r="B1" s="1" t="s">
        <v>72</v>
      </c>
      <c r="C1" s="1" t="s">
        <v>12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 ht="14.25" customHeight="1" x14ac:dyDescent="0.75">
      <c r="A2" s="3">
        <v>44078</v>
      </c>
      <c r="B2" s="1"/>
      <c r="C2" s="1"/>
      <c r="D2" s="9"/>
      <c r="E2" s="9"/>
      <c r="F2" s="10">
        <f>-G2</f>
        <v>-20501717797</v>
      </c>
      <c r="G2" s="10">
        <f>bonos!H9</f>
        <v>20501717797</v>
      </c>
      <c r="H2" s="4"/>
      <c r="I2" s="4"/>
    </row>
    <row r="3" spans="1:12" ht="14.25" customHeight="1" x14ac:dyDescent="0.75">
      <c r="A3" s="3">
        <v>44386</v>
      </c>
      <c r="B3" s="7">
        <f t="shared" ref="B3:B4" si="0">1.125%*180/360</f>
        <v>5.6249999999999998E-3</v>
      </c>
      <c r="C3" s="5"/>
      <c r="D3" s="10">
        <f t="shared" ref="D3:D31" si="1">B3*G2</f>
        <v>115322162.608125</v>
      </c>
      <c r="E3" s="10">
        <f t="shared" ref="E3:E31" si="2">C3*$G$2</f>
        <v>0</v>
      </c>
      <c r="F3" s="10">
        <f t="shared" ref="F3:F31" si="3">E3+D3</f>
        <v>115322162.608125</v>
      </c>
      <c r="G3" s="10">
        <f t="shared" ref="G3:G31" si="4">G2-E3</f>
        <v>20501717797</v>
      </c>
      <c r="H3" s="4"/>
      <c r="I3" s="4"/>
    </row>
    <row r="4" spans="1:12" ht="14.25" customHeight="1" x14ac:dyDescent="0.75">
      <c r="A4" s="3">
        <v>44570</v>
      </c>
      <c r="B4" s="7">
        <f t="shared" si="0"/>
        <v>5.6249999999999998E-3</v>
      </c>
      <c r="C4" s="5"/>
      <c r="D4" s="10">
        <f t="shared" si="1"/>
        <v>115322162.608125</v>
      </c>
      <c r="E4" s="10">
        <f t="shared" si="2"/>
        <v>0</v>
      </c>
      <c r="F4" s="10">
        <f t="shared" si="3"/>
        <v>115322162.608125</v>
      </c>
      <c r="G4" s="10">
        <f t="shared" si="4"/>
        <v>20501717797</v>
      </c>
      <c r="H4" s="4"/>
      <c r="I4" s="4"/>
    </row>
    <row r="5" spans="1:12" ht="14.25" customHeight="1" x14ac:dyDescent="0.75">
      <c r="A5" s="3">
        <v>44751</v>
      </c>
      <c r="B5" s="7">
        <f t="shared" ref="B5:B6" si="5">1.5%*180/360</f>
        <v>7.4999999999999989E-3</v>
      </c>
      <c r="C5" s="5"/>
      <c r="D5" s="10">
        <f t="shared" si="1"/>
        <v>153762883.47749996</v>
      </c>
      <c r="E5" s="10">
        <f t="shared" si="2"/>
        <v>0</v>
      </c>
      <c r="F5" s="10">
        <f t="shared" si="3"/>
        <v>153762883.47749996</v>
      </c>
      <c r="G5" s="10">
        <f t="shared" si="4"/>
        <v>20501717797</v>
      </c>
      <c r="H5" s="4"/>
      <c r="I5" s="4"/>
    </row>
    <row r="6" spans="1:12" ht="14.25" customHeight="1" x14ac:dyDescent="0.75">
      <c r="A6" s="3">
        <v>44935</v>
      </c>
      <c r="B6" s="7">
        <f t="shared" si="5"/>
        <v>7.4999999999999989E-3</v>
      </c>
      <c r="C6" s="5"/>
      <c r="D6" s="10">
        <f t="shared" si="1"/>
        <v>153762883.47749996</v>
      </c>
      <c r="E6" s="10">
        <f t="shared" si="2"/>
        <v>0</v>
      </c>
      <c r="F6" s="10">
        <f t="shared" si="3"/>
        <v>153762883.47749996</v>
      </c>
      <c r="G6" s="10">
        <f t="shared" si="4"/>
        <v>20501717797</v>
      </c>
      <c r="H6" s="4"/>
      <c r="I6" s="4"/>
    </row>
    <row r="7" spans="1:12" ht="14.25" customHeight="1" x14ac:dyDescent="0.75">
      <c r="A7" s="3">
        <v>45116</v>
      </c>
      <c r="B7" s="7">
        <f t="shared" ref="B7:B8" si="6">3.625%*180/360</f>
        <v>1.8124999999999999E-2</v>
      </c>
      <c r="C7" s="5"/>
      <c r="D7" s="10">
        <f t="shared" si="1"/>
        <v>371593635.07062495</v>
      </c>
      <c r="E7" s="10">
        <f t="shared" si="2"/>
        <v>0</v>
      </c>
      <c r="F7" s="10">
        <f t="shared" si="3"/>
        <v>371593635.07062495</v>
      </c>
      <c r="G7" s="10">
        <f t="shared" si="4"/>
        <v>20501717797</v>
      </c>
      <c r="H7" s="4"/>
      <c r="I7" s="4"/>
    </row>
    <row r="8" spans="1:12" ht="14.25" customHeight="1" x14ac:dyDescent="0.75">
      <c r="A8" s="3">
        <v>45300</v>
      </c>
      <c r="B8" s="7">
        <f t="shared" si="6"/>
        <v>1.8124999999999999E-2</v>
      </c>
      <c r="C8" s="5"/>
      <c r="D8" s="10">
        <f t="shared" si="1"/>
        <v>371593635.07062495</v>
      </c>
      <c r="E8" s="10">
        <f t="shared" si="2"/>
        <v>0</v>
      </c>
      <c r="F8" s="10">
        <f t="shared" si="3"/>
        <v>371593635.07062495</v>
      </c>
      <c r="G8" s="10">
        <f t="shared" si="4"/>
        <v>20501717797</v>
      </c>
      <c r="H8" s="4">
        <f>-bonos!Q9</f>
        <v>-46.7</v>
      </c>
      <c r="I8" s="3">
        <f>bonos!P9</f>
        <v>45443</v>
      </c>
    </row>
    <row r="9" spans="1:12" ht="14.25" customHeight="1" x14ac:dyDescent="0.75">
      <c r="A9" s="3">
        <v>45482</v>
      </c>
      <c r="B9" s="7">
        <f t="shared" ref="B9:B14" si="7">4.125%*180/360</f>
        <v>2.0625000000000001E-2</v>
      </c>
      <c r="C9" s="5"/>
      <c r="D9" s="10">
        <f t="shared" si="1"/>
        <v>422847929.56312501</v>
      </c>
      <c r="E9" s="10">
        <f t="shared" si="2"/>
        <v>0</v>
      </c>
      <c r="F9" s="10">
        <f t="shared" si="3"/>
        <v>422847929.56312501</v>
      </c>
      <c r="G9" s="10">
        <f t="shared" si="4"/>
        <v>20501717797</v>
      </c>
      <c r="H9" s="4">
        <f t="shared" ref="H9:H31" si="8">F9</f>
        <v>422847929.56312501</v>
      </c>
      <c r="I9" s="3">
        <f t="shared" ref="I9:I31" si="9">A9</f>
        <v>45482</v>
      </c>
      <c r="J9" s="6">
        <f>(A9-bonos!P9)/365</f>
        <v>0.10684931506849316</v>
      </c>
      <c r="K9" s="10">
        <f t="shared" ref="K9:K31" si="10">J9*F9</f>
        <v>45181011.651950344</v>
      </c>
      <c r="L9" s="11" t="e">
        <f t="shared" ref="L9:L31" si="11">K9/(1+XIRR($H$8:$H$31,$I$8:$I$31))^J9</f>
        <v>#NUM!</v>
      </c>
    </row>
    <row r="10" spans="1:12" ht="14.25" customHeight="1" x14ac:dyDescent="0.75">
      <c r="A10" s="3">
        <v>45666</v>
      </c>
      <c r="B10" s="7">
        <f t="shared" si="7"/>
        <v>2.0625000000000001E-2</v>
      </c>
      <c r="C10" s="5"/>
      <c r="D10" s="10">
        <f t="shared" si="1"/>
        <v>422847929.56312501</v>
      </c>
      <c r="E10" s="10">
        <f t="shared" si="2"/>
        <v>0</v>
      </c>
      <c r="F10" s="10">
        <f t="shared" si="3"/>
        <v>422847929.56312501</v>
      </c>
      <c r="G10" s="10">
        <f t="shared" si="4"/>
        <v>20501717797</v>
      </c>
      <c r="H10" s="4">
        <f t="shared" si="8"/>
        <v>422847929.56312501</v>
      </c>
      <c r="I10" s="3">
        <f t="shared" si="9"/>
        <v>45666</v>
      </c>
      <c r="J10" s="6">
        <f t="shared" ref="J10:J31" si="12">J9+0.5</f>
        <v>0.60684931506849316</v>
      </c>
      <c r="K10" s="10">
        <f t="shared" si="10"/>
        <v>256604976.43351287</v>
      </c>
      <c r="L10" s="11" t="e">
        <f t="shared" si="11"/>
        <v>#NUM!</v>
      </c>
    </row>
    <row r="11" spans="1:12" ht="14.25" customHeight="1" x14ac:dyDescent="0.75">
      <c r="A11" s="3">
        <v>45847</v>
      </c>
      <c r="B11" s="7">
        <f t="shared" si="7"/>
        <v>2.0625000000000001E-2</v>
      </c>
      <c r="C11" s="5"/>
      <c r="D11" s="10">
        <f t="shared" si="1"/>
        <v>422847929.56312501</v>
      </c>
      <c r="E11" s="10">
        <f t="shared" si="2"/>
        <v>0</v>
      </c>
      <c r="F11" s="10">
        <f t="shared" si="3"/>
        <v>422847929.56312501</v>
      </c>
      <c r="G11" s="10">
        <f t="shared" si="4"/>
        <v>20501717797</v>
      </c>
      <c r="H11" s="4">
        <f t="shared" si="8"/>
        <v>422847929.56312501</v>
      </c>
      <c r="I11" s="3">
        <f t="shared" si="9"/>
        <v>45847</v>
      </c>
      <c r="J11" s="6">
        <f t="shared" si="12"/>
        <v>1.106849315068493</v>
      </c>
      <c r="K11" s="10">
        <f t="shared" si="10"/>
        <v>468028941.21507531</v>
      </c>
      <c r="L11" s="11" t="e">
        <f t="shared" si="11"/>
        <v>#NUM!</v>
      </c>
    </row>
    <row r="12" spans="1:12" ht="14.25" customHeight="1" x14ac:dyDescent="0.75">
      <c r="A12" s="3">
        <v>46031</v>
      </c>
      <c r="B12" s="7">
        <f t="shared" si="7"/>
        <v>2.0625000000000001E-2</v>
      </c>
      <c r="C12" s="5"/>
      <c r="D12" s="10">
        <f t="shared" si="1"/>
        <v>422847929.56312501</v>
      </c>
      <c r="E12" s="10">
        <f t="shared" si="2"/>
        <v>0</v>
      </c>
      <c r="F12" s="10">
        <f t="shared" si="3"/>
        <v>422847929.56312501</v>
      </c>
      <c r="G12" s="10">
        <f t="shared" si="4"/>
        <v>20501717797</v>
      </c>
      <c r="H12" s="4">
        <f t="shared" si="8"/>
        <v>422847929.56312501</v>
      </c>
      <c r="I12" s="3">
        <f t="shared" si="9"/>
        <v>46031</v>
      </c>
      <c r="J12" s="6">
        <f t="shared" si="12"/>
        <v>1.606849315068493</v>
      </c>
      <c r="K12" s="10">
        <f t="shared" si="10"/>
        <v>679452905.99663782</v>
      </c>
      <c r="L12" s="11" t="e">
        <f t="shared" si="11"/>
        <v>#NUM!</v>
      </c>
    </row>
    <row r="13" spans="1:12" ht="14.25" customHeight="1" x14ac:dyDescent="0.75">
      <c r="A13" s="3">
        <v>46212</v>
      </c>
      <c r="B13" s="7">
        <f t="shared" si="7"/>
        <v>2.0625000000000001E-2</v>
      </c>
      <c r="C13" s="5"/>
      <c r="D13" s="10">
        <f t="shared" si="1"/>
        <v>422847929.56312501</v>
      </c>
      <c r="E13" s="10">
        <f t="shared" si="2"/>
        <v>0</v>
      </c>
      <c r="F13" s="10">
        <f t="shared" si="3"/>
        <v>422847929.56312501</v>
      </c>
      <c r="G13" s="10">
        <f t="shared" si="4"/>
        <v>20501717797</v>
      </c>
      <c r="H13" s="4">
        <f t="shared" si="8"/>
        <v>422847929.56312501</v>
      </c>
      <c r="I13" s="3">
        <f t="shared" si="9"/>
        <v>46212</v>
      </c>
      <c r="J13" s="6">
        <f t="shared" si="12"/>
        <v>2.106849315068493</v>
      </c>
      <c r="K13" s="10">
        <f t="shared" si="10"/>
        <v>890876870.77820027</v>
      </c>
      <c r="L13" s="11" t="e">
        <f t="shared" si="11"/>
        <v>#NUM!</v>
      </c>
    </row>
    <row r="14" spans="1:12" ht="14.25" customHeight="1" x14ac:dyDescent="0.75">
      <c r="A14" s="3">
        <v>46396</v>
      </c>
      <c r="B14" s="7">
        <f t="shared" si="7"/>
        <v>2.0625000000000001E-2</v>
      </c>
      <c r="C14" s="5"/>
      <c r="D14" s="10">
        <f t="shared" si="1"/>
        <v>422847929.56312501</v>
      </c>
      <c r="E14" s="10">
        <f t="shared" si="2"/>
        <v>0</v>
      </c>
      <c r="F14" s="10">
        <f t="shared" si="3"/>
        <v>422847929.56312501</v>
      </c>
      <c r="G14" s="10">
        <f t="shared" si="4"/>
        <v>20501717797</v>
      </c>
      <c r="H14" s="4">
        <f t="shared" si="8"/>
        <v>422847929.56312501</v>
      </c>
      <c r="I14" s="3">
        <f t="shared" si="9"/>
        <v>46396</v>
      </c>
      <c r="J14" s="6">
        <f t="shared" si="12"/>
        <v>2.606849315068493</v>
      </c>
      <c r="K14" s="10">
        <f t="shared" si="10"/>
        <v>1102300835.5597627</v>
      </c>
      <c r="L14" s="11" t="e">
        <f t="shared" si="11"/>
        <v>#NUM!</v>
      </c>
    </row>
    <row r="15" spans="1:12" ht="14.25" customHeight="1" x14ac:dyDescent="0.75">
      <c r="A15" s="3">
        <v>46577</v>
      </c>
      <c r="B15" s="7">
        <f t="shared" ref="B15:B16" si="13">4.75%*180/360</f>
        <v>2.375E-2</v>
      </c>
      <c r="C15" s="5"/>
      <c r="D15" s="10">
        <f t="shared" si="1"/>
        <v>486915797.67874998</v>
      </c>
      <c r="E15" s="10">
        <f t="shared" si="2"/>
        <v>0</v>
      </c>
      <c r="F15" s="10">
        <f t="shared" si="3"/>
        <v>486915797.67874998</v>
      </c>
      <c r="G15" s="10">
        <f t="shared" si="4"/>
        <v>20501717797</v>
      </c>
      <c r="H15" s="4">
        <f t="shared" si="8"/>
        <v>486915797.67874998</v>
      </c>
      <c r="I15" s="3">
        <f t="shared" si="9"/>
        <v>46577</v>
      </c>
      <c r="J15" s="6">
        <f t="shared" si="12"/>
        <v>3.106849315068493</v>
      </c>
      <c r="K15" s="10">
        <f t="shared" si="10"/>
        <v>1512774012.5142534</v>
      </c>
      <c r="L15" s="11" t="e">
        <f t="shared" si="11"/>
        <v>#NUM!</v>
      </c>
    </row>
    <row r="16" spans="1:12" ht="14.25" customHeight="1" x14ac:dyDescent="0.75">
      <c r="A16" s="3">
        <v>46761</v>
      </c>
      <c r="B16" s="7">
        <f t="shared" si="13"/>
        <v>2.375E-2</v>
      </c>
      <c r="C16" s="5"/>
      <c r="D16" s="10">
        <f t="shared" si="1"/>
        <v>486915797.67874998</v>
      </c>
      <c r="E16" s="10">
        <f t="shared" si="2"/>
        <v>0</v>
      </c>
      <c r="F16" s="10">
        <f t="shared" si="3"/>
        <v>486915797.67874998</v>
      </c>
      <c r="G16" s="10">
        <f t="shared" si="4"/>
        <v>20501717797</v>
      </c>
      <c r="H16" s="4">
        <f t="shared" si="8"/>
        <v>486915797.67874998</v>
      </c>
      <c r="I16" s="3">
        <f t="shared" si="9"/>
        <v>46761</v>
      </c>
      <c r="J16" s="6">
        <f t="shared" si="12"/>
        <v>3.606849315068493</v>
      </c>
      <c r="K16" s="10">
        <f t="shared" si="10"/>
        <v>1756231911.3536284</v>
      </c>
      <c r="L16" s="11" t="e">
        <f t="shared" si="11"/>
        <v>#NUM!</v>
      </c>
    </row>
    <row r="17" spans="1:12" ht="14.25" customHeight="1" x14ac:dyDescent="0.75">
      <c r="A17" s="3">
        <v>46943</v>
      </c>
      <c r="B17" s="7">
        <f t="shared" ref="B17:B31" si="14">5%*180/360</f>
        <v>2.5000000000000001E-2</v>
      </c>
      <c r="C17" s="5"/>
      <c r="D17" s="10">
        <f t="shared" si="1"/>
        <v>512542944.92500001</v>
      </c>
      <c r="E17" s="10">
        <f t="shared" si="2"/>
        <v>0</v>
      </c>
      <c r="F17" s="10">
        <f t="shared" si="3"/>
        <v>512542944.92500001</v>
      </c>
      <c r="G17" s="10">
        <f t="shared" si="4"/>
        <v>20501717797</v>
      </c>
      <c r="H17" s="4">
        <f t="shared" si="8"/>
        <v>512542944.92500001</v>
      </c>
      <c r="I17" s="3">
        <f t="shared" si="9"/>
        <v>46943</v>
      </c>
      <c r="J17" s="6">
        <f t="shared" si="12"/>
        <v>4.1068493150684926</v>
      </c>
      <c r="K17" s="10">
        <f t="shared" si="10"/>
        <v>2104936642.3084245</v>
      </c>
      <c r="L17" s="11" t="e">
        <f t="shared" si="11"/>
        <v>#NUM!</v>
      </c>
    </row>
    <row r="18" spans="1:12" ht="14.25" customHeight="1" x14ac:dyDescent="0.75">
      <c r="A18" s="3">
        <v>47127</v>
      </c>
      <c r="B18" s="7">
        <f t="shared" si="14"/>
        <v>2.5000000000000001E-2</v>
      </c>
      <c r="C18" s="5"/>
      <c r="D18" s="10">
        <f t="shared" si="1"/>
        <v>512542944.92500001</v>
      </c>
      <c r="E18" s="10">
        <f t="shared" si="2"/>
        <v>0</v>
      </c>
      <c r="F18" s="10">
        <f t="shared" si="3"/>
        <v>512542944.92500001</v>
      </c>
      <c r="G18" s="10">
        <f t="shared" si="4"/>
        <v>20501717797</v>
      </c>
      <c r="H18" s="4">
        <f t="shared" si="8"/>
        <v>512542944.92500001</v>
      </c>
      <c r="I18" s="3">
        <f t="shared" si="9"/>
        <v>47127</v>
      </c>
      <c r="J18" s="6">
        <f t="shared" si="12"/>
        <v>4.6068493150684926</v>
      </c>
      <c r="K18" s="10">
        <f t="shared" si="10"/>
        <v>2361208114.7709246</v>
      </c>
      <c r="L18" s="11" t="e">
        <f t="shared" si="11"/>
        <v>#NUM!</v>
      </c>
    </row>
    <row r="19" spans="1:12" ht="14.25" customHeight="1" x14ac:dyDescent="0.75">
      <c r="A19" s="3">
        <v>47308</v>
      </c>
      <c r="B19" s="7">
        <f t="shared" si="14"/>
        <v>2.5000000000000001E-2</v>
      </c>
      <c r="C19" s="5"/>
      <c r="D19" s="10">
        <f t="shared" si="1"/>
        <v>512542944.92500001</v>
      </c>
      <c r="E19" s="10">
        <f t="shared" si="2"/>
        <v>0</v>
      </c>
      <c r="F19" s="10">
        <f t="shared" si="3"/>
        <v>512542944.92500001</v>
      </c>
      <c r="G19" s="10">
        <f t="shared" si="4"/>
        <v>20501717797</v>
      </c>
      <c r="H19" s="4">
        <f t="shared" si="8"/>
        <v>512542944.92500001</v>
      </c>
      <c r="I19" s="3">
        <f t="shared" si="9"/>
        <v>47308</v>
      </c>
      <c r="J19" s="6">
        <f t="shared" si="12"/>
        <v>5.1068493150684926</v>
      </c>
      <c r="K19" s="10">
        <f t="shared" si="10"/>
        <v>2617479587.2334247</v>
      </c>
      <c r="L19" s="11" t="e">
        <f t="shared" si="11"/>
        <v>#NUM!</v>
      </c>
    </row>
    <row r="20" spans="1:12" ht="14.25" customHeight="1" x14ac:dyDescent="0.75">
      <c r="A20" s="3">
        <v>47492</v>
      </c>
      <c r="B20" s="7">
        <f t="shared" si="14"/>
        <v>2.5000000000000001E-2</v>
      </c>
      <c r="C20" s="5"/>
      <c r="D20" s="10">
        <f t="shared" si="1"/>
        <v>512542944.92500001</v>
      </c>
      <c r="E20" s="10">
        <f t="shared" si="2"/>
        <v>0</v>
      </c>
      <c r="F20" s="10">
        <f t="shared" si="3"/>
        <v>512542944.92500001</v>
      </c>
      <c r="G20" s="10">
        <f t="shared" si="4"/>
        <v>20501717797</v>
      </c>
      <c r="H20" s="4">
        <f t="shared" si="8"/>
        <v>512542944.92500001</v>
      </c>
      <c r="I20" s="3">
        <f t="shared" si="9"/>
        <v>47492</v>
      </c>
      <c r="J20" s="6">
        <f t="shared" si="12"/>
        <v>5.6068493150684926</v>
      </c>
      <c r="K20" s="10">
        <f t="shared" si="10"/>
        <v>2873751059.6959243</v>
      </c>
      <c r="L20" s="11" t="e">
        <f t="shared" si="11"/>
        <v>#NUM!</v>
      </c>
    </row>
    <row r="21" spans="1:12" ht="14.25" customHeight="1" x14ac:dyDescent="0.75">
      <c r="A21" s="3">
        <v>47673</v>
      </c>
      <c r="B21" s="7">
        <f t="shared" si="14"/>
        <v>2.5000000000000001E-2</v>
      </c>
      <c r="C21" s="5"/>
      <c r="D21" s="10">
        <f t="shared" si="1"/>
        <v>512542944.92500001</v>
      </c>
      <c r="E21" s="10">
        <f t="shared" si="2"/>
        <v>0</v>
      </c>
      <c r="F21" s="10">
        <f t="shared" si="3"/>
        <v>512542944.92500001</v>
      </c>
      <c r="G21" s="10">
        <f t="shared" si="4"/>
        <v>20501717797</v>
      </c>
      <c r="H21" s="4">
        <f t="shared" si="8"/>
        <v>512542944.92500001</v>
      </c>
      <c r="I21" s="3">
        <f t="shared" si="9"/>
        <v>47673</v>
      </c>
      <c r="J21" s="6">
        <f t="shared" si="12"/>
        <v>6.1068493150684926</v>
      </c>
      <c r="K21" s="10">
        <f t="shared" si="10"/>
        <v>3130022532.1584244</v>
      </c>
      <c r="L21" s="11" t="e">
        <f t="shared" si="11"/>
        <v>#NUM!</v>
      </c>
    </row>
    <row r="22" spans="1:12" ht="14.25" customHeight="1" x14ac:dyDescent="0.75">
      <c r="A22" s="3">
        <v>47857</v>
      </c>
      <c r="B22" s="7">
        <f t="shared" si="14"/>
        <v>2.5000000000000001E-2</v>
      </c>
      <c r="C22" s="5">
        <f t="shared" ref="C22:C31" si="15">1/10</f>
        <v>0.1</v>
      </c>
      <c r="D22" s="10">
        <f t="shared" si="1"/>
        <v>512542944.92500001</v>
      </c>
      <c r="E22" s="10">
        <f t="shared" si="2"/>
        <v>2050171779.7</v>
      </c>
      <c r="F22" s="10">
        <f t="shared" si="3"/>
        <v>2562714724.625</v>
      </c>
      <c r="G22" s="10">
        <f t="shared" si="4"/>
        <v>18451546017.299999</v>
      </c>
      <c r="H22" s="4">
        <f t="shared" si="8"/>
        <v>2562714724.625</v>
      </c>
      <c r="I22" s="3">
        <f t="shared" si="9"/>
        <v>47857</v>
      </c>
      <c r="J22" s="6">
        <f t="shared" si="12"/>
        <v>6.6068493150684926</v>
      </c>
      <c r="K22" s="10">
        <f t="shared" si="10"/>
        <v>16931470023.104622</v>
      </c>
      <c r="L22" s="11" t="e">
        <f t="shared" si="11"/>
        <v>#NUM!</v>
      </c>
    </row>
    <row r="23" spans="1:12" ht="14.25" customHeight="1" x14ac:dyDescent="0.75">
      <c r="A23" s="3">
        <v>48038</v>
      </c>
      <c r="B23" s="7">
        <f t="shared" si="14"/>
        <v>2.5000000000000001E-2</v>
      </c>
      <c r="C23" s="5">
        <f t="shared" si="15"/>
        <v>0.1</v>
      </c>
      <c r="D23" s="10">
        <f t="shared" si="1"/>
        <v>461288650.4325</v>
      </c>
      <c r="E23" s="10">
        <f t="shared" si="2"/>
        <v>2050171779.7</v>
      </c>
      <c r="F23" s="10">
        <f t="shared" si="3"/>
        <v>2511460430.1325002</v>
      </c>
      <c r="G23" s="10">
        <f t="shared" si="4"/>
        <v>16401374237.599998</v>
      </c>
      <c r="H23" s="4">
        <f t="shared" si="8"/>
        <v>2511460430.1325002</v>
      </c>
      <c r="I23" s="3">
        <f t="shared" si="9"/>
        <v>48038</v>
      </c>
      <c r="J23" s="6">
        <f t="shared" si="12"/>
        <v>7.1068493150684926</v>
      </c>
      <c r="K23" s="10">
        <f t="shared" si="10"/>
        <v>17848570837.708782</v>
      </c>
      <c r="L23" s="11" t="e">
        <f t="shared" si="11"/>
        <v>#NUM!</v>
      </c>
    </row>
    <row r="24" spans="1:12" ht="14.25" customHeight="1" x14ac:dyDescent="0.75">
      <c r="A24" s="3">
        <v>48222</v>
      </c>
      <c r="B24" s="7">
        <f t="shared" si="14"/>
        <v>2.5000000000000001E-2</v>
      </c>
      <c r="C24" s="5">
        <f t="shared" si="15"/>
        <v>0.1</v>
      </c>
      <c r="D24" s="10">
        <f t="shared" si="1"/>
        <v>410034355.94</v>
      </c>
      <c r="E24" s="10">
        <f t="shared" si="2"/>
        <v>2050171779.7</v>
      </c>
      <c r="F24" s="10">
        <f t="shared" si="3"/>
        <v>2460206135.6399999</v>
      </c>
      <c r="G24" s="10">
        <f t="shared" si="4"/>
        <v>14351202457.899998</v>
      </c>
      <c r="H24" s="4">
        <f t="shared" si="8"/>
        <v>2460206135.6399999</v>
      </c>
      <c r="I24" s="3">
        <f t="shared" si="9"/>
        <v>48222</v>
      </c>
      <c r="J24" s="6">
        <f t="shared" si="12"/>
        <v>7.6068493150684926</v>
      </c>
      <c r="K24" s="10">
        <f t="shared" si="10"/>
        <v>18714417357.820435</v>
      </c>
      <c r="L24" s="11" t="e">
        <f t="shared" si="11"/>
        <v>#NUM!</v>
      </c>
    </row>
    <row r="25" spans="1:12" ht="14.25" customHeight="1" x14ac:dyDescent="0.75">
      <c r="A25" s="3">
        <v>48404</v>
      </c>
      <c r="B25" s="7">
        <f t="shared" si="14"/>
        <v>2.5000000000000001E-2</v>
      </c>
      <c r="C25" s="5">
        <f t="shared" si="15"/>
        <v>0.1</v>
      </c>
      <c r="D25" s="10">
        <f t="shared" si="1"/>
        <v>358780061.44749999</v>
      </c>
      <c r="E25" s="10">
        <f t="shared" si="2"/>
        <v>2050171779.7</v>
      </c>
      <c r="F25" s="10">
        <f t="shared" si="3"/>
        <v>2408951841.1475</v>
      </c>
      <c r="G25" s="10">
        <f t="shared" si="4"/>
        <v>12301030678.199997</v>
      </c>
      <c r="H25" s="4">
        <f t="shared" si="8"/>
        <v>2408951841.1475</v>
      </c>
      <c r="I25" s="3">
        <f t="shared" si="9"/>
        <v>48404</v>
      </c>
      <c r="J25" s="6">
        <f t="shared" si="12"/>
        <v>8.1068493150684926</v>
      </c>
      <c r="K25" s="10">
        <f t="shared" si="10"/>
        <v>19529009583.439594</v>
      </c>
      <c r="L25" s="11" t="e">
        <f t="shared" si="11"/>
        <v>#NUM!</v>
      </c>
    </row>
    <row r="26" spans="1:12" ht="14.25" customHeight="1" x14ac:dyDescent="0.75">
      <c r="A26" s="3">
        <v>48588</v>
      </c>
      <c r="B26" s="7">
        <f t="shared" si="14"/>
        <v>2.5000000000000001E-2</v>
      </c>
      <c r="C26" s="5">
        <f t="shared" si="15"/>
        <v>0.1</v>
      </c>
      <c r="D26" s="10">
        <f t="shared" si="1"/>
        <v>307525766.95499992</v>
      </c>
      <c r="E26" s="10">
        <f t="shared" si="2"/>
        <v>2050171779.7</v>
      </c>
      <c r="F26" s="10">
        <f t="shared" si="3"/>
        <v>2357697546.6549997</v>
      </c>
      <c r="G26" s="10">
        <f t="shared" si="4"/>
        <v>10250858898.499996</v>
      </c>
      <c r="H26" s="4">
        <f t="shared" si="8"/>
        <v>2357697546.6549997</v>
      </c>
      <c r="I26" s="3">
        <f t="shared" si="9"/>
        <v>48588</v>
      </c>
      <c r="J26" s="6">
        <f t="shared" si="12"/>
        <v>8.6068493150684926</v>
      </c>
      <c r="K26" s="10">
        <f t="shared" si="10"/>
        <v>20292347514.56625</v>
      </c>
      <c r="L26" s="11" t="e">
        <f t="shared" si="11"/>
        <v>#NUM!</v>
      </c>
    </row>
    <row r="27" spans="1:12" ht="14.25" customHeight="1" x14ac:dyDescent="0.75">
      <c r="A27" s="3">
        <v>48769</v>
      </c>
      <c r="B27" s="7">
        <f t="shared" si="14"/>
        <v>2.5000000000000001E-2</v>
      </c>
      <c r="C27" s="5">
        <f t="shared" si="15"/>
        <v>0.1</v>
      </c>
      <c r="D27" s="10">
        <f t="shared" si="1"/>
        <v>256271472.46249992</v>
      </c>
      <c r="E27" s="10">
        <f t="shared" si="2"/>
        <v>2050171779.7</v>
      </c>
      <c r="F27" s="10">
        <f t="shared" si="3"/>
        <v>2306443252.1624999</v>
      </c>
      <c r="G27" s="10">
        <f t="shared" si="4"/>
        <v>8200687118.7999964</v>
      </c>
      <c r="H27" s="4">
        <f t="shared" si="8"/>
        <v>2306443252.1624999</v>
      </c>
      <c r="I27" s="3">
        <f t="shared" si="9"/>
        <v>48769</v>
      </c>
      <c r="J27" s="6">
        <f t="shared" si="12"/>
        <v>9.1068493150684926</v>
      </c>
      <c r="K27" s="10">
        <f t="shared" si="10"/>
        <v>21004431151.200409</v>
      </c>
      <c r="L27" s="11" t="e">
        <f t="shared" si="11"/>
        <v>#NUM!</v>
      </c>
    </row>
    <row r="28" spans="1:12" ht="14.25" customHeight="1" x14ac:dyDescent="0.75">
      <c r="A28" s="3">
        <v>48953</v>
      </c>
      <c r="B28" s="7">
        <f t="shared" si="14"/>
        <v>2.5000000000000001E-2</v>
      </c>
      <c r="C28" s="5">
        <f t="shared" si="15"/>
        <v>0.1</v>
      </c>
      <c r="D28" s="10">
        <f t="shared" si="1"/>
        <v>205017177.96999991</v>
      </c>
      <c r="E28" s="10">
        <f t="shared" si="2"/>
        <v>2050171779.7</v>
      </c>
      <c r="F28" s="10">
        <f t="shared" si="3"/>
        <v>2255188957.6700001</v>
      </c>
      <c r="G28" s="10">
        <f t="shared" si="4"/>
        <v>6150515339.0999966</v>
      </c>
      <c r="H28" s="4">
        <f t="shared" si="8"/>
        <v>2255188957.6700001</v>
      </c>
      <c r="I28" s="3">
        <f t="shared" si="9"/>
        <v>48953</v>
      </c>
      <c r="J28" s="6">
        <f t="shared" si="12"/>
        <v>9.6068493150684926</v>
      </c>
      <c r="K28" s="10">
        <f t="shared" si="10"/>
        <v>21665260493.342068</v>
      </c>
      <c r="L28" s="11" t="e">
        <f t="shared" si="11"/>
        <v>#NUM!</v>
      </c>
    </row>
    <row r="29" spans="1:12" ht="14.25" customHeight="1" x14ac:dyDescent="0.75">
      <c r="A29" s="3">
        <v>49134</v>
      </c>
      <c r="B29" s="7">
        <f t="shared" si="14"/>
        <v>2.5000000000000001E-2</v>
      </c>
      <c r="C29" s="5">
        <f t="shared" si="15"/>
        <v>0.1</v>
      </c>
      <c r="D29" s="10">
        <f t="shared" si="1"/>
        <v>153762883.47749993</v>
      </c>
      <c r="E29" s="10">
        <f t="shared" si="2"/>
        <v>2050171779.7</v>
      </c>
      <c r="F29" s="10">
        <f t="shared" si="3"/>
        <v>2203934663.1774998</v>
      </c>
      <c r="G29" s="10">
        <f t="shared" si="4"/>
        <v>4100343559.3999968</v>
      </c>
      <c r="H29" s="4">
        <f t="shared" si="8"/>
        <v>2203934663.1774998</v>
      </c>
      <c r="I29" s="3">
        <f t="shared" si="9"/>
        <v>49134</v>
      </c>
      <c r="J29" s="6">
        <f t="shared" si="12"/>
        <v>10.106849315068493</v>
      </c>
      <c r="K29" s="10">
        <f t="shared" si="10"/>
        <v>22274835540.991222</v>
      </c>
      <c r="L29" s="11" t="e">
        <f t="shared" si="11"/>
        <v>#NUM!</v>
      </c>
    </row>
    <row r="30" spans="1:12" ht="14.25" customHeight="1" x14ac:dyDescent="0.75">
      <c r="A30" s="3">
        <v>49318</v>
      </c>
      <c r="B30" s="7">
        <f t="shared" si="14"/>
        <v>2.5000000000000001E-2</v>
      </c>
      <c r="C30" s="5">
        <f t="shared" si="15"/>
        <v>0.1</v>
      </c>
      <c r="D30" s="10">
        <f t="shared" si="1"/>
        <v>102508588.98499992</v>
      </c>
      <c r="E30" s="10">
        <f t="shared" si="2"/>
        <v>2050171779.7</v>
      </c>
      <c r="F30" s="10">
        <f t="shared" si="3"/>
        <v>2152680368.6849999</v>
      </c>
      <c r="G30" s="10">
        <f t="shared" si="4"/>
        <v>2050171779.6999967</v>
      </c>
      <c r="H30" s="4">
        <f t="shared" si="8"/>
        <v>2152680368.6849999</v>
      </c>
      <c r="I30" s="3">
        <f t="shared" si="9"/>
        <v>49318</v>
      </c>
      <c r="J30" s="6">
        <f t="shared" si="12"/>
        <v>10.606849315068493</v>
      </c>
      <c r="K30" s="10">
        <f t="shared" si="10"/>
        <v>22833156294.147881</v>
      </c>
      <c r="L30" s="11" t="e">
        <f t="shared" si="11"/>
        <v>#NUM!</v>
      </c>
    </row>
    <row r="31" spans="1:12" ht="14.25" customHeight="1" x14ac:dyDescent="0.75">
      <c r="A31" s="3">
        <v>49499</v>
      </c>
      <c r="B31" s="7">
        <f t="shared" si="14"/>
        <v>2.5000000000000001E-2</v>
      </c>
      <c r="C31" s="5">
        <f t="shared" si="15"/>
        <v>0.1</v>
      </c>
      <c r="D31" s="10">
        <f t="shared" si="1"/>
        <v>51254294.492499918</v>
      </c>
      <c r="E31" s="10">
        <f t="shared" si="2"/>
        <v>2050171779.7</v>
      </c>
      <c r="F31" s="10">
        <f t="shared" si="3"/>
        <v>2101426074.1924999</v>
      </c>
      <c r="G31" s="10">
        <f t="shared" si="4"/>
        <v>-3.337860107421875E-6</v>
      </c>
      <c r="H31" s="4">
        <f t="shared" si="8"/>
        <v>2101426074.1924999</v>
      </c>
      <c r="I31" s="3">
        <f t="shared" si="9"/>
        <v>49499</v>
      </c>
      <c r="J31" s="6">
        <f t="shared" si="12"/>
        <v>11.106849315068493</v>
      </c>
      <c r="K31" s="10">
        <f t="shared" si="10"/>
        <v>23340222752.812038</v>
      </c>
      <c r="L31" s="11" t="e">
        <f t="shared" si="11"/>
        <v>#NUM!</v>
      </c>
    </row>
    <row r="32" spans="1:12" ht="14.25" customHeight="1" x14ac:dyDescent="0.75"/>
    <row r="33" ht="14.25" customHeight="1" x14ac:dyDescent="0.75"/>
    <row r="34" ht="14.25" customHeight="1" x14ac:dyDescent="0.75"/>
    <row r="35" ht="14.25" customHeight="1" x14ac:dyDescent="0.75"/>
    <row r="36" ht="14.25" customHeight="1" x14ac:dyDescent="0.75"/>
    <row r="37" ht="14.25" customHeight="1" x14ac:dyDescent="0.75"/>
    <row r="38" ht="14.25" customHeight="1" x14ac:dyDescent="0.75"/>
    <row r="39" ht="14.25" customHeight="1" x14ac:dyDescent="0.75"/>
    <row r="40" ht="14.25" customHeight="1" x14ac:dyDescent="0.75"/>
    <row r="41" ht="14.25" customHeight="1" x14ac:dyDescent="0.75"/>
    <row r="42" ht="14.25" customHeight="1" x14ac:dyDescent="0.75"/>
    <row r="43" ht="14.25" customHeight="1" x14ac:dyDescent="0.75"/>
    <row r="44" ht="14.25" customHeight="1" x14ac:dyDescent="0.75"/>
    <row r="45" ht="14.25" customHeight="1" x14ac:dyDescent="0.75"/>
    <row r="46" ht="14.25" customHeight="1" x14ac:dyDescent="0.75"/>
    <row r="47" ht="14.25" customHeight="1" x14ac:dyDescent="0.75"/>
    <row r="48" ht="14.25" customHeight="1" x14ac:dyDescent="0.75"/>
    <row r="49" ht="14.25" customHeight="1" x14ac:dyDescent="0.75"/>
    <row r="50" ht="14.25" customHeight="1" x14ac:dyDescent="0.75"/>
    <row r="51" ht="14.25" customHeight="1" x14ac:dyDescent="0.75"/>
    <row r="52" ht="14.25" customHeight="1" x14ac:dyDescent="0.75"/>
    <row r="53" ht="14.25" customHeight="1" x14ac:dyDescent="0.75"/>
    <row r="54" ht="14.25" customHeight="1" x14ac:dyDescent="0.75"/>
    <row r="55" ht="14.25" customHeight="1" x14ac:dyDescent="0.75"/>
    <row r="56" ht="14.25" customHeight="1" x14ac:dyDescent="0.75"/>
    <row r="57" ht="14.25" customHeight="1" x14ac:dyDescent="0.75"/>
    <row r="58" ht="14.25" customHeight="1" x14ac:dyDescent="0.75"/>
    <row r="59" ht="14.25" customHeight="1" x14ac:dyDescent="0.75"/>
    <row r="60" ht="14.25" customHeight="1" x14ac:dyDescent="0.75"/>
    <row r="61" ht="14.25" customHeight="1" x14ac:dyDescent="0.75"/>
    <row r="62" ht="14.25" customHeight="1" x14ac:dyDescent="0.75"/>
    <row r="63" ht="14.25" customHeight="1" x14ac:dyDescent="0.75"/>
    <row r="64" ht="14.25" customHeight="1" x14ac:dyDescent="0.75"/>
    <row r="65" ht="14.25" customHeight="1" x14ac:dyDescent="0.75"/>
    <row r="66" ht="14.25" customHeight="1" x14ac:dyDescent="0.75"/>
    <row r="67" ht="14.25" customHeight="1" x14ac:dyDescent="0.75"/>
    <row r="68" ht="14.25" customHeight="1" x14ac:dyDescent="0.75"/>
    <row r="69" ht="14.25" customHeight="1" x14ac:dyDescent="0.75"/>
    <row r="70" ht="14.25" customHeight="1" x14ac:dyDescent="0.75"/>
    <row r="71" ht="14.25" customHeight="1" x14ac:dyDescent="0.75"/>
    <row r="72" ht="14.25" customHeight="1" x14ac:dyDescent="0.75"/>
    <row r="73" ht="14.25" customHeight="1" x14ac:dyDescent="0.75"/>
    <row r="74" ht="14.25" customHeight="1" x14ac:dyDescent="0.75"/>
    <row r="75" ht="14.25" customHeight="1" x14ac:dyDescent="0.75"/>
    <row r="76" ht="14.25" customHeight="1" x14ac:dyDescent="0.75"/>
    <row r="77" ht="14.25" customHeight="1" x14ac:dyDescent="0.75"/>
    <row r="78" ht="14.25" customHeight="1" x14ac:dyDescent="0.75"/>
    <row r="79" ht="14.25" customHeight="1" x14ac:dyDescent="0.75"/>
    <row r="80" ht="14.25" customHeight="1" x14ac:dyDescent="0.75"/>
    <row r="81" ht="14.25" customHeight="1" x14ac:dyDescent="0.75"/>
    <row r="82" ht="14.25" customHeight="1" x14ac:dyDescent="0.75"/>
    <row r="83" ht="14.25" customHeight="1" x14ac:dyDescent="0.75"/>
    <row r="84" ht="14.25" customHeight="1" x14ac:dyDescent="0.75"/>
    <row r="85" ht="14.25" customHeight="1" x14ac:dyDescent="0.75"/>
    <row r="86" ht="14.25" customHeight="1" x14ac:dyDescent="0.75"/>
    <row r="87" ht="14.25" customHeight="1" x14ac:dyDescent="0.75"/>
    <row r="88" ht="14.25" customHeight="1" x14ac:dyDescent="0.75"/>
    <row r="89" ht="14.25" customHeight="1" x14ac:dyDescent="0.75"/>
    <row r="90" ht="14.25" customHeight="1" x14ac:dyDescent="0.75"/>
    <row r="91" ht="14.25" customHeight="1" x14ac:dyDescent="0.75"/>
    <row r="92" ht="14.25" customHeight="1" x14ac:dyDescent="0.75"/>
    <row r="93" ht="14.25" customHeight="1" x14ac:dyDescent="0.75"/>
    <row r="94" ht="14.25" customHeight="1" x14ac:dyDescent="0.75"/>
    <row r="95" ht="14.25" customHeight="1" x14ac:dyDescent="0.75"/>
    <row r="96" ht="14.25" customHeight="1" x14ac:dyDescent="0.75"/>
    <row r="97" ht="14.25" customHeight="1" x14ac:dyDescent="0.75"/>
    <row r="98" ht="14.25" customHeight="1" x14ac:dyDescent="0.75"/>
    <row r="99" ht="14.25" customHeight="1" x14ac:dyDescent="0.75"/>
    <row r="100" ht="14.25" customHeight="1" x14ac:dyDescent="0.75"/>
    <row r="101" ht="14.25" customHeight="1" x14ac:dyDescent="0.75"/>
    <row r="102" ht="14.25" customHeight="1" x14ac:dyDescent="0.75"/>
    <row r="103" ht="14.25" customHeight="1" x14ac:dyDescent="0.75"/>
    <row r="104" ht="14.25" customHeight="1" x14ac:dyDescent="0.75"/>
    <row r="105" ht="14.25" customHeight="1" x14ac:dyDescent="0.75"/>
    <row r="106" ht="14.25" customHeight="1" x14ac:dyDescent="0.75"/>
    <row r="107" ht="14.25" customHeight="1" x14ac:dyDescent="0.75"/>
    <row r="108" ht="14.25" customHeight="1" x14ac:dyDescent="0.75"/>
    <row r="109" ht="14.25" customHeight="1" x14ac:dyDescent="0.75"/>
    <row r="110" ht="14.25" customHeight="1" x14ac:dyDescent="0.75"/>
    <row r="111" ht="14.25" customHeight="1" x14ac:dyDescent="0.75"/>
    <row r="112" ht="14.25" customHeight="1" x14ac:dyDescent="0.75"/>
    <row r="113" ht="14.25" customHeight="1" x14ac:dyDescent="0.75"/>
    <row r="114" ht="14.25" customHeight="1" x14ac:dyDescent="0.75"/>
    <row r="115" ht="14.25" customHeight="1" x14ac:dyDescent="0.75"/>
    <row r="116" ht="14.25" customHeight="1" x14ac:dyDescent="0.75"/>
    <row r="117" ht="14.25" customHeight="1" x14ac:dyDescent="0.75"/>
    <row r="118" ht="14.25" customHeight="1" x14ac:dyDescent="0.75"/>
    <row r="119" ht="14.25" customHeight="1" x14ac:dyDescent="0.75"/>
    <row r="120" ht="14.25" customHeight="1" x14ac:dyDescent="0.75"/>
    <row r="121" ht="14.25" customHeight="1" x14ac:dyDescent="0.75"/>
    <row r="122" ht="14.25" customHeight="1" x14ac:dyDescent="0.75"/>
    <row r="123" ht="14.25" customHeight="1" x14ac:dyDescent="0.75"/>
    <row r="124" ht="14.25" customHeight="1" x14ac:dyDescent="0.75"/>
    <row r="125" ht="14.25" customHeight="1" x14ac:dyDescent="0.75"/>
    <row r="126" ht="14.25" customHeight="1" x14ac:dyDescent="0.75"/>
    <row r="127" ht="14.25" customHeight="1" x14ac:dyDescent="0.75"/>
    <row r="128" ht="14.25" customHeight="1" x14ac:dyDescent="0.75"/>
    <row r="129" ht="14.25" customHeight="1" x14ac:dyDescent="0.75"/>
    <row r="130" ht="14.25" customHeight="1" x14ac:dyDescent="0.75"/>
    <row r="131" ht="14.25" customHeight="1" x14ac:dyDescent="0.75"/>
    <row r="132" ht="14.25" customHeight="1" x14ac:dyDescent="0.75"/>
    <row r="133" ht="14.25" customHeight="1" x14ac:dyDescent="0.75"/>
    <row r="134" ht="14.25" customHeight="1" x14ac:dyDescent="0.75"/>
    <row r="135" ht="14.25" customHeight="1" x14ac:dyDescent="0.75"/>
    <row r="136" ht="14.25" customHeight="1" x14ac:dyDescent="0.75"/>
    <row r="137" ht="14.25" customHeight="1" x14ac:dyDescent="0.75"/>
    <row r="138" ht="14.25" customHeight="1" x14ac:dyDescent="0.75"/>
    <row r="139" ht="14.25" customHeight="1" x14ac:dyDescent="0.75"/>
    <row r="140" ht="14.25" customHeight="1" x14ac:dyDescent="0.75"/>
    <row r="141" ht="14.25" customHeight="1" x14ac:dyDescent="0.75"/>
    <row r="142" ht="14.25" customHeight="1" x14ac:dyDescent="0.75"/>
    <row r="143" ht="14.25" customHeight="1" x14ac:dyDescent="0.75"/>
    <row r="144" ht="14.25" customHeight="1" x14ac:dyDescent="0.75"/>
    <row r="145" ht="14.25" customHeight="1" x14ac:dyDescent="0.75"/>
    <row r="146" ht="14.25" customHeight="1" x14ac:dyDescent="0.75"/>
    <row r="147" ht="14.25" customHeight="1" x14ac:dyDescent="0.75"/>
    <row r="148" ht="14.25" customHeight="1" x14ac:dyDescent="0.75"/>
    <row r="149" ht="14.25" customHeight="1" x14ac:dyDescent="0.75"/>
    <row r="150" ht="14.25" customHeight="1" x14ac:dyDescent="0.75"/>
    <row r="151" ht="14.25" customHeight="1" x14ac:dyDescent="0.75"/>
    <row r="152" ht="14.25" customHeight="1" x14ac:dyDescent="0.75"/>
    <row r="153" ht="14.25" customHeight="1" x14ac:dyDescent="0.75"/>
    <row r="154" ht="14.25" customHeight="1" x14ac:dyDescent="0.75"/>
    <row r="155" ht="14.25" customHeight="1" x14ac:dyDescent="0.75"/>
    <row r="156" ht="14.25" customHeight="1" x14ac:dyDescent="0.75"/>
    <row r="157" ht="14.25" customHeight="1" x14ac:dyDescent="0.75"/>
    <row r="158" ht="14.25" customHeight="1" x14ac:dyDescent="0.75"/>
    <row r="159" ht="14.25" customHeight="1" x14ac:dyDescent="0.75"/>
    <row r="160" ht="14.25" customHeight="1" x14ac:dyDescent="0.75"/>
    <row r="161" ht="14.25" customHeight="1" x14ac:dyDescent="0.75"/>
    <row r="162" ht="14.25" customHeight="1" x14ac:dyDescent="0.75"/>
    <row r="163" ht="14.25" customHeight="1" x14ac:dyDescent="0.75"/>
    <row r="164" ht="14.25" customHeight="1" x14ac:dyDescent="0.75"/>
    <row r="165" ht="14.25" customHeight="1" x14ac:dyDescent="0.75"/>
    <row r="166" ht="14.25" customHeight="1" x14ac:dyDescent="0.75"/>
    <row r="167" ht="14.25" customHeight="1" x14ac:dyDescent="0.75"/>
    <row r="168" ht="14.25" customHeight="1" x14ac:dyDescent="0.75"/>
    <row r="169" ht="14.25" customHeight="1" x14ac:dyDescent="0.75"/>
    <row r="170" ht="14.25" customHeight="1" x14ac:dyDescent="0.75"/>
    <row r="171" ht="14.25" customHeight="1" x14ac:dyDescent="0.75"/>
    <row r="172" ht="14.25" customHeight="1" x14ac:dyDescent="0.75"/>
    <row r="173" ht="14.25" customHeight="1" x14ac:dyDescent="0.75"/>
    <row r="174" ht="14.25" customHeight="1" x14ac:dyDescent="0.75"/>
    <row r="175" ht="14.25" customHeight="1" x14ac:dyDescent="0.75"/>
    <row r="176" ht="14.25" customHeight="1" x14ac:dyDescent="0.75"/>
    <row r="177" ht="14.25" customHeight="1" x14ac:dyDescent="0.75"/>
    <row r="178" ht="14.25" customHeight="1" x14ac:dyDescent="0.75"/>
    <row r="179" ht="14.25" customHeight="1" x14ac:dyDescent="0.75"/>
    <row r="180" ht="14.25" customHeight="1" x14ac:dyDescent="0.75"/>
    <row r="181" ht="14.25" customHeight="1" x14ac:dyDescent="0.75"/>
    <row r="182" ht="14.25" customHeight="1" x14ac:dyDescent="0.75"/>
    <row r="183" ht="14.25" customHeight="1" x14ac:dyDescent="0.75"/>
    <row r="184" ht="14.25" customHeight="1" x14ac:dyDescent="0.75"/>
    <row r="185" ht="14.25" customHeight="1" x14ac:dyDescent="0.75"/>
    <row r="186" ht="14.25" customHeight="1" x14ac:dyDescent="0.75"/>
    <row r="187" ht="14.25" customHeight="1" x14ac:dyDescent="0.75"/>
    <row r="188" ht="14.25" customHeight="1" x14ac:dyDescent="0.75"/>
    <row r="189" ht="14.25" customHeight="1" x14ac:dyDescent="0.75"/>
    <row r="190" ht="14.25" customHeight="1" x14ac:dyDescent="0.75"/>
    <row r="191" ht="14.25" customHeight="1" x14ac:dyDescent="0.75"/>
    <row r="192" ht="14.25" customHeight="1" x14ac:dyDescent="0.75"/>
    <row r="193" ht="14.25" customHeight="1" x14ac:dyDescent="0.75"/>
    <row r="194" ht="14.25" customHeight="1" x14ac:dyDescent="0.75"/>
    <row r="195" ht="14.25" customHeight="1" x14ac:dyDescent="0.75"/>
    <row r="196" ht="14.25" customHeight="1" x14ac:dyDescent="0.75"/>
    <row r="197" ht="14.25" customHeight="1" x14ac:dyDescent="0.75"/>
    <row r="198" ht="14.25" customHeight="1" x14ac:dyDescent="0.75"/>
    <row r="199" ht="14.25" customHeight="1" x14ac:dyDescent="0.75"/>
    <row r="200" ht="14.25" customHeight="1" x14ac:dyDescent="0.75"/>
    <row r="201" ht="14.25" customHeight="1" x14ac:dyDescent="0.75"/>
    <row r="202" ht="14.25" customHeight="1" x14ac:dyDescent="0.75"/>
    <row r="203" ht="14.25" customHeight="1" x14ac:dyDescent="0.75"/>
    <row r="204" ht="14.25" customHeight="1" x14ac:dyDescent="0.75"/>
    <row r="205" ht="14.25" customHeight="1" x14ac:dyDescent="0.75"/>
    <row r="206" ht="14.25" customHeight="1" x14ac:dyDescent="0.75"/>
    <row r="207" ht="14.25" customHeight="1" x14ac:dyDescent="0.75"/>
    <row r="208" ht="14.25" customHeight="1" x14ac:dyDescent="0.75"/>
    <row r="209" ht="14.25" customHeight="1" x14ac:dyDescent="0.75"/>
    <row r="210" ht="14.25" customHeight="1" x14ac:dyDescent="0.75"/>
    <row r="211" ht="14.25" customHeight="1" x14ac:dyDescent="0.75"/>
    <row r="212" ht="14.25" customHeight="1" x14ac:dyDescent="0.75"/>
    <row r="213" ht="14.25" customHeight="1" x14ac:dyDescent="0.75"/>
    <row r="214" ht="14.25" customHeight="1" x14ac:dyDescent="0.75"/>
    <row r="215" ht="14.25" customHeight="1" x14ac:dyDescent="0.75"/>
    <row r="216" ht="14.25" customHeight="1" x14ac:dyDescent="0.75"/>
    <row r="217" ht="14.25" customHeight="1" x14ac:dyDescent="0.75"/>
    <row r="218" ht="14.25" customHeight="1" x14ac:dyDescent="0.75"/>
    <row r="219" ht="14.25" customHeight="1" x14ac:dyDescent="0.75"/>
    <row r="220" ht="14.25" customHeight="1" x14ac:dyDescent="0.75"/>
    <row r="221" ht="14.25" customHeight="1" x14ac:dyDescent="0.75"/>
    <row r="222" ht="14.25" customHeight="1" x14ac:dyDescent="0.75"/>
    <row r="223" ht="14.25" customHeight="1" x14ac:dyDescent="0.75"/>
    <row r="224" ht="14.25" customHeight="1" x14ac:dyDescent="0.75"/>
    <row r="225" ht="14.25" customHeight="1" x14ac:dyDescent="0.75"/>
    <row r="226" ht="14.25" customHeight="1" x14ac:dyDescent="0.75"/>
    <row r="227" ht="14.25" customHeight="1" x14ac:dyDescent="0.75"/>
    <row r="228" ht="14.25" customHeight="1" x14ac:dyDescent="0.75"/>
    <row r="229" ht="14.25" customHeight="1" x14ac:dyDescent="0.75"/>
    <row r="230" ht="14.25" customHeight="1" x14ac:dyDescent="0.75"/>
    <row r="231" ht="14.25" customHeight="1" x14ac:dyDescent="0.75"/>
    <row r="232" ht="14.25" customHeight="1" x14ac:dyDescent="0.75"/>
    <row r="233" ht="14.25" customHeight="1" x14ac:dyDescent="0.75"/>
    <row r="234" ht="14.25" customHeight="1" x14ac:dyDescent="0.75"/>
    <row r="235" ht="14.25" customHeight="1" x14ac:dyDescent="0.75"/>
    <row r="236" ht="14.25" customHeight="1" x14ac:dyDescent="0.75"/>
    <row r="237" ht="14.25" customHeight="1" x14ac:dyDescent="0.75"/>
    <row r="238" ht="14.25" customHeight="1" x14ac:dyDescent="0.75"/>
    <row r="239" ht="14.25" customHeight="1" x14ac:dyDescent="0.75"/>
    <row r="240" ht="14.25" customHeight="1" x14ac:dyDescent="0.75"/>
    <row r="241" ht="14.25" customHeight="1" x14ac:dyDescent="0.75"/>
    <row r="242" ht="14.25" customHeight="1" x14ac:dyDescent="0.75"/>
    <row r="243" ht="14.25" customHeight="1" x14ac:dyDescent="0.75"/>
    <row r="244" ht="14.25" customHeight="1" x14ac:dyDescent="0.75"/>
    <row r="245" ht="14.25" customHeight="1" x14ac:dyDescent="0.75"/>
    <row r="246" ht="14.25" customHeight="1" x14ac:dyDescent="0.75"/>
    <row r="247" ht="14.25" customHeight="1" x14ac:dyDescent="0.75"/>
    <row r="248" ht="14.25" customHeight="1" x14ac:dyDescent="0.75"/>
    <row r="249" ht="14.25" customHeight="1" x14ac:dyDescent="0.75"/>
    <row r="250" ht="14.25" customHeight="1" x14ac:dyDescent="0.75"/>
    <row r="251" ht="14.25" customHeight="1" x14ac:dyDescent="0.75"/>
    <row r="252" ht="14.25" customHeight="1" x14ac:dyDescent="0.75"/>
    <row r="253" ht="14.25" customHeight="1" x14ac:dyDescent="0.75"/>
    <row r="254" ht="14.25" customHeight="1" x14ac:dyDescent="0.75"/>
    <row r="255" ht="14.25" customHeight="1" x14ac:dyDescent="0.75"/>
    <row r="256" ht="14.25" customHeight="1" x14ac:dyDescent="0.75"/>
    <row r="257" ht="14.25" customHeight="1" x14ac:dyDescent="0.75"/>
    <row r="258" ht="14.25" customHeight="1" x14ac:dyDescent="0.75"/>
    <row r="259" ht="14.25" customHeight="1" x14ac:dyDescent="0.75"/>
    <row r="260" ht="14.25" customHeight="1" x14ac:dyDescent="0.75"/>
    <row r="261" ht="14.25" customHeight="1" x14ac:dyDescent="0.75"/>
    <row r="262" ht="14.25" customHeight="1" x14ac:dyDescent="0.75"/>
    <row r="263" ht="14.25" customHeight="1" x14ac:dyDescent="0.75"/>
    <row r="264" ht="14.25" customHeight="1" x14ac:dyDescent="0.75"/>
    <row r="265" ht="14.25" customHeight="1" x14ac:dyDescent="0.75"/>
    <row r="266" ht="14.25" customHeight="1" x14ac:dyDescent="0.75"/>
    <row r="267" ht="14.25" customHeight="1" x14ac:dyDescent="0.75"/>
    <row r="268" ht="14.25" customHeight="1" x14ac:dyDescent="0.75"/>
    <row r="269" ht="14.25" customHeight="1" x14ac:dyDescent="0.75"/>
    <row r="270" ht="14.25" customHeight="1" x14ac:dyDescent="0.75"/>
    <row r="271" ht="14.25" customHeight="1" x14ac:dyDescent="0.75"/>
    <row r="272" ht="14.25" customHeight="1" x14ac:dyDescent="0.75"/>
    <row r="273" ht="14.25" customHeight="1" x14ac:dyDescent="0.75"/>
    <row r="274" ht="14.25" customHeight="1" x14ac:dyDescent="0.75"/>
    <row r="275" ht="14.25" customHeight="1" x14ac:dyDescent="0.75"/>
    <row r="276" ht="14.25" customHeight="1" x14ac:dyDescent="0.75"/>
    <row r="277" ht="14.25" customHeight="1" x14ac:dyDescent="0.75"/>
    <row r="278" ht="14.25" customHeight="1" x14ac:dyDescent="0.75"/>
    <row r="279" ht="14.25" customHeight="1" x14ac:dyDescent="0.75"/>
    <row r="280" ht="14.25" customHeight="1" x14ac:dyDescent="0.75"/>
    <row r="281" ht="14.25" customHeight="1" x14ac:dyDescent="0.75"/>
    <row r="282" ht="14.25" customHeight="1" x14ac:dyDescent="0.75"/>
    <row r="283" ht="14.25" customHeight="1" x14ac:dyDescent="0.75"/>
    <row r="284" ht="14.25" customHeight="1" x14ac:dyDescent="0.75"/>
    <row r="285" ht="14.25" customHeight="1" x14ac:dyDescent="0.75"/>
    <row r="286" ht="14.25" customHeight="1" x14ac:dyDescent="0.75"/>
    <row r="287" ht="14.25" customHeight="1" x14ac:dyDescent="0.75"/>
    <row r="288" ht="14.25" customHeight="1" x14ac:dyDescent="0.75"/>
    <row r="289" ht="14.25" customHeight="1" x14ac:dyDescent="0.75"/>
    <row r="290" ht="14.25" customHeight="1" x14ac:dyDescent="0.75"/>
    <row r="291" ht="14.25" customHeight="1" x14ac:dyDescent="0.75"/>
    <row r="292" ht="14.25" customHeight="1" x14ac:dyDescent="0.75"/>
    <row r="293" ht="14.25" customHeight="1" x14ac:dyDescent="0.75"/>
    <row r="294" ht="14.25" customHeight="1" x14ac:dyDescent="0.75"/>
    <row r="295" ht="14.25" customHeight="1" x14ac:dyDescent="0.75"/>
    <row r="296" ht="14.25" customHeight="1" x14ac:dyDescent="0.75"/>
    <row r="297" ht="14.25" customHeight="1" x14ac:dyDescent="0.75"/>
    <row r="298" ht="14.25" customHeight="1" x14ac:dyDescent="0.75"/>
    <row r="299" ht="14.25" customHeight="1" x14ac:dyDescent="0.75"/>
    <row r="300" ht="14.25" customHeight="1" x14ac:dyDescent="0.75"/>
    <row r="301" ht="14.25" customHeight="1" x14ac:dyDescent="0.75"/>
    <row r="302" ht="14.25" customHeight="1" x14ac:dyDescent="0.75"/>
    <row r="303" ht="14.25" customHeight="1" x14ac:dyDescent="0.75"/>
    <row r="304" ht="14.25" customHeight="1" x14ac:dyDescent="0.75"/>
    <row r="305" ht="14.25" customHeight="1" x14ac:dyDescent="0.75"/>
    <row r="306" ht="14.25" customHeight="1" x14ac:dyDescent="0.75"/>
    <row r="307" ht="14.25" customHeight="1" x14ac:dyDescent="0.75"/>
    <row r="308" ht="14.25" customHeight="1" x14ac:dyDescent="0.75"/>
    <row r="309" ht="14.25" customHeight="1" x14ac:dyDescent="0.75"/>
    <row r="310" ht="14.25" customHeight="1" x14ac:dyDescent="0.75"/>
    <row r="311" ht="14.25" customHeight="1" x14ac:dyDescent="0.75"/>
    <row r="312" ht="14.25" customHeight="1" x14ac:dyDescent="0.75"/>
    <row r="313" ht="14.25" customHeight="1" x14ac:dyDescent="0.75"/>
    <row r="314" ht="14.25" customHeight="1" x14ac:dyDescent="0.75"/>
    <row r="315" ht="14.25" customHeight="1" x14ac:dyDescent="0.75"/>
    <row r="316" ht="14.25" customHeight="1" x14ac:dyDescent="0.75"/>
    <row r="317" ht="14.25" customHeight="1" x14ac:dyDescent="0.75"/>
    <row r="318" ht="14.25" customHeight="1" x14ac:dyDescent="0.75"/>
    <row r="319" ht="14.25" customHeight="1" x14ac:dyDescent="0.75"/>
    <row r="320" ht="14.25" customHeight="1" x14ac:dyDescent="0.75"/>
    <row r="321" ht="14.25" customHeight="1" x14ac:dyDescent="0.75"/>
    <row r="322" ht="14.25" customHeight="1" x14ac:dyDescent="0.75"/>
    <row r="323" ht="14.25" customHeight="1" x14ac:dyDescent="0.75"/>
    <row r="324" ht="14.25" customHeight="1" x14ac:dyDescent="0.75"/>
    <row r="325" ht="14.25" customHeight="1" x14ac:dyDescent="0.75"/>
    <row r="326" ht="14.25" customHeight="1" x14ac:dyDescent="0.75"/>
    <row r="327" ht="14.25" customHeight="1" x14ac:dyDescent="0.75"/>
    <row r="328" ht="14.25" customHeight="1" x14ac:dyDescent="0.75"/>
    <row r="329" ht="14.25" customHeight="1" x14ac:dyDescent="0.75"/>
    <row r="330" ht="14.25" customHeight="1" x14ac:dyDescent="0.75"/>
    <row r="331" ht="14.25" customHeight="1" x14ac:dyDescent="0.75"/>
    <row r="332" ht="14.25" customHeight="1" x14ac:dyDescent="0.75"/>
    <row r="333" ht="14.25" customHeight="1" x14ac:dyDescent="0.75"/>
    <row r="334" ht="14.25" customHeight="1" x14ac:dyDescent="0.75"/>
    <row r="335" ht="14.25" customHeight="1" x14ac:dyDescent="0.75"/>
    <row r="336" ht="14.25" customHeight="1" x14ac:dyDescent="0.75"/>
    <row r="337" ht="14.25" customHeight="1" x14ac:dyDescent="0.75"/>
    <row r="338" ht="14.25" customHeight="1" x14ac:dyDescent="0.75"/>
    <row r="339" ht="14.25" customHeight="1" x14ac:dyDescent="0.75"/>
    <row r="340" ht="14.25" customHeight="1" x14ac:dyDescent="0.75"/>
    <row r="341" ht="14.25" customHeight="1" x14ac:dyDescent="0.75"/>
    <row r="342" ht="14.25" customHeight="1" x14ac:dyDescent="0.75"/>
    <row r="343" ht="14.25" customHeight="1" x14ac:dyDescent="0.75"/>
    <row r="344" ht="14.25" customHeight="1" x14ac:dyDescent="0.75"/>
    <row r="345" ht="14.25" customHeight="1" x14ac:dyDescent="0.75"/>
    <row r="346" ht="14.25" customHeight="1" x14ac:dyDescent="0.75"/>
    <row r="347" ht="14.25" customHeight="1" x14ac:dyDescent="0.75"/>
    <row r="348" ht="14.25" customHeight="1" x14ac:dyDescent="0.75"/>
    <row r="349" ht="14.25" customHeight="1" x14ac:dyDescent="0.75"/>
    <row r="350" ht="14.25" customHeight="1" x14ac:dyDescent="0.75"/>
    <row r="351" ht="14.25" customHeight="1" x14ac:dyDescent="0.75"/>
    <row r="352" ht="14.25" customHeight="1" x14ac:dyDescent="0.75"/>
    <row r="353" ht="14.25" customHeight="1" x14ac:dyDescent="0.75"/>
    <row r="354" ht="14.25" customHeight="1" x14ac:dyDescent="0.75"/>
    <row r="355" ht="14.25" customHeight="1" x14ac:dyDescent="0.75"/>
    <row r="356" ht="14.25" customHeight="1" x14ac:dyDescent="0.75"/>
    <row r="357" ht="14.25" customHeight="1" x14ac:dyDescent="0.75"/>
    <row r="358" ht="14.25" customHeight="1" x14ac:dyDescent="0.75"/>
    <row r="359" ht="14.25" customHeight="1" x14ac:dyDescent="0.75"/>
    <row r="360" ht="14.25" customHeight="1" x14ac:dyDescent="0.75"/>
    <row r="361" ht="14.25" customHeight="1" x14ac:dyDescent="0.75"/>
    <row r="362" ht="14.25" customHeight="1" x14ac:dyDescent="0.75"/>
    <row r="363" ht="14.25" customHeight="1" x14ac:dyDescent="0.75"/>
    <row r="364" ht="14.25" customHeight="1" x14ac:dyDescent="0.75"/>
    <row r="365" ht="14.25" customHeight="1" x14ac:dyDescent="0.75"/>
    <row r="366" ht="14.25" customHeight="1" x14ac:dyDescent="0.75"/>
    <row r="367" ht="14.25" customHeight="1" x14ac:dyDescent="0.75"/>
    <row r="368" ht="14.25" customHeight="1" x14ac:dyDescent="0.75"/>
    <row r="369" ht="14.25" customHeight="1" x14ac:dyDescent="0.75"/>
    <row r="370" ht="14.25" customHeight="1" x14ac:dyDescent="0.75"/>
    <row r="371" ht="14.25" customHeight="1" x14ac:dyDescent="0.75"/>
    <row r="372" ht="14.25" customHeight="1" x14ac:dyDescent="0.75"/>
    <row r="373" ht="14.25" customHeight="1" x14ac:dyDescent="0.75"/>
    <row r="374" ht="14.25" customHeight="1" x14ac:dyDescent="0.75"/>
    <row r="375" ht="14.25" customHeight="1" x14ac:dyDescent="0.75"/>
    <row r="376" ht="14.25" customHeight="1" x14ac:dyDescent="0.75"/>
    <row r="377" ht="14.25" customHeight="1" x14ac:dyDescent="0.75"/>
    <row r="378" ht="14.25" customHeight="1" x14ac:dyDescent="0.75"/>
    <row r="379" ht="14.25" customHeight="1" x14ac:dyDescent="0.75"/>
    <row r="380" ht="14.25" customHeight="1" x14ac:dyDescent="0.75"/>
    <row r="381" ht="14.25" customHeight="1" x14ac:dyDescent="0.75"/>
    <row r="382" ht="14.25" customHeight="1" x14ac:dyDescent="0.75"/>
    <row r="383" ht="14.25" customHeight="1" x14ac:dyDescent="0.75"/>
    <row r="384" ht="14.25" customHeight="1" x14ac:dyDescent="0.75"/>
    <row r="385" ht="14.25" customHeight="1" x14ac:dyDescent="0.75"/>
    <row r="386" ht="14.25" customHeight="1" x14ac:dyDescent="0.75"/>
    <row r="387" ht="14.25" customHeight="1" x14ac:dyDescent="0.75"/>
    <row r="388" ht="14.25" customHeight="1" x14ac:dyDescent="0.75"/>
    <row r="389" ht="14.25" customHeight="1" x14ac:dyDescent="0.75"/>
    <row r="390" ht="14.25" customHeight="1" x14ac:dyDescent="0.75"/>
    <row r="391" ht="14.25" customHeight="1" x14ac:dyDescent="0.75"/>
    <row r="392" ht="14.25" customHeight="1" x14ac:dyDescent="0.75"/>
    <row r="393" ht="14.25" customHeight="1" x14ac:dyDescent="0.75"/>
    <row r="394" ht="14.25" customHeight="1" x14ac:dyDescent="0.75"/>
    <row r="395" ht="14.25" customHeight="1" x14ac:dyDescent="0.75"/>
    <row r="396" ht="14.25" customHeight="1" x14ac:dyDescent="0.75"/>
    <row r="397" ht="14.25" customHeight="1" x14ac:dyDescent="0.75"/>
    <row r="398" ht="14.25" customHeight="1" x14ac:dyDescent="0.75"/>
    <row r="399" ht="14.25" customHeight="1" x14ac:dyDescent="0.75"/>
    <row r="400" ht="14.25" customHeight="1" x14ac:dyDescent="0.75"/>
    <row r="401" ht="14.25" customHeight="1" x14ac:dyDescent="0.75"/>
    <row r="402" ht="14.25" customHeight="1" x14ac:dyDescent="0.75"/>
    <row r="403" ht="14.25" customHeight="1" x14ac:dyDescent="0.75"/>
    <row r="404" ht="14.25" customHeight="1" x14ac:dyDescent="0.75"/>
    <row r="405" ht="14.25" customHeight="1" x14ac:dyDescent="0.75"/>
    <row r="406" ht="14.25" customHeight="1" x14ac:dyDescent="0.75"/>
    <row r="407" ht="14.25" customHeight="1" x14ac:dyDescent="0.75"/>
    <row r="408" ht="14.25" customHeight="1" x14ac:dyDescent="0.75"/>
    <row r="409" ht="14.25" customHeight="1" x14ac:dyDescent="0.75"/>
    <row r="410" ht="14.25" customHeight="1" x14ac:dyDescent="0.75"/>
    <row r="411" ht="14.25" customHeight="1" x14ac:dyDescent="0.75"/>
    <row r="412" ht="14.25" customHeight="1" x14ac:dyDescent="0.75"/>
    <row r="413" ht="14.25" customHeight="1" x14ac:dyDescent="0.75"/>
    <row r="414" ht="14.25" customHeight="1" x14ac:dyDescent="0.75"/>
    <row r="415" ht="14.25" customHeight="1" x14ac:dyDescent="0.75"/>
    <row r="416" ht="14.25" customHeight="1" x14ac:dyDescent="0.75"/>
    <row r="417" ht="14.25" customHeight="1" x14ac:dyDescent="0.75"/>
    <row r="418" ht="14.25" customHeight="1" x14ac:dyDescent="0.75"/>
    <row r="419" ht="14.25" customHeight="1" x14ac:dyDescent="0.75"/>
    <row r="420" ht="14.25" customHeight="1" x14ac:dyDescent="0.75"/>
    <row r="421" ht="14.25" customHeight="1" x14ac:dyDescent="0.75"/>
    <row r="422" ht="14.25" customHeight="1" x14ac:dyDescent="0.75"/>
    <row r="423" ht="14.25" customHeight="1" x14ac:dyDescent="0.75"/>
    <row r="424" ht="14.25" customHeight="1" x14ac:dyDescent="0.75"/>
    <row r="425" ht="14.25" customHeight="1" x14ac:dyDescent="0.75"/>
    <row r="426" ht="14.25" customHeight="1" x14ac:dyDescent="0.75"/>
    <row r="427" ht="14.25" customHeight="1" x14ac:dyDescent="0.75"/>
    <row r="428" ht="14.25" customHeight="1" x14ac:dyDescent="0.75"/>
    <row r="429" ht="14.25" customHeight="1" x14ac:dyDescent="0.75"/>
    <row r="430" ht="14.25" customHeight="1" x14ac:dyDescent="0.75"/>
    <row r="431" ht="14.25" customHeight="1" x14ac:dyDescent="0.75"/>
    <row r="432" ht="14.25" customHeight="1" x14ac:dyDescent="0.75"/>
    <row r="433" ht="14.25" customHeight="1" x14ac:dyDescent="0.75"/>
    <row r="434" ht="14.25" customHeight="1" x14ac:dyDescent="0.75"/>
    <row r="435" ht="14.25" customHeight="1" x14ac:dyDescent="0.75"/>
    <row r="436" ht="14.25" customHeight="1" x14ac:dyDescent="0.75"/>
    <row r="437" ht="14.25" customHeight="1" x14ac:dyDescent="0.75"/>
    <row r="438" ht="14.25" customHeight="1" x14ac:dyDescent="0.75"/>
    <row r="439" ht="14.25" customHeight="1" x14ac:dyDescent="0.75"/>
    <row r="440" ht="14.25" customHeight="1" x14ac:dyDescent="0.75"/>
    <row r="441" ht="14.25" customHeight="1" x14ac:dyDescent="0.75"/>
    <row r="442" ht="14.25" customHeight="1" x14ac:dyDescent="0.75"/>
    <row r="443" ht="14.25" customHeight="1" x14ac:dyDescent="0.75"/>
    <row r="444" ht="14.25" customHeight="1" x14ac:dyDescent="0.75"/>
    <row r="445" ht="14.25" customHeight="1" x14ac:dyDescent="0.75"/>
    <row r="446" ht="14.25" customHeight="1" x14ac:dyDescent="0.75"/>
    <row r="447" ht="14.25" customHeight="1" x14ac:dyDescent="0.75"/>
    <row r="448" ht="14.25" customHeight="1" x14ac:dyDescent="0.75"/>
    <row r="449" ht="14.25" customHeight="1" x14ac:dyDescent="0.75"/>
    <row r="450" ht="14.25" customHeight="1" x14ac:dyDescent="0.75"/>
    <row r="451" ht="14.25" customHeight="1" x14ac:dyDescent="0.75"/>
    <row r="452" ht="14.25" customHeight="1" x14ac:dyDescent="0.75"/>
    <row r="453" ht="14.25" customHeight="1" x14ac:dyDescent="0.75"/>
    <row r="454" ht="14.25" customHeight="1" x14ac:dyDescent="0.75"/>
    <row r="455" ht="14.25" customHeight="1" x14ac:dyDescent="0.75"/>
    <row r="456" ht="14.25" customHeight="1" x14ac:dyDescent="0.75"/>
    <row r="457" ht="14.25" customHeight="1" x14ac:dyDescent="0.75"/>
    <row r="458" ht="14.25" customHeight="1" x14ac:dyDescent="0.75"/>
    <row r="459" ht="14.25" customHeight="1" x14ac:dyDescent="0.75"/>
    <row r="460" ht="14.25" customHeight="1" x14ac:dyDescent="0.75"/>
    <row r="461" ht="14.25" customHeight="1" x14ac:dyDescent="0.75"/>
    <row r="462" ht="14.25" customHeight="1" x14ac:dyDescent="0.75"/>
    <row r="463" ht="14.25" customHeight="1" x14ac:dyDescent="0.75"/>
    <row r="464" ht="14.25" customHeight="1" x14ac:dyDescent="0.75"/>
    <row r="465" ht="14.25" customHeight="1" x14ac:dyDescent="0.75"/>
    <row r="466" ht="14.25" customHeight="1" x14ac:dyDescent="0.75"/>
    <row r="467" ht="14.25" customHeight="1" x14ac:dyDescent="0.75"/>
    <row r="468" ht="14.25" customHeight="1" x14ac:dyDescent="0.75"/>
    <row r="469" ht="14.25" customHeight="1" x14ac:dyDescent="0.75"/>
    <row r="470" ht="14.25" customHeight="1" x14ac:dyDescent="0.75"/>
    <row r="471" ht="14.25" customHeight="1" x14ac:dyDescent="0.75"/>
    <row r="472" ht="14.25" customHeight="1" x14ac:dyDescent="0.75"/>
    <row r="473" ht="14.25" customHeight="1" x14ac:dyDescent="0.75"/>
    <row r="474" ht="14.25" customHeight="1" x14ac:dyDescent="0.75"/>
    <row r="475" ht="14.25" customHeight="1" x14ac:dyDescent="0.75"/>
    <row r="476" ht="14.25" customHeight="1" x14ac:dyDescent="0.75"/>
    <row r="477" ht="14.25" customHeight="1" x14ac:dyDescent="0.75"/>
    <row r="478" ht="14.25" customHeight="1" x14ac:dyDescent="0.75"/>
    <row r="479" ht="14.25" customHeight="1" x14ac:dyDescent="0.75"/>
    <row r="480" ht="14.25" customHeight="1" x14ac:dyDescent="0.75"/>
    <row r="481" ht="14.25" customHeight="1" x14ac:dyDescent="0.75"/>
    <row r="482" ht="14.25" customHeight="1" x14ac:dyDescent="0.75"/>
    <row r="483" ht="14.25" customHeight="1" x14ac:dyDescent="0.75"/>
    <row r="484" ht="14.25" customHeight="1" x14ac:dyDescent="0.75"/>
    <row r="485" ht="14.25" customHeight="1" x14ac:dyDescent="0.75"/>
    <row r="486" ht="14.25" customHeight="1" x14ac:dyDescent="0.75"/>
    <row r="487" ht="14.25" customHeight="1" x14ac:dyDescent="0.75"/>
    <row r="488" ht="14.25" customHeight="1" x14ac:dyDescent="0.75"/>
    <row r="489" ht="14.25" customHeight="1" x14ac:dyDescent="0.75"/>
    <row r="490" ht="14.25" customHeight="1" x14ac:dyDescent="0.75"/>
    <row r="491" ht="14.25" customHeight="1" x14ac:dyDescent="0.75"/>
    <row r="492" ht="14.25" customHeight="1" x14ac:dyDescent="0.75"/>
    <row r="493" ht="14.25" customHeight="1" x14ac:dyDescent="0.75"/>
    <row r="494" ht="14.25" customHeight="1" x14ac:dyDescent="0.75"/>
    <row r="495" ht="14.25" customHeight="1" x14ac:dyDescent="0.75"/>
    <row r="496" ht="14.25" customHeight="1" x14ac:dyDescent="0.75"/>
    <row r="497" ht="14.25" customHeight="1" x14ac:dyDescent="0.75"/>
    <row r="498" ht="14.25" customHeight="1" x14ac:dyDescent="0.75"/>
    <row r="499" ht="14.25" customHeight="1" x14ac:dyDescent="0.75"/>
    <row r="500" ht="14.25" customHeight="1" x14ac:dyDescent="0.75"/>
    <row r="501" ht="14.25" customHeight="1" x14ac:dyDescent="0.75"/>
    <row r="502" ht="14.25" customHeight="1" x14ac:dyDescent="0.75"/>
    <row r="503" ht="14.25" customHeight="1" x14ac:dyDescent="0.75"/>
    <row r="504" ht="14.25" customHeight="1" x14ac:dyDescent="0.75"/>
    <row r="505" ht="14.25" customHeight="1" x14ac:dyDescent="0.75"/>
    <row r="506" ht="14.25" customHeight="1" x14ac:dyDescent="0.75"/>
    <row r="507" ht="14.25" customHeight="1" x14ac:dyDescent="0.75"/>
    <row r="508" ht="14.25" customHeight="1" x14ac:dyDescent="0.75"/>
    <row r="509" ht="14.25" customHeight="1" x14ac:dyDescent="0.75"/>
    <row r="510" ht="14.25" customHeight="1" x14ac:dyDescent="0.75"/>
    <row r="511" ht="14.25" customHeight="1" x14ac:dyDescent="0.75"/>
    <row r="512" ht="14.25" customHeight="1" x14ac:dyDescent="0.75"/>
    <row r="513" ht="14.25" customHeight="1" x14ac:dyDescent="0.75"/>
    <row r="514" ht="14.25" customHeight="1" x14ac:dyDescent="0.75"/>
    <row r="515" ht="14.25" customHeight="1" x14ac:dyDescent="0.75"/>
    <row r="516" ht="14.25" customHeight="1" x14ac:dyDescent="0.75"/>
    <row r="517" ht="14.25" customHeight="1" x14ac:dyDescent="0.75"/>
    <row r="518" ht="14.25" customHeight="1" x14ac:dyDescent="0.75"/>
    <row r="519" ht="14.25" customHeight="1" x14ac:dyDescent="0.75"/>
    <row r="520" ht="14.25" customHeight="1" x14ac:dyDescent="0.75"/>
    <row r="521" ht="14.25" customHeight="1" x14ac:dyDescent="0.75"/>
    <row r="522" ht="14.25" customHeight="1" x14ac:dyDescent="0.75"/>
    <row r="523" ht="14.25" customHeight="1" x14ac:dyDescent="0.75"/>
    <row r="524" ht="14.25" customHeight="1" x14ac:dyDescent="0.75"/>
    <row r="525" ht="14.25" customHeight="1" x14ac:dyDescent="0.75"/>
    <row r="526" ht="14.25" customHeight="1" x14ac:dyDescent="0.75"/>
    <row r="527" ht="14.25" customHeight="1" x14ac:dyDescent="0.75"/>
    <row r="528" ht="14.25" customHeight="1" x14ac:dyDescent="0.75"/>
    <row r="529" ht="14.25" customHeight="1" x14ac:dyDescent="0.75"/>
    <row r="530" ht="14.25" customHeight="1" x14ac:dyDescent="0.75"/>
    <row r="531" ht="14.25" customHeight="1" x14ac:dyDescent="0.75"/>
    <row r="532" ht="14.25" customHeight="1" x14ac:dyDescent="0.75"/>
    <row r="533" ht="14.25" customHeight="1" x14ac:dyDescent="0.75"/>
    <row r="534" ht="14.25" customHeight="1" x14ac:dyDescent="0.75"/>
    <row r="535" ht="14.25" customHeight="1" x14ac:dyDescent="0.75"/>
    <row r="536" ht="14.25" customHeight="1" x14ac:dyDescent="0.75"/>
    <row r="537" ht="14.25" customHeight="1" x14ac:dyDescent="0.75"/>
    <row r="538" ht="14.25" customHeight="1" x14ac:dyDescent="0.75"/>
    <row r="539" ht="14.25" customHeight="1" x14ac:dyDescent="0.75"/>
    <row r="540" ht="14.25" customHeight="1" x14ac:dyDescent="0.75"/>
    <row r="541" ht="14.25" customHeight="1" x14ac:dyDescent="0.75"/>
    <row r="542" ht="14.25" customHeight="1" x14ac:dyDescent="0.75"/>
    <row r="543" ht="14.25" customHeight="1" x14ac:dyDescent="0.75"/>
    <row r="544" ht="14.25" customHeight="1" x14ac:dyDescent="0.75"/>
    <row r="545" ht="14.25" customHeight="1" x14ac:dyDescent="0.75"/>
    <row r="546" ht="14.25" customHeight="1" x14ac:dyDescent="0.75"/>
    <row r="547" ht="14.25" customHeight="1" x14ac:dyDescent="0.75"/>
    <row r="548" ht="14.25" customHeight="1" x14ac:dyDescent="0.75"/>
    <row r="549" ht="14.25" customHeight="1" x14ac:dyDescent="0.75"/>
    <row r="550" ht="14.25" customHeight="1" x14ac:dyDescent="0.75"/>
    <row r="551" ht="14.25" customHeight="1" x14ac:dyDescent="0.75"/>
    <row r="552" ht="14.25" customHeight="1" x14ac:dyDescent="0.75"/>
    <row r="553" ht="14.25" customHeight="1" x14ac:dyDescent="0.75"/>
    <row r="554" ht="14.25" customHeight="1" x14ac:dyDescent="0.75"/>
    <row r="555" ht="14.25" customHeight="1" x14ac:dyDescent="0.75"/>
    <row r="556" ht="14.25" customHeight="1" x14ac:dyDescent="0.75"/>
    <row r="557" ht="14.25" customHeight="1" x14ac:dyDescent="0.75"/>
    <row r="558" ht="14.25" customHeight="1" x14ac:dyDescent="0.75"/>
    <row r="559" ht="14.25" customHeight="1" x14ac:dyDescent="0.75"/>
    <row r="560" ht="14.25" customHeight="1" x14ac:dyDescent="0.75"/>
    <row r="561" ht="14.25" customHeight="1" x14ac:dyDescent="0.75"/>
    <row r="562" ht="14.25" customHeight="1" x14ac:dyDescent="0.75"/>
    <row r="563" ht="14.25" customHeight="1" x14ac:dyDescent="0.75"/>
    <row r="564" ht="14.25" customHeight="1" x14ac:dyDescent="0.75"/>
    <row r="565" ht="14.25" customHeight="1" x14ac:dyDescent="0.75"/>
    <row r="566" ht="14.25" customHeight="1" x14ac:dyDescent="0.75"/>
    <row r="567" ht="14.25" customHeight="1" x14ac:dyDescent="0.75"/>
    <row r="568" ht="14.25" customHeight="1" x14ac:dyDescent="0.75"/>
    <row r="569" ht="14.25" customHeight="1" x14ac:dyDescent="0.75"/>
    <row r="570" ht="14.25" customHeight="1" x14ac:dyDescent="0.75"/>
    <row r="571" ht="14.25" customHeight="1" x14ac:dyDescent="0.75"/>
    <row r="572" ht="14.25" customHeight="1" x14ac:dyDescent="0.75"/>
    <row r="573" ht="14.25" customHeight="1" x14ac:dyDescent="0.75"/>
    <row r="574" ht="14.25" customHeight="1" x14ac:dyDescent="0.75"/>
    <row r="575" ht="14.25" customHeight="1" x14ac:dyDescent="0.75"/>
    <row r="576" ht="14.25" customHeight="1" x14ac:dyDescent="0.75"/>
    <row r="577" ht="14.25" customHeight="1" x14ac:dyDescent="0.75"/>
    <row r="578" ht="14.25" customHeight="1" x14ac:dyDescent="0.75"/>
    <row r="579" ht="14.25" customHeight="1" x14ac:dyDescent="0.75"/>
    <row r="580" ht="14.25" customHeight="1" x14ac:dyDescent="0.75"/>
    <row r="581" ht="14.25" customHeight="1" x14ac:dyDescent="0.75"/>
    <row r="582" ht="14.25" customHeight="1" x14ac:dyDescent="0.75"/>
    <row r="583" ht="14.25" customHeight="1" x14ac:dyDescent="0.75"/>
    <row r="584" ht="14.25" customHeight="1" x14ac:dyDescent="0.75"/>
    <row r="585" ht="14.25" customHeight="1" x14ac:dyDescent="0.75"/>
    <row r="586" ht="14.25" customHeight="1" x14ac:dyDescent="0.75"/>
    <row r="587" ht="14.25" customHeight="1" x14ac:dyDescent="0.75"/>
    <row r="588" ht="14.25" customHeight="1" x14ac:dyDescent="0.75"/>
    <row r="589" ht="14.25" customHeight="1" x14ac:dyDescent="0.75"/>
    <row r="590" ht="14.25" customHeight="1" x14ac:dyDescent="0.75"/>
    <row r="591" ht="14.25" customHeight="1" x14ac:dyDescent="0.75"/>
    <row r="592" ht="14.25" customHeight="1" x14ac:dyDescent="0.75"/>
    <row r="593" ht="14.25" customHeight="1" x14ac:dyDescent="0.75"/>
    <row r="594" ht="14.25" customHeight="1" x14ac:dyDescent="0.75"/>
    <row r="595" ht="14.25" customHeight="1" x14ac:dyDescent="0.75"/>
    <row r="596" ht="14.25" customHeight="1" x14ac:dyDescent="0.75"/>
    <row r="597" ht="14.25" customHeight="1" x14ac:dyDescent="0.75"/>
    <row r="598" ht="14.25" customHeight="1" x14ac:dyDescent="0.75"/>
    <row r="599" ht="14.25" customHeight="1" x14ac:dyDescent="0.75"/>
    <row r="600" ht="14.25" customHeight="1" x14ac:dyDescent="0.75"/>
    <row r="601" ht="14.25" customHeight="1" x14ac:dyDescent="0.75"/>
    <row r="602" ht="14.25" customHeight="1" x14ac:dyDescent="0.75"/>
    <row r="603" ht="14.25" customHeight="1" x14ac:dyDescent="0.75"/>
    <row r="604" ht="14.25" customHeight="1" x14ac:dyDescent="0.75"/>
    <row r="605" ht="14.25" customHeight="1" x14ac:dyDescent="0.75"/>
    <row r="606" ht="14.25" customHeight="1" x14ac:dyDescent="0.75"/>
    <row r="607" ht="14.25" customHeight="1" x14ac:dyDescent="0.75"/>
    <row r="608" ht="14.25" customHeight="1" x14ac:dyDescent="0.75"/>
    <row r="609" ht="14.25" customHeight="1" x14ac:dyDescent="0.75"/>
    <row r="610" ht="14.25" customHeight="1" x14ac:dyDescent="0.75"/>
    <row r="611" ht="14.25" customHeight="1" x14ac:dyDescent="0.75"/>
    <row r="612" ht="14.25" customHeight="1" x14ac:dyDescent="0.75"/>
    <row r="613" ht="14.25" customHeight="1" x14ac:dyDescent="0.75"/>
    <row r="614" ht="14.25" customHeight="1" x14ac:dyDescent="0.75"/>
    <row r="615" ht="14.25" customHeight="1" x14ac:dyDescent="0.75"/>
    <row r="616" ht="14.25" customHeight="1" x14ac:dyDescent="0.75"/>
    <row r="617" ht="14.25" customHeight="1" x14ac:dyDescent="0.75"/>
    <row r="618" ht="14.25" customHeight="1" x14ac:dyDescent="0.75"/>
    <row r="619" ht="14.25" customHeight="1" x14ac:dyDescent="0.75"/>
    <row r="620" ht="14.25" customHeight="1" x14ac:dyDescent="0.75"/>
    <row r="621" ht="14.25" customHeight="1" x14ac:dyDescent="0.75"/>
    <row r="622" ht="14.25" customHeight="1" x14ac:dyDescent="0.75"/>
    <row r="623" ht="14.25" customHeight="1" x14ac:dyDescent="0.75"/>
    <row r="624" ht="14.25" customHeight="1" x14ac:dyDescent="0.75"/>
    <row r="625" ht="14.25" customHeight="1" x14ac:dyDescent="0.75"/>
    <row r="626" ht="14.25" customHeight="1" x14ac:dyDescent="0.75"/>
    <row r="627" ht="14.25" customHeight="1" x14ac:dyDescent="0.75"/>
    <row r="628" ht="14.25" customHeight="1" x14ac:dyDescent="0.75"/>
    <row r="629" ht="14.25" customHeight="1" x14ac:dyDescent="0.75"/>
    <row r="630" ht="14.25" customHeight="1" x14ac:dyDescent="0.75"/>
    <row r="631" ht="14.25" customHeight="1" x14ac:dyDescent="0.75"/>
    <row r="632" ht="14.25" customHeight="1" x14ac:dyDescent="0.75"/>
    <row r="633" ht="14.25" customHeight="1" x14ac:dyDescent="0.75"/>
    <row r="634" ht="14.25" customHeight="1" x14ac:dyDescent="0.75"/>
    <row r="635" ht="14.25" customHeight="1" x14ac:dyDescent="0.75"/>
    <row r="636" ht="14.25" customHeight="1" x14ac:dyDescent="0.75"/>
    <row r="637" ht="14.25" customHeight="1" x14ac:dyDescent="0.75"/>
    <row r="638" ht="14.25" customHeight="1" x14ac:dyDescent="0.75"/>
    <row r="639" ht="14.25" customHeight="1" x14ac:dyDescent="0.75"/>
    <row r="640" ht="14.25" customHeight="1" x14ac:dyDescent="0.75"/>
    <row r="641" ht="14.25" customHeight="1" x14ac:dyDescent="0.75"/>
    <row r="642" ht="14.25" customHeight="1" x14ac:dyDescent="0.75"/>
    <row r="643" ht="14.25" customHeight="1" x14ac:dyDescent="0.75"/>
    <row r="644" ht="14.25" customHeight="1" x14ac:dyDescent="0.75"/>
    <row r="645" ht="14.25" customHeight="1" x14ac:dyDescent="0.75"/>
    <row r="646" ht="14.25" customHeight="1" x14ac:dyDescent="0.75"/>
    <row r="647" ht="14.25" customHeight="1" x14ac:dyDescent="0.75"/>
    <row r="648" ht="14.25" customHeight="1" x14ac:dyDescent="0.75"/>
    <row r="649" ht="14.25" customHeight="1" x14ac:dyDescent="0.75"/>
    <row r="650" ht="14.25" customHeight="1" x14ac:dyDescent="0.75"/>
    <row r="651" ht="14.25" customHeight="1" x14ac:dyDescent="0.75"/>
    <row r="652" ht="14.25" customHeight="1" x14ac:dyDescent="0.75"/>
    <row r="653" ht="14.25" customHeight="1" x14ac:dyDescent="0.75"/>
    <row r="654" ht="14.25" customHeight="1" x14ac:dyDescent="0.75"/>
    <row r="655" ht="14.25" customHeight="1" x14ac:dyDescent="0.75"/>
    <row r="656" ht="14.25" customHeight="1" x14ac:dyDescent="0.75"/>
    <row r="657" ht="14.25" customHeight="1" x14ac:dyDescent="0.75"/>
    <row r="658" ht="14.25" customHeight="1" x14ac:dyDescent="0.75"/>
    <row r="659" ht="14.25" customHeight="1" x14ac:dyDescent="0.75"/>
    <row r="660" ht="14.25" customHeight="1" x14ac:dyDescent="0.75"/>
    <row r="661" ht="14.25" customHeight="1" x14ac:dyDescent="0.75"/>
    <row r="662" ht="14.25" customHeight="1" x14ac:dyDescent="0.75"/>
    <row r="663" ht="14.25" customHeight="1" x14ac:dyDescent="0.75"/>
    <row r="664" ht="14.25" customHeight="1" x14ac:dyDescent="0.75"/>
    <row r="665" ht="14.25" customHeight="1" x14ac:dyDescent="0.75"/>
    <row r="666" ht="14.25" customHeight="1" x14ac:dyDescent="0.75"/>
    <row r="667" ht="14.25" customHeight="1" x14ac:dyDescent="0.75"/>
    <row r="668" ht="14.25" customHeight="1" x14ac:dyDescent="0.75"/>
    <row r="669" ht="14.25" customHeight="1" x14ac:dyDescent="0.75"/>
    <row r="670" ht="14.25" customHeight="1" x14ac:dyDescent="0.75"/>
    <row r="671" ht="14.25" customHeight="1" x14ac:dyDescent="0.75"/>
    <row r="672" ht="14.25" customHeight="1" x14ac:dyDescent="0.75"/>
    <row r="673" ht="14.25" customHeight="1" x14ac:dyDescent="0.75"/>
    <row r="674" ht="14.25" customHeight="1" x14ac:dyDescent="0.75"/>
    <row r="675" ht="14.25" customHeight="1" x14ac:dyDescent="0.75"/>
    <row r="676" ht="14.25" customHeight="1" x14ac:dyDescent="0.75"/>
    <row r="677" ht="14.25" customHeight="1" x14ac:dyDescent="0.75"/>
    <row r="678" ht="14.25" customHeight="1" x14ac:dyDescent="0.75"/>
    <row r="679" ht="14.25" customHeight="1" x14ac:dyDescent="0.75"/>
    <row r="680" ht="14.25" customHeight="1" x14ac:dyDescent="0.75"/>
    <row r="681" ht="14.25" customHeight="1" x14ac:dyDescent="0.75"/>
    <row r="682" ht="14.25" customHeight="1" x14ac:dyDescent="0.75"/>
    <row r="683" ht="14.25" customHeight="1" x14ac:dyDescent="0.75"/>
    <row r="684" ht="14.25" customHeight="1" x14ac:dyDescent="0.75"/>
    <row r="685" ht="14.25" customHeight="1" x14ac:dyDescent="0.75"/>
    <row r="686" ht="14.25" customHeight="1" x14ac:dyDescent="0.75"/>
    <row r="687" ht="14.25" customHeight="1" x14ac:dyDescent="0.75"/>
    <row r="688" ht="14.25" customHeight="1" x14ac:dyDescent="0.75"/>
    <row r="689" ht="14.25" customHeight="1" x14ac:dyDescent="0.75"/>
    <row r="690" ht="14.25" customHeight="1" x14ac:dyDescent="0.75"/>
    <row r="691" ht="14.25" customHeight="1" x14ac:dyDescent="0.75"/>
    <row r="692" ht="14.25" customHeight="1" x14ac:dyDescent="0.75"/>
    <row r="693" ht="14.25" customHeight="1" x14ac:dyDescent="0.75"/>
    <row r="694" ht="14.25" customHeight="1" x14ac:dyDescent="0.75"/>
    <row r="695" ht="14.25" customHeight="1" x14ac:dyDescent="0.75"/>
    <row r="696" ht="14.25" customHeight="1" x14ac:dyDescent="0.75"/>
    <row r="697" ht="14.25" customHeight="1" x14ac:dyDescent="0.75"/>
    <row r="698" ht="14.25" customHeight="1" x14ac:dyDescent="0.75"/>
    <row r="699" ht="14.25" customHeight="1" x14ac:dyDescent="0.75"/>
    <row r="700" ht="14.25" customHeight="1" x14ac:dyDescent="0.75"/>
    <row r="701" ht="14.25" customHeight="1" x14ac:dyDescent="0.75"/>
    <row r="702" ht="14.25" customHeight="1" x14ac:dyDescent="0.75"/>
    <row r="703" ht="14.25" customHeight="1" x14ac:dyDescent="0.75"/>
    <row r="704" ht="14.25" customHeight="1" x14ac:dyDescent="0.75"/>
    <row r="705" ht="14.25" customHeight="1" x14ac:dyDescent="0.75"/>
    <row r="706" ht="14.25" customHeight="1" x14ac:dyDescent="0.75"/>
    <row r="707" ht="14.25" customHeight="1" x14ac:dyDescent="0.75"/>
    <row r="708" ht="14.25" customHeight="1" x14ac:dyDescent="0.75"/>
    <row r="709" ht="14.25" customHeight="1" x14ac:dyDescent="0.75"/>
    <row r="710" ht="14.25" customHeight="1" x14ac:dyDescent="0.75"/>
    <row r="711" ht="14.25" customHeight="1" x14ac:dyDescent="0.75"/>
    <row r="712" ht="14.25" customHeight="1" x14ac:dyDescent="0.75"/>
    <row r="713" ht="14.25" customHeight="1" x14ac:dyDescent="0.75"/>
    <row r="714" ht="14.25" customHeight="1" x14ac:dyDescent="0.75"/>
    <row r="715" ht="14.25" customHeight="1" x14ac:dyDescent="0.75"/>
    <row r="716" ht="14.25" customHeight="1" x14ac:dyDescent="0.75"/>
    <row r="717" ht="14.25" customHeight="1" x14ac:dyDescent="0.75"/>
    <row r="718" ht="14.25" customHeight="1" x14ac:dyDescent="0.75"/>
    <row r="719" ht="14.25" customHeight="1" x14ac:dyDescent="0.75"/>
    <row r="720" ht="14.25" customHeight="1" x14ac:dyDescent="0.75"/>
    <row r="721" ht="14.25" customHeight="1" x14ac:dyDescent="0.75"/>
    <row r="722" ht="14.25" customHeight="1" x14ac:dyDescent="0.75"/>
    <row r="723" ht="14.25" customHeight="1" x14ac:dyDescent="0.75"/>
    <row r="724" ht="14.25" customHeight="1" x14ac:dyDescent="0.75"/>
    <row r="725" ht="14.25" customHeight="1" x14ac:dyDescent="0.75"/>
    <row r="726" ht="14.25" customHeight="1" x14ac:dyDescent="0.75"/>
    <row r="727" ht="14.25" customHeight="1" x14ac:dyDescent="0.75"/>
    <row r="728" ht="14.25" customHeight="1" x14ac:dyDescent="0.75"/>
    <row r="729" ht="14.25" customHeight="1" x14ac:dyDescent="0.75"/>
    <row r="730" ht="14.25" customHeight="1" x14ac:dyDescent="0.75"/>
    <row r="731" ht="14.25" customHeight="1" x14ac:dyDescent="0.75"/>
    <row r="732" ht="14.25" customHeight="1" x14ac:dyDescent="0.75"/>
    <row r="733" ht="14.25" customHeight="1" x14ac:dyDescent="0.75"/>
    <row r="734" ht="14.25" customHeight="1" x14ac:dyDescent="0.75"/>
    <row r="735" ht="14.25" customHeight="1" x14ac:dyDescent="0.75"/>
    <row r="736" ht="14.25" customHeight="1" x14ac:dyDescent="0.75"/>
    <row r="737" ht="14.25" customHeight="1" x14ac:dyDescent="0.75"/>
    <row r="738" ht="14.25" customHeight="1" x14ac:dyDescent="0.75"/>
    <row r="739" ht="14.25" customHeight="1" x14ac:dyDescent="0.75"/>
    <row r="740" ht="14.25" customHeight="1" x14ac:dyDescent="0.75"/>
    <row r="741" ht="14.25" customHeight="1" x14ac:dyDescent="0.75"/>
    <row r="742" ht="14.25" customHeight="1" x14ac:dyDescent="0.75"/>
    <row r="743" ht="14.25" customHeight="1" x14ac:dyDescent="0.75"/>
    <row r="744" ht="14.25" customHeight="1" x14ac:dyDescent="0.75"/>
    <row r="745" ht="14.25" customHeight="1" x14ac:dyDescent="0.75"/>
    <row r="746" ht="14.25" customHeight="1" x14ac:dyDescent="0.75"/>
    <row r="747" ht="14.25" customHeight="1" x14ac:dyDescent="0.75"/>
    <row r="748" ht="14.25" customHeight="1" x14ac:dyDescent="0.75"/>
    <row r="749" ht="14.25" customHeight="1" x14ac:dyDescent="0.75"/>
    <row r="750" ht="14.25" customHeight="1" x14ac:dyDescent="0.75"/>
    <row r="751" ht="14.25" customHeight="1" x14ac:dyDescent="0.75"/>
    <row r="752" ht="14.25" customHeight="1" x14ac:dyDescent="0.75"/>
    <row r="753" ht="14.25" customHeight="1" x14ac:dyDescent="0.75"/>
    <row r="754" ht="14.25" customHeight="1" x14ac:dyDescent="0.75"/>
    <row r="755" ht="14.25" customHeight="1" x14ac:dyDescent="0.75"/>
    <row r="756" ht="14.25" customHeight="1" x14ac:dyDescent="0.75"/>
    <row r="757" ht="14.25" customHeight="1" x14ac:dyDescent="0.75"/>
    <row r="758" ht="14.25" customHeight="1" x14ac:dyDescent="0.75"/>
    <row r="759" ht="14.25" customHeight="1" x14ac:dyDescent="0.75"/>
    <row r="760" ht="14.25" customHeight="1" x14ac:dyDescent="0.75"/>
    <row r="761" ht="14.25" customHeight="1" x14ac:dyDescent="0.75"/>
    <row r="762" ht="14.25" customHeight="1" x14ac:dyDescent="0.75"/>
    <row r="763" ht="14.25" customHeight="1" x14ac:dyDescent="0.75"/>
    <row r="764" ht="14.25" customHeight="1" x14ac:dyDescent="0.75"/>
    <row r="765" ht="14.25" customHeight="1" x14ac:dyDescent="0.75"/>
    <row r="766" ht="14.25" customHeight="1" x14ac:dyDescent="0.75"/>
    <row r="767" ht="14.25" customHeight="1" x14ac:dyDescent="0.75"/>
    <row r="768" ht="14.25" customHeight="1" x14ac:dyDescent="0.75"/>
    <row r="769" ht="14.25" customHeight="1" x14ac:dyDescent="0.75"/>
    <row r="770" ht="14.25" customHeight="1" x14ac:dyDescent="0.75"/>
    <row r="771" ht="14.25" customHeight="1" x14ac:dyDescent="0.75"/>
    <row r="772" ht="14.25" customHeight="1" x14ac:dyDescent="0.75"/>
    <row r="773" ht="14.25" customHeight="1" x14ac:dyDescent="0.75"/>
    <row r="774" ht="14.25" customHeight="1" x14ac:dyDescent="0.75"/>
    <row r="775" ht="14.25" customHeight="1" x14ac:dyDescent="0.75"/>
    <row r="776" ht="14.25" customHeight="1" x14ac:dyDescent="0.75"/>
    <row r="777" ht="14.25" customHeight="1" x14ac:dyDescent="0.75"/>
    <row r="778" ht="14.25" customHeight="1" x14ac:dyDescent="0.75"/>
    <row r="779" ht="14.25" customHeight="1" x14ac:dyDescent="0.75"/>
    <row r="780" ht="14.25" customHeight="1" x14ac:dyDescent="0.75"/>
    <row r="781" ht="14.25" customHeight="1" x14ac:dyDescent="0.75"/>
    <row r="782" ht="14.25" customHeight="1" x14ac:dyDescent="0.75"/>
    <row r="783" ht="14.25" customHeight="1" x14ac:dyDescent="0.75"/>
    <row r="784" ht="14.25" customHeight="1" x14ac:dyDescent="0.75"/>
    <row r="785" ht="14.25" customHeight="1" x14ac:dyDescent="0.75"/>
    <row r="786" ht="14.25" customHeight="1" x14ac:dyDescent="0.75"/>
    <row r="787" ht="14.25" customHeight="1" x14ac:dyDescent="0.75"/>
    <row r="788" ht="14.25" customHeight="1" x14ac:dyDescent="0.75"/>
    <row r="789" ht="14.25" customHeight="1" x14ac:dyDescent="0.75"/>
    <row r="790" ht="14.25" customHeight="1" x14ac:dyDescent="0.75"/>
    <row r="791" ht="14.25" customHeight="1" x14ac:dyDescent="0.75"/>
    <row r="792" ht="14.25" customHeight="1" x14ac:dyDescent="0.75"/>
    <row r="793" ht="14.25" customHeight="1" x14ac:dyDescent="0.75"/>
    <row r="794" ht="14.25" customHeight="1" x14ac:dyDescent="0.75"/>
    <row r="795" ht="14.25" customHeight="1" x14ac:dyDescent="0.75"/>
    <row r="796" ht="14.25" customHeight="1" x14ac:dyDescent="0.75"/>
    <row r="797" ht="14.25" customHeight="1" x14ac:dyDescent="0.75"/>
    <row r="798" ht="14.25" customHeight="1" x14ac:dyDescent="0.75"/>
    <row r="799" ht="14.25" customHeight="1" x14ac:dyDescent="0.75"/>
    <row r="800" ht="14.25" customHeight="1" x14ac:dyDescent="0.75"/>
    <row r="801" ht="14.25" customHeight="1" x14ac:dyDescent="0.75"/>
    <row r="802" ht="14.25" customHeight="1" x14ac:dyDescent="0.75"/>
    <row r="803" ht="14.25" customHeight="1" x14ac:dyDescent="0.75"/>
    <row r="804" ht="14.25" customHeight="1" x14ac:dyDescent="0.75"/>
    <row r="805" ht="14.25" customHeight="1" x14ac:dyDescent="0.75"/>
    <row r="806" ht="14.25" customHeight="1" x14ac:dyDescent="0.75"/>
    <row r="807" ht="14.25" customHeight="1" x14ac:dyDescent="0.75"/>
    <row r="808" ht="14.25" customHeight="1" x14ac:dyDescent="0.75"/>
    <row r="809" ht="14.25" customHeight="1" x14ac:dyDescent="0.75"/>
    <row r="810" ht="14.25" customHeight="1" x14ac:dyDescent="0.75"/>
    <row r="811" ht="14.25" customHeight="1" x14ac:dyDescent="0.75"/>
    <row r="812" ht="14.25" customHeight="1" x14ac:dyDescent="0.75"/>
    <row r="813" ht="14.25" customHeight="1" x14ac:dyDescent="0.75"/>
    <row r="814" ht="14.25" customHeight="1" x14ac:dyDescent="0.75"/>
    <row r="815" ht="14.25" customHeight="1" x14ac:dyDescent="0.75"/>
    <row r="816" ht="14.25" customHeight="1" x14ac:dyDescent="0.75"/>
    <row r="817" ht="14.25" customHeight="1" x14ac:dyDescent="0.75"/>
    <row r="818" ht="14.25" customHeight="1" x14ac:dyDescent="0.75"/>
    <row r="819" ht="14.25" customHeight="1" x14ac:dyDescent="0.75"/>
    <row r="820" ht="14.25" customHeight="1" x14ac:dyDescent="0.75"/>
    <row r="821" ht="14.25" customHeight="1" x14ac:dyDescent="0.75"/>
    <row r="822" ht="14.25" customHeight="1" x14ac:dyDescent="0.75"/>
    <row r="823" ht="14.25" customHeight="1" x14ac:dyDescent="0.75"/>
    <row r="824" ht="14.25" customHeight="1" x14ac:dyDescent="0.75"/>
    <row r="825" ht="14.25" customHeight="1" x14ac:dyDescent="0.75"/>
    <row r="826" ht="14.25" customHeight="1" x14ac:dyDescent="0.75"/>
    <row r="827" ht="14.25" customHeight="1" x14ac:dyDescent="0.75"/>
    <row r="828" ht="14.25" customHeight="1" x14ac:dyDescent="0.75"/>
    <row r="829" ht="14.25" customHeight="1" x14ac:dyDescent="0.75"/>
    <row r="830" ht="14.25" customHeight="1" x14ac:dyDescent="0.75"/>
    <row r="831" ht="14.25" customHeight="1" x14ac:dyDescent="0.75"/>
    <row r="832" ht="14.25" customHeight="1" x14ac:dyDescent="0.75"/>
    <row r="833" ht="14.25" customHeight="1" x14ac:dyDescent="0.75"/>
    <row r="834" ht="14.25" customHeight="1" x14ac:dyDescent="0.75"/>
    <row r="835" ht="14.25" customHeight="1" x14ac:dyDescent="0.75"/>
    <row r="836" ht="14.25" customHeight="1" x14ac:dyDescent="0.75"/>
    <row r="837" ht="14.25" customHeight="1" x14ac:dyDescent="0.75"/>
    <row r="838" ht="14.25" customHeight="1" x14ac:dyDescent="0.75"/>
    <row r="839" ht="14.25" customHeight="1" x14ac:dyDescent="0.75"/>
    <row r="840" ht="14.25" customHeight="1" x14ac:dyDescent="0.75"/>
    <row r="841" ht="14.25" customHeight="1" x14ac:dyDescent="0.75"/>
    <row r="842" ht="14.25" customHeight="1" x14ac:dyDescent="0.75"/>
    <row r="843" ht="14.25" customHeight="1" x14ac:dyDescent="0.75"/>
    <row r="844" ht="14.25" customHeight="1" x14ac:dyDescent="0.75"/>
    <row r="845" ht="14.25" customHeight="1" x14ac:dyDescent="0.75"/>
    <row r="846" ht="14.25" customHeight="1" x14ac:dyDescent="0.75"/>
    <row r="847" ht="14.25" customHeight="1" x14ac:dyDescent="0.75"/>
    <row r="848" ht="14.25" customHeight="1" x14ac:dyDescent="0.75"/>
    <row r="849" ht="14.25" customHeight="1" x14ac:dyDescent="0.75"/>
    <row r="850" ht="14.25" customHeight="1" x14ac:dyDescent="0.75"/>
    <row r="851" ht="14.25" customHeight="1" x14ac:dyDescent="0.75"/>
    <row r="852" ht="14.25" customHeight="1" x14ac:dyDescent="0.75"/>
    <row r="853" ht="14.25" customHeight="1" x14ac:dyDescent="0.75"/>
    <row r="854" ht="14.25" customHeight="1" x14ac:dyDescent="0.75"/>
    <row r="855" ht="14.25" customHeight="1" x14ac:dyDescent="0.75"/>
    <row r="856" ht="14.25" customHeight="1" x14ac:dyDescent="0.75"/>
    <row r="857" ht="14.25" customHeight="1" x14ac:dyDescent="0.75"/>
    <row r="858" ht="14.25" customHeight="1" x14ac:dyDescent="0.75"/>
    <row r="859" ht="14.25" customHeight="1" x14ac:dyDescent="0.75"/>
    <row r="860" ht="14.25" customHeight="1" x14ac:dyDescent="0.75"/>
    <row r="861" ht="14.25" customHeight="1" x14ac:dyDescent="0.75"/>
    <row r="862" ht="14.25" customHeight="1" x14ac:dyDescent="0.75"/>
    <row r="863" ht="14.25" customHeight="1" x14ac:dyDescent="0.75"/>
    <row r="864" ht="14.25" customHeight="1" x14ac:dyDescent="0.75"/>
    <row r="865" ht="14.25" customHeight="1" x14ac:dyDescent="0.75"/>
    <row r="866" ht="14.25" customHeight="1" x14ac:dyDescent="0.75"/>
    <row r="867" ht="14.25" customHeight="1" x14ac:dyDescent="0.75"/>
    <row r="868" ht="14.25" customHeight="1" x14ac:dyDescent="0.75"/>
    <row r="869" ht="14.25" customHeight="1" x14ac:dyDescent="0.75"/>
    <row r="870" ht="14.25" customHeight="1" x14ac:dyDescent="0.75"/>
    <row r="871" ht="14.25" customHeight="1" x14ac:dyDescent="0.75"/>
    <row r="872" ht="14.25" customHeight="1" x14ac:dyDescent="0.75"/>
    <row r="873" ht="14.25" customHeight="1" x14ac:dyDescent="0.75"/>
    <row r="874" ht="14.25" customHeight="1" x14ac:dyDescent="0.75"/>
    <row r="875" ht="14.25" customHeight="1" x14ac:dyDescent="0.75"/>
    <row r="876" ht="14.25" customHeight="1" x14ac:dyDescent="0.75"/>
    <row r="877" ht="14.25" customHeight="1" x14ac:dyDescent="0.75"/>
    <row r="878" ht="14.25" customHeight="1" x14ac:dyDescent="0.75"/>
    <row r="879" ht="14.25" customHeight="1" x14ac:dyDescent="0.75"/>
    <row r="880" ht="14.25" customHeight="1" x14ac:dyDescent="0.75"/>
    <row r="881" ht="14.25" customHeight="1" x14ac:dyDescent="0.75"/>
    <row r="882" ht="14.25" customHeight="1" x14ac:dyDescent="0.75"/>
    <row r="883" ht="14.25" customHeight="1" x14ac:dyDescent="0.75"/>
    <row r="884" ht="14.25" customHeight="1" x14ac:dyDescent="0.75"/>
    <row r="885" ht="14.25" customHeight="1" x14ac:dyDescent="0.75"/>
    <row r="886" ht="14.25" customHeight="1" x14ac:dyDescent="0.75"/>
    <row r="887" ht="14.25" customHeight="1" x14ac:dyDescent="0.75"/>
    <row r="888" ht="14.25" customHeight="1" x14ac:dyDescent="0.75"/>
    <row r="889" ht="14.25" customHeight="1" x14ac:dyDescent="0.75"/>
    <row r="890" ht="14.25" customHeight="1" x14ac:dyDescent="0.75"/>
    <row r="891" ht="14.25" customHeight="1" x14ac:dyDescent="0.75"/>
    <row r="892" ht="14.25" customHeight="1" x14ac:dyDescent="0.75"/>
    <row r="893" ht="14.25" customHeight="1" x14ac:dyDescent="0.75"/>
    <row r="894" ht="14.25" customHeight="1" x14ac:dyDescent="0.75"/>
    <row r="895" ht="14.25" customHeight="1" x14ac:dyDescent="0.75"/>
    <row r="896" ht="14.25" customHeight="1" x14ac:dyDescent="0.75"/>
    <row r="897" ht="14.25" customHeight="1" x14ac:dyDescent="0.75"/>
    <row r="898" ht="14.25" customHeight="1" x14ac:dyDescent="0.75"/>
    <row r="899" ht="14.25" customHeight="1" x14ac:dyDescent="0.75"/>
    <row r="900" ht="14.25" customHeight="1" x14ac:dyDescent="0.75"/>
    <row r="901" ht="14.25" customHeight="1" x14ac:dyDescent="0.75"/>
    <row r="902" ht="14.25" customHeight="1" x14ac:dyDescent="0.75"/>
    <row r="903" ht="14.25" customHeight="1" x14ac:dyDescent="0.75"/>
    <row r="904" ht="14.25" customHeight="1" x14ac:dyDescent="0.75"/>
    <row r="905" ht="14.25" customHeight="1" x14ac:dyDescent="0.75"/>
    <row r="906" ht="14.25" customHeight="1" x14ac:dyDescent="0.75"/>
    <row r="907" ht="14.25" customHeight="1" x14ac:dyDescent="0.75"/>
    <row r="908" ht="14.25" customHeight="1" x14ac:dyDescent="0.75"/>
    <row r="909" ht="14.25" customHeight="1" x14ac:dyDescent="0.75"/>
    <row r="910" ht="14.25" customHeight="1" x14ac:dyDescent="0.75"/>
    <row r="911" ht="14.25" customHeight="1" x14ac:dyDescent="0.75"/>
    <row r="912" ht="14.25" customHeight="1" x14ac:dyDescent="0.75"/>
    <row r="913" ht="14.25" customHeight="1" x14ac:dyDescent="0.75"/>
    <row r="914" ht="14.25" customHeight="1" x14ac:dyDescent="0.75"/>
    <row r="915" ht="14.25" customHeight="1" x14ac:dyDescent="0.75"/>
    <row r="916" ht="14.25" customHeight="1" x14ac:dyDescent="0.75"/>
    <row r="917" ht="14.25" customHeight="1" x14ac:dyDescent="0.75"/>
    <row r="918" ht="14.25" customHeight="1" x14ac:dyDescent="0.75"/>
    <row r="919" ht="14.25" customHeight="1" x14ac:dyDescent="0.75"/>
    <row r="920" ht="14.25" customHeight="1" x14ac:dyDescent="0.75"/>
    <row r="921" ht="14.25" customHeight="1" x14ac:dyDescent="0.75"/>
    <row r="922" ht="14.25" customHeight="1" x14ac:dyDescent="0.75"/>
    <row r="923" ht="14.25" customHeight="1" x14ac:dyDescent="0.75"/>
    <row r="924" ht="14.25" customHeight="1" x14ac:dyDescent="0.75"/>
    <row r="925" ht="14.25" customHeight="1" x14ac:dyDescent="0.75"/>
    <row r="926" ht="14.25" customHeight="1" x14ac:dyDescent="0.75"/>
    <row r="927" ht="14.25" customHeight="1" x14ac:dyDescent="0.75"/>
    <row r="928" ht="14.25" customHeight="1" x14ac:dyDescent="0.75"/>
    <row r="929" ht="14.25" customHeight="1" x14ac:dyDescent="0.75"/>
    <row r="930" ht="14.25" customHeight="1" x14ac:dyDescent="0.75"/>
    <row r="931" ht="14.25" customHeight="1" x14ac:dyDescent="0.75"/>
    <row r="932" ht="14.25" customHeight="1" x14ac:dyDescent="0.75"/>
    <row r="933" ht="14.25" customHeight="1" x14ac:dyDescent="0.75"/>
    <row r="934" ht="14.25" customHeight="1" x14ac:dyDescent="0.75"/>
    <row r="935" ht="14.25" customHeight="1" x14ac:dyDescent="0.75"/>
    <row r="936" ht="14.25" customHeight="1" x14ac:dyDescent="0.75"/>
    <row r="937" ht="14.25" customHeight="1" x14ac:dyDescent="0.75"/>
    <row r="938" ht="14.25" customHeight="1" x14ac:dyDescent="0.75"/>
    <row r="939" ht="14.25" customHeight="1" x14ac:dyDescent="0.75"/>
    <row r="940" ht="14.25" customHeight="1" x14ac:dyDescent="0.75"/>
    <row r="941" ht="14.25" customHeight="1" x14ac:dyDescent="0.75"/>
    <row r="942" ht="14.25" customHeight="1" x14ac:dyDescent="0.75"/>
    <row r="943" ht="14.25" customHeight="1" x14ac:dyDescent="0.75"/>
    <row r="944" ht="14.25" customHeight="1" x14ac:dyDescent="0.75"/>
    <row r="945" ht="14.25" customHeight="1" x14ac:dyDescent="0.75"/>
    <row r="946" ht="14.25" customHeight="1" x14ac:dyDescent="0.75"/>
    <row r="947" ht="14.25" customHeight="1" x14ac:dyDescent="0.75"/>
    <row r="948" ht="14.25" customHeight="1" x14ac:dyDescent="0.75"/>
    <row r="949" ht="14.25" customHeight="1" x14ac:dyDescent="0.75"/>
    <row r="950" ht="14.25" customHeight="1" x14ac:dyDescent="0.75"/>
    <row r="951" ht="14.25" customHeight="1" x14ac:dyDescent="0.75"/>
    <row r="952" ht="14.25" customHeight="1" x14ac:dyDescent="0.75"/>
    <row r="953" ht="14.25" customHeight="1" x14ac:dyDescent="0.75"/>
    <row r="954" ht="14.25" customHeight="1" x14ac:dyDescent="0.75"/>
    <row r="955" ht="14.25" customHeight="1" x14ac:dyDescent="0.75"/>
    <row r="956" ht="14.25" customHeight="1" x14ac:dyDescent="0.75"/>
    <row r="957" ht="14.25" customHeight="1" x14ac:dyDescent="0.75"/>
    <row r="958" ht="14.25" customHeight="1" x14ac:dyDescent="0.75"/>
    <row r="959" ht="14.25" customHeight="1" x14ac:dyDescent="0.75"/>
    <row r="960" ht="14.25" customHeight="1" x14ac:dyDescent="0.75"/>
    <row r="961" ht="14.25" customHeight="1" x14ac:dyDescent="0.75"/>
    <row r="962" ht="14.25" customHeight="1" x14ac:dyDescent="0.75"/>
    <row r="963" ht="14.25" customHeight="1" x14ac:dyDescent="0.75"/>
    <row r="964" ht="14.25" customHeight="1" x14ac:dyDescent="0.75"/>
    <row r="965" ht="14.25" customHeight="1" x14ac:dyDescent="0.75"/>
    <row r="966" ht="14.25" customHeight="1" x14ac:dyDescent="0.75"/>
    <row r="967" ht="14.25" customHeight="1" x14ac:dyDescent="0.75"/>
    <row r="968" ht="14.25" customHeight="1" x14ac:dyDescent="0.75"/>
    <row r="969" ht="14.25" customHeight="1" x14ac:dyDescent="0.75"/>
    <row r="970" ht="14.25" customHeight="1" x14ac:dyDescent="0.75"/>
    <row r="971" ht="14.25" customHeight="1" x14ac:dyDescent="0.75"/>
    <row r="972" ht="14.25" customHeight="1" x14ac:dyDescent="0.75"/>
    <row r="973" ht="14.25" customHeight="1" x14ac:dyDescent="0.75"/>
    <row r="974" ht="14.25" customHeight="1" x14ac:dyDescent="0.75"/>
    <row r="975" ht="14.25" customHeight="1" x14ac:dyDescent="0.75"/>
    <row r="976" ht="14.25" customHeight="1" x14ac:dyDescent="0.75"/>
    <row r="977" ht="14.25" customHeight="1" x14ac:dyDescent="0.75"/>
    <row r="978" ht="14.25" customHeight="1" x14ac:dyDescent="0.75"/>
    <row r="979" ht="14.25" customHeight="1" x14ac:dyDescent="0.75"/>
    <row r="980" ht="14.25" customHeight="1" x14ac:dyDescent="0.75"/>
    <row r="981" ht="14.25" customHeight="1" x14ac:dyDescent="0.75"/>
    <row r="982" ht="14.25" customHeight="1" x14ac:dyDescent="0.75"/>
    <row r="983" ht="14.25" customHeight="1" x14ac:dyDescent="0.75"/>
    <row r="984" ht="14.25" customHeight="1" x14ac:dyDescent="0.75"/>
    <row r="985" ht="14.25" customHeight="1" x14ac:dyDescent="0.75"/>
    <row r="986" ht="14.25" customHeight="1" x14ac:dyDescent="0.75"/>
    <row r="987" ht="14.25" customHeight="1" x14ac:dyDescent="0.75"/>
    <row r="988" ht="14.25" customHeight="1" x14ac:dyDescent="0.75"/>
    <row r="989" ht="14.25" customHeight="1" x14ac:dyDescent="0.75"/>
    <row r="990" ht="14.25" customHeight="1" x14ac:dyDescent="0.75"/>
    <row r="991" ht="14.25" customHeight="1" x14ac:dyDescent="0.75"/>
    <row r="992" ht="14.25" customHeight="1" x14ac:dyDescent="0.75"/>
    <row r="993" ht="14.25" customHeight="1" x14ac:dyDescent="0.75"/>
    <row r="994" ht="14.25" customHeight="1" x14ac:dyDescent="0.75"/>
    <row r="995" ht="14.25" customHeight="1" x14ac:dyDescent="0.75"/>
    <row r="996" ht="14.25" customHeight="1" x14ac:dyDescent="0.75"/>
    <row r="997" ht="14.25" customHeight="1" x14ac:dyDescent="0.75"/>
    <row r="998" ht="14.25" customHeight="1" x14ac:dyDescent="0.75"/>
    <row r="999" ht="14.25" customHeight="1" x14ac:dyDescent="0.75"/>
    <row r="1000" ht="14.25" customHeight="1" x14ac:dyDescent="0.7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bonos</vt:lpstr>
      <vt:lpstr>AL29</vt:lpstr>
      <vt:lpstr>AL30</vt:lpstr>
      <vt:lpstr>AL35</vt:lpstr>
      <vt:lpstr>AE38</vt:lpstr>
      <vt:lpstr>AL41</vt:lpstr>
      <vt:lpstr>GD29</vt:lpstr>
      <vt:lpstr>GD30</vt:lpstr>
      <vt:lpstr>GD35</vt:lpstr>
      <vt:lpstr>GD38</vt:lpstr>
      <vt:lpstr>GD41</vt:lpstr>
      <vt:lpstr>GD46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Urricariet</dc:creator>
  <cp:lastModifiedBy>Juan Ignacio Urricariet</cp:lastModifiedBy>
  <dcterms:created xsi:type="dcterms:W3CDTF">2024-05-26T14:17:41Z</dcterms:created>
  <dcterms:modified xsi:type="dcterms:W3CDTF">2024-06-09T19:04:44Z</dcterms:modified>
</cp:coreProperties>
</file>