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gor.gomes\Documents\GitHub\automacao\plugin-conciliador\test\"/>
    </mc:Choice>
  </mc:AlternateContent>
  <bookViews>
    <workbookView xWindow="-120" yWindow="-120" windowWidth="29040" windowHeight="15720" tabRatio="889"/>
  </bookViews>
  <sheets>
    <sheet name="Benef com 13º" sheetId="32" r:id="rId1"/>
    <sheet name="Benef (Com 25%)" sheetId="29" r:id="rId2"/>
    <sheet name="BPC LOAS " sheetId="33" r:id="rId3"/>
    <sheet name="Matern - acordo" sheetId="21" r:id="rId4"/>
    <sheet name="Seg Def - acordo" sheetId="18" r:id="rId5"/>
    <sheet name="Ben 90% E.R.S.E." sheetId="24" r:id="rId6"/>
    <sheet name="LOAS 90% E.R.S.E." sheetId="25" r:id="rId7"/>
    <sheet name="Benef 95% E.R.S.E." sheetId="35" r:id="rId8"/>
    <sheet name="LOAS 95% E.R.S.E." sheetId="36" r:id="rId9"/>
    <sheet name="Benef 100% E.R.S.E." sheetId="37" r:id="rId10"/>
    <sheet name="LOAS 100% E.R.S.E." sheetId="38" r:id="rId11"/>
    <sheet name="Benef Mín análise de execução" sheetId="30" r:id="rId12"/>
    <sheet name="LOAS análise de execução" sheetId="31" r:id="rId13"/>
    <sheet name="base(indices)" sheetId="2" r:id="rId14"/>
    <sheet name="Plan3" sheetId="3" r:id="rId15"/>
  </sheets>
  <definedNames>
    <definedName name="_xlnm.Print_Area" localSheetId="1">'Benef (Com 25%)'!$A$1:$AA$202</definedName>
    <definedName name="_xlnm.Print_Area" localSheetId="0">'Benef com 13º'!$A$1:$AA$202</definedName>
    <definedName name="_xlnm.Print_Area" localSheetId="11">'Benef Mín análise de execução'!$A$1:$AA$202</definedName>
    <definedName name="_xlnm.Print_Area" localSheetId="12">'LOAS análise de execução'!$A$1:$AA$202</definedName>
    <definedName name="OLE_LINK1" localSheetId="13">'base(indices)'!#REF!</definedName>
    <definedName name="_xlnm.Print_Titles" localSheetId="1">'Benef (Com 25%)'!$9:$10</definedName>
    <definedName name="_xlnm.Print_Titles" localSheetId="0">'Benef com 13º'!$9:$10</definedName>
    <definedName name="_xlnm.Print_Titles" localSheetId="11">'Benef Mín análise de execução'!$9:$10</definedName>
    <definedName name="_xlnm.Print_Titles" localSheetId="2">'BPC LOAS '!$9:$10</definedName>
    <definedName name="_xlnm.Print_Titles" localSheetId="12">'LOAS análise de execução'!$9:$10</definedName>
    <definedName name="_xlnm.Print_Titles" localSheetId="3">'Matern - acordo'!$10:$11</definedName>
    <definedName name="_xlnm.Print_Titles" localSheetId="4">'Seg Def - acordo'!$9:$10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7" i="32" l="1"/>
  <c r="I197" i="32"/>
  <c r="G178" i="2" l="1"/>
  <c r="I178" i="2"/>
  <c r="G177" i="2"/>
  <c r="I177" i="2"/>
  <c r="L45" i="38"/>
  <c r="L44" i="38"/>
  <c r="L43" i="38"/>
  <c r="L42" i="38"/>
  <c r="L41" i="38"/>
  <c r="L40" i="38"/>
  <c r="L39" i="38"/>
  <c r="L38" i="38"/>
  <c r="L37" i="38"/>
  <c r="L36" i="38"/>
  <c r="L35" i="38"/>
  <c r="L34" i="38"/>
  <c r="L45" i="37"/>
  <c r="L44" i="37"/>
  <c r="L43" i="37"/>
  <c r="L42" i="37"/>
  <c r="L41" i="37"/>
  <c r="L40" i="37"/>
  <c r="L39" i="37"/>
  <c r="L38" i="37"/>
  <c r="L37" i="37"/>
  <c r="L36" i="37"/>
  <c r="L35" i="37"/>
  <c r="L34" i="37"/>
  <c r="B45" i="38"/>
  <c r="B44" i="38"/>
  <c r="J43" i="38"/>
  <c r="B43" i="38"/>
  <c r="J42" i="38"/>
  <c r="B42" i="38"/>
  <c r="B41" i="38"/>
  <c r="B40" i="38"/>
  <c r="B39" i="38"/>
  <c r="B38" i="38"/>
  <c r="B37" i="38"/>
  <c r="B36" i="38"/>
  <c r="B35" i="38"/>
  <c r="B34" i="38"/>
  <c r="I33" i="38"/>
  <c r="B33" i="38"/>
  <c r="I32" i="38"/>
  <c r="B32" i="38"/>
  <c r="I31" i="38"/>
  <c r="B31" i="38"/>
  <c r="I30" i="38"/>
  <c r="B30" i="38"/>
  <c r="I29" i="38"/>
  <c r="B29" i="38"/>
  <c r="I28" i="38"/>
  <c r="B28" i="38"/>
  <c r="I27" i="38"/>
  <c r="B27" i="38"/>
  <c r="I26" i="38"/>
  <c r="B26" i="38"/>
  <c r="I25" i="38"/>
  <c r="B25" i="38"/>
  <c r="I24" i="38"/>
  <c r="B24" i="38"/>
  <c r="I23" i="38"/>
  <c r="B23" i="38"/>
  <c r="I22" i="38"/>
  <c r="B22" i="38"/>
  <c r="I21" i="38"/>
  <c r="B21" i="38"/>
  <c r="I20" i="38"/>
  <c r="B20" i="38"/>
  <c r="I19" i="38"/>
  <c r="B19" i="38"/>
  <c r="I18" i="38"/>
  <c r="B18" i="38"/>
  <c r="I17" i="38"/>
  <c r="B17" i="38"/>
  <c r="I16" i="38"/>
  <c r="B16" i="38"/>
  <c r="I15" i="38"/>
  <c r="B15" i="38"/>
  <c r="I14" i="38"/>
  <c r="B14" i="38"/>
  <c r="I13" i="38"/>
  <c r="B13" i="38"/>
  <c r="I12" i="38"/>
  <c r="B12" i="38"/>
  <c r="I11" i="38"/>
  <c r="B11" i="38"/>
  <c r="I10" i="38"/>
  <c r="B10" i="38"/>
  <c r="I9" i="38"/>
  <c r="B9" i="38"/>
  <c r="I8" i="38"/>
  <c r="B8" i="38"/>
  <c r="I7" i="38"/>
  <c r="B7" i="38"/>
  <c r="I6" i="38"/>
  <c r="B6" i="38"/>
  <c r="I5" i="38"/>
  <c r="B5" i="38"/>
  <c r="I4" i="38"/>
  <c r="B4" i="38"/>
  <c r="G2" i="38"/>
  <c r="J45" i="37"/>
  <c r="B45" i="37"/>
  <c r="J44" i="37"/>
  <c r="B44" i="37"/>
  <c r="J43" i="37"/>
  <c r="B43" i="37"/>
  <c r="J42" i="37"/>
  <c r="B42" i="37"/>
  <c r="J41" i="37"/>
  <c r="B41" i="37"/>
  <c r="J40" i="37"/>
  <c r="B40" i="37"/>
  <c r="J39" i="37"/>
  <c r="B39" i="37"/>
  <c r="J38" i="37"/>
  <c r="B38" i="37"/>
  <c r="J37" i="37"/>
  <c r="B37" i="37"/>
  <c r="J36" i="37"/>
  <c r="I36" i="37"/>
  <c r="B36" i="37"/>
  <c r="J35" i="37"/>
  <c r="I35" i="37"/>
  <c r="B35" i="37"/>
  <c r="J34" i="37"/>
  <c r="I34" i="37"/>
  <c r="B34" i="37"/>
  <c r="I33" i="37"/>
  <c r="B33" i="37"/>
  <c r="I32" i="37"/>
  <c r="B32" i="37"/>
  <c r="I31" i="37"/>
  <c r="B31" i="37"/>
  <c r="I30" i="37"/>
  <c r="B30" i="37"/>
  <c r="I29" i="37"/>
  <c r="B29" i="37"/>
  <c r="I28" i="37"/>
  <c r="B28" i="37"/>
  <c r="I27" i="37"/>
  <c r="B27" i="37"/>
  <c r="I26" i="37"/>
  <c r="B26" i="37"/>
  <c r="I25" i="37"/>
  <c r="B25" i="37"/>
  <c r="I24" i="37"/>
  <c r="B24" i="37"/>
  <c r="I23" i="37"/>
  <c r="B23" i="37"/>
  <c r="I22" i="37"/>
  <c r="B22" i="37"/>
  <c r="I21" i="37"/>
  <c r="B21" i="37"/>
  <c r="I20" i="37"/>
  <c r="B20" i="37"/>
  <c r="I19" i="37"/>
  <c r="B19" i="37"/>
  <c r="I18" i="37"/>
  <c r="B18" i="37"/>
  <c r="I17" i="37"/>
  <c r="B17" i="37"/>
  <c r="I16" i="37"/>
  <c r="B16" i="37"/>
  <c r="I15" i="37"/>
  <c r="B15" i="37"/>
  <c r="I14" i="37"/>
  <c r="B14" i="37"/>
  <c r="I13" i="37"/>
  <c r="B13" i="37"/>
  <c r="I12" i="37"/>
  <c r="B12" i="37"/>
  <c r="I11" i="37"/>
  <c r="B11" i="37"/>
  <c r="I10" i="37"/>
  <c r="B10" i="37"/>
  <c r="I9" i="37"/>
  <c r="B9" i="37"/>
  <c r="I8" i="37"/>
  <c r="B8" i="37"/>
  <c r="I7" i="37"/>
  <c r="B7" i="37"/>
  <c r="I6" i="37"/>
  <c r="B6" i="37"/>
  <c r="I5" i="37"/>
  <c r="B5" i="37"/>
  <c r="I4" i="37"/>
  <c r="B4" i="37"/>
  <c r="G2" i="37"/>
  <c r="J45" i="25"/>
  <c r="J45" i="38" s="1"/>
  <c r="J44" i="25"/>
  <c r="J44" i="38" s="1"/>
  <c r="J43" i="25"/>
  <c r="J42" i="25"/>
  <c r="J41" i="25"/>
  <c r="J41" i="38" s="1"/>
  <c r="J40" i="25"/>
  <c r="J40" i="38" s="1"/>
  <c r="J39" i="25"/>
  <c r="J39" i="38" s="1"/>
  <c r="J38" i="25"/>
  <c r="J38" i="38" s="1"/>
  <c r="J33" i="24"/>
  <c r="J33" i="37" s="1"/>
  <c r="I176" i="2"/>
  <c r="F126" i="33" s="1"/>
  <c r="G176" i="2"/>
  <c r="F127" i="33"/>
  <c r="F128" i="33"/>
  <c r="F129" i="33"/>
  <c r="F130" i="33"/>
  <c r="F131" i="33"/>
  <c r="F132" i="33"/>
  <c r="F133" i="33"/>
  <c r="J37" i="25"/>
  <c r="J37" i="38" s="1"/>
  <c r="I175" i="2"/>
  <c r="F125" i="33" s="1"/>
  <c r="G175" i="2"/>
  <c r="J34" i="25"/>
  <c r="J34" i="38" s="1"/>
  <c r="J35" i="25"/>
  <c r="J35" i="38" s="1"/>
  <c r="J36" i="25"/>
  <c r="J36" i="38" s="1"/>
  <c r="L35" i="25"/>
  <c r="I174" i="2"/>
  <c r="F124" i="33" s="1"/>
  <c r="G174" i="2"/>
  <c r="B21" i="18"/>
  <c r="A123" i="21"/>
  <c r="B139" i="33"/>
  <c r="B199" i="29"/>
  <c r="J34" i="36" l="1"/>
  <c r="J35" i="36"/>
  <c r="J36" i="36"/>
  <c r="J37" i="36"/>
  <c r="J38" i="36"/>
  <c r="J39" i="36"/>
  <c r="J40" i="36"/>
  <c r="J41" i="36"/>
  <c r="J42" i="36"/>
  <c r="J43" i="36"/>
  <c r="J44" i="36"/>
  <c r="J45" i="36"/>
  <c r="J34" i="35"/>
  <c r="J35" i="35"/>
  <c r="J36" i="35"/>
  <c r="J37" i="35"/>
  <c r="J38" i="35"/>
  <c r="J39" i="35"/>
  <c r="J40" i="35"/>
  <c r="J41" i="35"/>
  <c r="J42" i="35"/>
  <c r="J43" i="35"/>
  <c r="J44" i="35"/>
  <c r="J45" i="35"/>
  <c r="J33" i="35"/>
  <c r="J32" i="24"/>
  <c r="J33" i="25"/>
  <c r="D19" i="18"/>
  <c r="D184" i="32"/>
  <c r="D193" i="32"/>
  <c r="D192" i="32"/>
  <c r="D191" i="32"/>
  <c r="D190" i="32"/>
  <c r="D189" i="32"/>
  <c r="D188" i="32"/>
  <c r="D187" i="32"/>
  <c r="D186" i="32"/>
  <c r="D185" i="32"/>
  <c r="J32" i="25" l="1"/>
  <c r="J33" i="38"/>
  <c r="J31" i="24"/>
  <c r="J31" i="37" s="1"/>
  <c r="J32" i="37"/>
  <c r="J33" i="36"/>
  <c r="J30" i="24"/>
  <c r="J30" i="37" s="1"/>
  <c r="J31" i="35"/>
  <c r="J32" i="35"/>
  <c r="C182" i="32"/>
  <c r="J32" i="36" l="1"/>
  <c r="J32" i="38"/>
  <c r="J31" i="25"/>
  <c r="J31" i="38" s="1"/>
  <c r="J30" i="25"/>
  <c r="J30" i="38" s="1"/>
  <c r="J31" i="36"/>
  <c r="J29" i="24"/>
  <c r="J29" i="37" s="1"/>
  <c r="J30" i="35"/>
  <c r="I173" i="2"/>
  <c r="F123" i="33" s="1"/>
  <c r="G173" i="2"/>
  <c r="J29" i="25" l="1"/>
  <c r="J29" i="38" s="1"/>
  <c r="J30" i="36"/>
  <c r="J28" i="24"/>
  <c r="J28" i="37" s="1"/>
  <c r="J29" i="35"/>
  <c r="C166" i="31"/>
  <c r="C165" i="31"/>
  <c r="C164" i="31"/>
  <c r="C163" i="31"/>
  <c r="C162" i="31"/>
  <c r="C161" i="31"/>
  <c r="C160" i="31"/>
  <c r="C159" i="31"/>
  <c r="C158" i="31"/>
  <c r="C157" i="31"/>
  <c r="C156" i="31"/>
  <c r="C155" i="31"/>
  <c r="C154" i="31"/>
  <c r="C153" i="31"/>
  <c r="C152" i="31"/>
  <c r="C151" i="31"/>
  <c r="C150" i="31"/>
  <c r="C149" i="31"/>
  <c r="C148" i="31"/>
  <c r="C147" i="31"/>
  <c r="C146" i="31"/>
  <c r="C145" i="31"/>
  <c r="C144" i="31"/>
  <c r="C143" i="31"/>
  <c r="C142" i="31"/>
  <c r="C141" i="31"/>
  <c r="C140" i="31"/>
  <c r="C139" i="31"/>
  <c r="C138" i="31"/>
  <c r="C137" i="31"/>
  <c r="C136" i="31"/>
  <c r="C135" i="31"/>
  <c r="C134" i="31"/>
  <c r="C133" i="31"/>
  <c r="C132" i="31"/>
  <c r="C131" i="31"/>
  <c r="C130" i="31"/>
  <c r="C129" i="31"/>
  <c r="C128" i="31"/>
  <c r="C127" i="31"/>
  <c r="C126" i="31"/>
  <c r="C125" i="31"/>
  <c r="C124" i="31"/>
  <c r="C123" i="31"/>
  <c r="C122" i="31"/>
  <c r="C121" i="31"/>
  <c r="C120" i="31"/>
  <c r="C119" i="31"/>
  <c r="C118" i="31"/>
  <c r="C117" i="31"/>
  <c r="C116" i="31"/>
  <c r="C115" i="31"/>
  <c r="C114" i="31"/>
  <c r="C113" i="31"/>
  <c r="C112" i="31"/>
  <c r="C111" i="31"/>
  <c r="C110" i="31"/>
  <c r="C109" i="31"/>
  <c r="C108" i="31"/>
  <c r="C107" i="31"/>
  <c r="C106" i="3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21" i="30"/>
  <c r="C22" i="30" s="1"/>
  <c r="C20" i="30"/>
  <c r="C19" i="30"/>
  <c r="C18" i="30"/>
  <c r="C17" i="30"/>
  <c r="C16" i="30"/>
  <c r="C15" i="30"/>
  <c r="C14" i="30"/>
  <c r="C13" i="30"/>
  <c r="C12" i="30"/>
  <c r="C11" i="30"/>
  <c r="C33" i="30"/>
  <c r="C34" i="30" s="1"/>
  <c r="C32" i="30"/>
  <c r="C31" i="30"/>
  <c r="C30" i="30"/>
  <c r="C29" i="30"/>
  <c r="C28" i="30"/>
  <c r="C27" i="30"/>
  <c r="C26" i="30"/>
  <c r="C25" i="30"/>
  <c r="C24" i="30"/>
  <c r="C23" i="30"/>
  <c r="B45" i="36"/>
  <c r="B44" i="36"/>
  <c r="B43" i="36"/>
  <c r="B42" i="36"/>
  <c r="B41" i="36"/>
  <c r="B40" i="36"/>
  <c r="B39" i="36"/>
  <c r="B38" i="36"/>
  <c r="B37" i="36"/>
  <c r="B36" i="36"/>
  <c r="B35" i="36"/>
  <c r="B34" i="36"/>
  <c r="I33" i="36"/>
  <c r="B33" i="36"/>
  <c r="I32" i="36"/>
  <c r="B32" i="36"/>
  <c r="I31" i="36"/>
  <c r="B31" i="36"/>
  <c r="I30" i="36"/>
  <c r="B30" i="36"/>
  <c r="I29" i="36"/>
  <c r="B29" i="36"/>
  <c r="I28" i="36"/>
  <c r="B28" i="36"/>
  <c r="I27" i="36"/>
  <c r="B27" i="36"/>
  <c r="I26" i="36"/>
  <c r="B26" i="36"/>
  <c r="I25" i="36"/>
  <c r="B25" i="36"/>
  <c r="I24" i="36"/>
  <c r="B24" i="36"/>
  <c r="I23" i="36"/>
  <c r="B23" i="36"/>
  <c r="I22" i="36"/>
  <c r="B22" i="36"/>
  <c r="I21" i="36"/>
  <c r="B21" i="36"/>
  <c r="I20" i="36"/>
  <c r="B20" i="36"/>
  <c r="I19" i="36"/>
  <c r="B19" i="36"/>
  <c r="I18" i="36"/>
  <c r="B18" i="36"/>
  <c r="I17" i="36"/>
  <c r="B17" i="36"/>
  <c r="I16" i="36"/>
  <c r="B16" i="36"/>
  <c r="I15" i="36"/>
  <c r="B15" i="36"/>
  <c r="I14" i="36"/>
  <c r="B14" i="36"/>
  <c r="I13" i="36"/>
  <c r="B13" i="36"/>
  <c r="I12" i="36"/>
  <c r="B12" i="36"/>
  <c r="I11" i="36"/>
  <c r="B11" i="36"/>
  <c r="I10" i="36"/>
  <c r="B10" i="36"/>
  <c r="I9" i="36"/>
  <c r="B9" i="36"/>
  <c r="I8" i="36"/>
  <c r="B8" i="36"/>
  <c r="I7" i="36"/>
  <c r="B7" i="36"/>
  <c r="I6" i="36"/>
  <c r="B6" i="36"/>
  <c r="I5" i="36"/>
  <c r="B5" i="36"/>
  <c r="I4" i="36"/>
  <c r="B4" i="36"/>
  <c r="G2" i="36"/>
  <c r="B45" i="35"/>
  <c r="B44" i="35"/>
  <c r="B43" i="35"/>
  <c r="B42" i="35"/>
  <c r="B41" i="35"/>
  <c r="B40" i="35"/>
  <c r="B39" i="35"/>
  <c r="B38" i="35"/>
  <c r="B37" i="35"/>
  <c r="I36" i="35"/>
  <c r="B36" i="35"/>
  <c r="I35" i="35"/>
  <c r="B35" i="35"/>
  <c r="I34" i="35"/>
  <c r="B34" i="35"/>
  <c r="I33" i="35"/>
  <c r="B33" i="35"/>
  <c r="I32" i="35"/>
  <c r="B32" i="35"/>
  <c r="I31" i="35"/>
  <c r="B31" i="35"/>
  <c r="I30" i="35"/>
  <c r="B30" i="35"/>
  <c r="I29" i="35"/>
  <c r="B29" i="35"/>
  <c r="I28" i="35"/>
  <c r="B28" i="35"/>
  <c r="I27" i="35"/>
  <c r="B27" i="35"/>
  <c r="I26" i="35"/>
  <c r="B26" i="35"/>
  <c r="I25" i="35"/>
  <c r="B25" i="35"/>
  <c r="I24" i="35"/>
  <c r="B24" i="35"/>
  <c r="I23" i="35"/>
  <c r="B23" i="35"/>
  <c r="I22" i="35"/>
  <c r="B22" i="35"/>
  <c r="I21" i="35"/>
  <c r="B21" i="35"/>
  <c r="I20" i="35"/>
  <c r="B20" i="35"/>
  <c r="I19" i="35"/>
  <c r="B19" i="35"/>
  <c r="I18" i="35"/>
  <c r="B18" i="35"/>
  <c r="I17" i="35"/>
  <c r="B17" i="35"/>
  <c r="I16" i="35"/>
  <c r="B16" i="35"/>
  <c r="I15" i="35"/>
  <c r="B15" i="35"/>
  <c r="I14" i="35"/>
  <c r="B14" i="35"/>
  <c r="I13" i="35"/>
  <c r="B13" i="35"/>
  <c r="I12" i="35"/>
  <c r="B12" i="35"/>
  <c r="I11" i="35"/>
  <c r="B11" i="35"/>
  <c r="I10" i="35"/>
  <c r="B10" i="35"/>
  <c r="I9" i="35"/>
  <c r="B9" i="35"/>
  <c r="I8" i="35"/>
  <c r="B8" i="35"/>
  <c r="I7" i="35"/>
  <c r="B7" i="35"/>
  <c r="I6" i="35"/>
  <c r="B6" i="35"/>
  <c r="I5" i="35"/>
  <c r="B5" i="35"/>
  <c r="I4" i="35"/>
  <c r="B4" i="35"/>
  <c r="G2" i="35"/>
  <c r="I6" i="25"/>
  <c r="I7" i="25"/>
  <c r="I8" i="25"/>
  <c r="I9" i="25"/>
  <c r="I10" i="25"/>
  <c r="I11" i="25"/>
  <c r="I12" i="25"/>
  <c r="I13" i="25"/>
  <c r="I14" i="25"/>
  <c r="I15" i="25"/>
  <c r="I16" i="25"/>
  <c r="I17" i="25"/>
  <c r="I18" i="25"/>
  <c r="I19" i="25"/>
  <c r="I20" i="25"/>
  <c r="I21" i="25"/>
  <c r="I22" i="25"/>
  <c r="I23" i="25"/>
  <c r="I24" i="25"/>
  <c r="I25" i="25"/>
  <c r="I26" i="25"/>
  <c r="I27" i="25"/>
  <c r="I28" i="25"/>
  <c r="I29" i="25"/>
  <c r="I30" i="25"/>
  <c r="I31" i="25"/>
  <c r="I32" i="25"/>
  <c r="I33" i="25"/>
  <c r="I5" i="25"/>
  <c r="I4"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B4" i="25"/>
  <c r="B4" i="24"/>
  <c r="I4" i="24"/>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C192" i="29"/>
  <c r="C193" i="29" s="1"/>
  <c r="C191" i="29"/>
  <c r="C190" i="29"/>
  <c r="C189" i="29"/>
  <c r="C188" i="29"/>
  <c r="C187" i="29"/>
  <c r="C186" i="29"/>
  <c r="C185" i="29"/>
  <c r="C184" i="29"/>
  <c r="C183" i="29"/>
  <c r="C182" i="29"/>
  <c r="C165" i="29"/>
  <c r="C166" i="29" s="1"/>
  <c r="C164" i="29"/>
  <c r="C163" i="29"/>
  <c r="C162" i="29"/>
  <c r="C161" i="29"/>
  <c r="C160" i="29"/>
  <c r="C159" i="29"/>
  <c r="C158" i="29"/>
  <c r="C157" i="29"/>
  <c r="C156" i="29"/>
  <c r="C155" i="29"/>
  <c r="C153" i="29"/>
  <c r="C154" i="29" s="1"/>
  <c r="C152" i="29"/>
  <c r="C151" i="29"/>
  <c r="C150" i="29"/>
  <c r="C149" i="29"/>
  <c r="C148" i="29"/>
  <c r="C147" i="29"/>
  <c r="C146" i="29"/>
  <c r="C145" i="29"/>
  <c r="C144" i="29"/>
  <c r="C143" i="29"/>
  <c r="C141" i="29"/>
  <c r="C142" i="29" s="1"/>
  <c r="C140" i="29"/>
  <c r="C139" i="29"/>
  <c r="C138" i="29"/>
  <c r="C137" i="29"/>
  <c r="C136" i="29"/>
  <c r="C135" i="29"/>
  <c r="C134" i="29"/>
  <c r="C133" i="29"/>
  <c r="C132" i="29"/>
  <c r="C131" i="29"/>
  <c r="C129" i="29"/>
  <c r="C130" i="29" s="1"/>
  <c r="C128" i="29"/>
  <c r="C127" i="29"/>
  <c r="C126" i="29"/>
  <c r="C125" i="29"/>
  <c r="C124" i="29"/>
  <c r="C123" i="29"/>
  <c r="C122" i="29"/>
  <c r="C121" i="29"/>
  <c r="C120" i="29"/>
  <c r="C119" i="29"/>
  <c r="C117" i="29"/>
  <c r="C118" i="29" s="1"/>
  <c r="C116" i="29"/>
  <c r="C115" i="29"/>
  <c r="C114" i="29"/>
  <c r="C113" i="29"/>
  <c r="C112" i="29"/>
  <c r="C111" i="29"/>
  <c r="C110" i="29"/>
  <c r="C109" i="29"/>
  <c r="C108" i="29"/>
  <c r="C107" i="29"/>
  <c r="C105" i="29"/>
  <c r="C106" i="29" s="1"/>
  <c r="C104" i="29"/>
  <c r="C103" i="29"/>
  <c r="C102" i="29"/>
  <c r="C101" i="29"/>
  <c r="C100" i="29"/>
  <c r="C99" i="29"/>
  <c r="C98" i="29"/>
  <c r="C97" i="29"/>
  <c r="C96" i="29"/>
  <c r="C95" i="29"/>
  <c r="C93" i="29"/>
  <c r="C94" i="29" s="1"/>
  <c r="C92" i="29"/>
  <c r="C91" i="29"/>
  <c r="C90" i="29"/>
  <c r="C89" i="29"/>
  <c r="C88" i="29"/>
  <c r="C87" i="29"/>
  <c r="C86" i="29"/>
  <c r="C85" i="29"/>
  <c r="C84" i="29"/>
  <c r="C83" i="29"/>
  <c r="C81" i="29"/>
  <c r="C82" i="29" s="1"/>
  <c r="C80" i="29"/>
  <c r="C79" i="29"/>
  <c r="C78" i="29"/>
  <c r="C77" i="29"/>
  <c r="C76" i="29"/>
  <c r="C75" i="29"/>
  <c r="C74" i="29"/>
  <c r="C73" i="29"/>
  <c r="C72" i="29"/>
  <c r="C71" i="29"/>
  <c r="C69" i="29"/>
  <c r="C70" i="29" s="1"/>
  <c r="C68" i="29"/>
  <c r="C67" i="29"/>
  <c r="C66" i="29"/>
  <c r="C65" i="29"/>
  <c r="C64" i="29"/>
  <c r="C63" i="29"/>
  <c r="C62" i="29"/>
  <c r="C61" i="29"/>
  <c r="C60" i="29"/>
  <c r="C59" i="29"/>
  <c r="C57" i="29"/>
  <c r="C58" i="29" s="1"/>
  <c r="C56" i="29"/>
  <c r="C55" i="29"/>
  <c r="C54" i="29"/>
  <c r="C53" i="29"/>
  <c r="C52" i="29"/>
  <c r="C51" i="29"/>
  <c r="C50" i="29"/>
  <c r="C49" i="29"/>
  <c r="C48" i="29"/>
  <c r="C47" i="29"/>
  <c r="C45" i="29"/>
  <c r="C46" i="29" s="1"/>
  <c r="C44" i="29"/>
  <c r="C43" i="29"/>
  <c r="C42" i="29"/>
  <c r="C41" i="29"/>
  <c r="C40" i="29"/>
  <c r="C39" i="29"/>
  <c r="C38" i="29"/>
  <c r="C37" i="29"/>
  <c r="C36" i="29"/>
  <c r="C35" i="29"/>
  <c r="C33" i="29"/>
  <c r="C34" i="29" s="1"/>
  <c r="C32" i="29"/>
  <c r="C31" i="29"/>
  <c r="C30" i="29"/>
  <c r="C29" i="29"/>
  <c r="C28" i="29"/>
  <c r="C27" i="29"/>
  <c r="C26" i="29"/>
  <c r="C25" i="29"/>
  <c r="C24" i="29"/>
  <c r="C23" i="29"/>
  <c r="C13" i="29"/>
  <c r="C14" i="29"/>
  <c r="C15" i="29"/>
  <c r="C16" i="29"/>
  <c r="C17" i="29"/>
  <c r="C18" i="29"/>
  <c r="C19" i="29"/>
  <c r="C20" i="29"/>
  <c r="C21" i="29"/>
  <c r="C12" i="29"/>
  <c r="C11" i="29"/>
  <c r="I32" i="24"/>
  <c r="I33" i="24"/>
  <c r="I36" i="24"/>
  <c r="I35" i="24"/>
  <c r="I34" i="24"/>
  <c r="B39" i="24"/>
  <c r="B38" i="24"/>
  <c r="B37" i="24"/>
  <c r="B36" i="24"/>
  <c r="B35" i="24"/>
  <c r="B34" i="24"/>
  <c r="B33" i="24"/>
  <c r="B32" i="24"/>
  <c r="B31" i="24"/>
  <c r="B30" i="24"/>
  <c r="B29" i="24"/>
  <c r="B28" i="24"/>
  <c r="B27" i="24"/>
  <c r="B26" i="24"/>
  <c r="B25" i="24"/>
  <c r="B24" i="24"/>
  <c r="B23" i="24"/>
  <c r="B22" i="24"/>
  <c r="B21" i="24"/>
  <c r="B20" i="24"/>
  <c r="B19" i="24"/>
  <c r="B18" i="24"/>
  <c r="B17" i="24"/>
  <c r="B16" i="24"/>
  <c r="B15" i="24"/>
  <c r="B14" i="24"/>
  <c r="B13" i="24"/>
  <c r="B12" i="24"/>
  <c r="B11" i="24"/>
  <c r="B10" i="24"/>
  <c r="B45" i="24"/>
  <c r="B9" i="24"/>
  <c r="B44" i="24"/>
  <c r="B8" i="24"/>
  <c r="B43" i="24"/>
  <c r="B7" i="24"/>
  <c r="B42" i="24"/>
  <c r="B6" i="24"/>
  <c r="B41" i="24"/>
  <c r="B5" i="24"/>
  <c r="B40" i="24"/>
  <c r="G19" i="18"/>
  <c r="E19" i="18"/>
  <c r="F19" i="18" s="1"/>
  <c r="D111" i="21"/>
  <c r="D112" i="21"/>
  <c r="D113" i="21"/>
  <c r="D114" i="21"/>
  <c r="D115" i="21"/>
  <c r="D116" i="21"/>
  <c r="D117" i="21"/>
  <c r="D118" i="21"/>
  <c r="D119" i="21"/>
  <c r="D120" i="21"/>
  <c r="D110" i="21"/>
  <c r="C24" i="21"/>
  <c r="C25" i="21"/>
  <c r="C26" i="21"/>
  <c r="C27" i="21"/>
  <c r="C28" i="21"/>
  <c r="C29" i="21"/>
  <c r="C30" i="21"/>
  <c r="C31" i="21"/>
  <c r="C32" i="21"/>
  <c r="C33" i="21"/>
  <c r="C34" i="21"/>
  <c r="C35" i="21"/>
  <c r="C36" i="21"/>
  <c r="C37" i="21"/>
  <c r="C38" i="21"/>
  <c r="C39" i="21"/>
  <c r="C40" i="21"/>
  <c r="C41" i="21"/>
  <c r="C42" i="21"/>
  <c r="C43" i="21"/>
  <c r="C44" i="21"/>
  <c r="C45" i="21"/>
  <c r="C46" i="21"/>
  <c r="C47" i="21"/>
  <c r="C119" i="21"/>
  <c r="C120" i="21"/>
  <c r="W23" i="21"/>
  <c r="T23" i="21"/>
  <c r="Q23" i="21"/>
  <c r="N23" i="21"/>
  <c r="Z23" i="21" s="1"/>
  <c r="C23" i="21"/>
  <c r="W22" i="21"/>
  <c r="T22" i="21"/>
  <c r="Q22" i="21"/>
  <c r="N22" i="21"/>
  <c r="Z22" i="21" s="1"/>
  <c r="C22" i="21"/>
  <c r="W21" i="21"/>
  <c r="T21" i="21"/>
  <c r="Q21" i="21"/>
  <c r="N21" i="21"/>
  <c r="Z21" i="21" s="1"/>
  <c r="C21" i="21"/>
  <c r="W20" i="21"/>
  <c r="T20" i="21"/>
  <c r="Q20" i="21"/>
  <c r="N20" i="21"/>
  <c r="Z20" i="21" s="1"/>
  <c r="C20" i="21"/>
  <c r="W19" i="21"/>
  <c r="T19" i="21"/>
  <c r="Q19" i="21"/>
  <c r="N19" i="21"/>
  <c r="Z19" i="21" s="1"/>
  <c r="C19" i="21"/>
  <c r="W18" i="21"/>
  <c r="T18" i="21"/>
  <c r="Q18" i="21"/>
  <c r="N18" i="21"/>
  <c r="Z18" i="21" s="1"/>
  <c r="C18" i="21"/>
  <c r="W17" i="21"/>
  <c r="T17" i="21"/>
  <c r="Q17" i="21"/>
  <c r="N17" i="21"/>
  <c r="Z17" i="21" s="1"/>
  <c r="C17" i="21"/>
  <c r="W16" i="21"/>
  <c r="T16" i="21"/>
  <c r="Q16" i="21"/>
  <c r="N16" i="21"/>
  <c r="Z16" i="21" s="1"/>
  <c r="C16" i="21"/>
  <c r="W15" i="21"/>
  <c r="T15" i="21"/>
  <c r="Q15" i="21"/>
  <c r="N15" i="21"/>
  <c r="Z15" i="21" s="1"/>
  <c r="C15" i="21"/>
  <c r="W14" i="21"/>
  <c r="T14" i="21"/>
  <c r="Q14" i="21"/>
  <c r="N14" i="21"/>
  <c r="Z14" i="21" s="1"/>
  <c r="C14" i="21"/>
  <c r="W13" i="21"/>
  <c r="T13" i="21"/>
  <c r="Q13" i="21"/>
  <c r="N13" i="21"/>
  <c r="Z13" i="21" s="1"/>
  <c r="C13" i="21"/>
  <c r="W12" i="21"/>
  <c r="T12" i="21"/>
  <c r="Q12" i="21"/>
  <c r="N12" i="21"/>
  <c r="Z12" i="21" s="1"/>
  <c r="C12" i="21"/>
  <c r="C118" i="21"/>
  <c r="C117" i="21"/>
  <c r="C116" i="21"/>
  <c r="C115" i="21"/>
  <c r="C114" i="21"/>
  <c r="C113" i="21"/>
  <c r="C112" i="21"/>
  <c r="C111" i="21"/>
  <c r="C110" i="21"/>
  <c r="C109" i="21"/>
  <c r="C95" i="21"/>
  <c r="C94" i="21"/>
  <c r="C93" i="21"/>
  <c r="C92" i="2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106" i="33"/>
  <c r="C105" i="33"/>
  <c r="C104" i="33"/>
  <c r="C103" i="33"/>
  <c r="C102" i="33"/>
  <c r="C101" i="33"/>
  <c r="C100" i="33"/>
  <c r="C99" i="33"/>
  <c r="C98" i="33"/>
  <c r="C97" i="33"/>
  <c r="C96" i="33"/>
  <c r="C95" i="33"/>
  <c r="C94" i="33"/>
  <c r="C93" i="33"/>
  <c r="C92" i="33"/>
  <c r="C91" i="33"/>
  <c r="C90" i="33"/>
  <c r="C89" i="33"/>
  <c r="C88" i="33"/>
  <c r="C87" i="33"/>
  <c r="C86" i="33"/>
  <c r="C85" i="33"/>
  <c r="C84" i="33"/>
  <c r="C83" i="33"/>
  <c r="C82" i="33"/>
  <c r="C81" i="33"/>
  <c r="C80" i="33"/>
  <c r="C79" i="33"/>
  <c r="C78" i="33"/>
  <c r="C77" i="33"/>
  <c r="C76" i="33"/>
  <c r="C75" i="33"/>
  <c r="C74" i="33"/>
  <c r="C73" i="33"/>
  <c r="C72" i="33"/>
  <c r="C71" i="33"/>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F184" i="29"/>
  <c r="F185" i="29"/>
  <c r="F186" i="29"/>
  <c r="F187" i="29"/>
  <c r="F188" i="29"/>
  <c r="F189" i="29"/>
  <c r="F190" i="29"/>
  <c r="F191" i="29"/>
  <c r="F192" i="29"/>
  <c r="F193" i="29"/>
  <c r="F183" i="29"/>
  <c r="D184" i="29"/>
  <c r="D185" i="29"/>
  <c r="D186" i="29"/>
  <c r="D187" i="29"/>
  <c r="D188" i="29"/>
  <c r="D189" i="29"/>
  <c r="D190" i="29"/>
  <c r="D191" i="29"/>
  <c r="D192" i="29"/>
  <c r="D193" i="29"/>
  <c r="D183" i="29"/>
  <c r="G5" i="2"/>
  <c r="G6" i="2"/>
  <c r="G7" i="2"/>
  <c r="G8" i="2"/>
  <c r="D15" i="29" s="1"/>
  <c r="E15" i="29" s="1"/>
  <c r="G9" i="2"/>
  <c r="D16" i="29" s="1"/>
  <c r="G10" i="2"/>
  <c r="G11" i="2"/>
  <c r="D18" i="29" s="1"/>
  <c r="E18" i="29" s="1"/>
  <c r="G12" i="2"/>
  <c r="D19" i="29" s="1"/>
  <c r="G13" i="2"/>
  <c r="G14" i="2"/>
  <c r="D21" i="29" s="1"/>
  <c r="E21" i="29" s="1"/>
  <c r="G15" i="2"/>
  <c r="D22" i="29" s="1"/>
  <c r="G16" i="2"/>
  <c r="D23" i="29" s="1"/>
  <c r="G17" i="2"/>
  <c r="D24" i="29" s="1"/>
  <c r="G18" i="2"/>
  <c r="D25" i="29" s="1"/>
  <c r="G19" i="2"/>
  <c r="D26" i="29" s="1"/>
  <c r="G20" i="2"/>
  <c r="D27" i="29" s="1"/>
  <c r="G21" i="2"/>
  <c r="D28" i="29" s="1"/>
  <c r="G22" i="2"/>
  <c r="D29" i="29" s="1"/>
  <c r="G23" i="2"/>
  <c r="D30" i="29" s="1"/>
  <c r="G24" i="2"/>
  <c r="D31" i="29" s="1"/>
  <c r="G25" i="2"/>
  <c r="D32" i="29" s="1"/>
  <c r="G26" i="2"/>
  <c r="D33" i="29" s="1"/>
  <c r="G27" i="2"/>
  <c r="D34" i="29" s="1"/>
  <c r="G28" i="2"/>
  <c r="D35" i="29" s="1"/>
  <c r="G29" i="2"/>
  <c r="D36" i="29" s="1"/>
  <c r="G30" i="2"/>
  <c r="D37" i="29" s="1"/>
  <c r="G31" i="2"/>
  <c r="D38" i="29" s="1"/>
  <c r="G32" i="2"/>
  <c r="D39" i="29" s="1"/>
  <c r="G33" i="2"/>
  <c r="D40" i="29" s="1"/>
  <c r="G34" i="2"/>
  <c r="D41" i="29" s="1"/>
  <c r="G35" i="2"/>
  <c r="D42" i="29" s="1"/>
  <c r="G36" i="2"/>
  <c r="D43" i="29" s="1"/>
  <c r="G37" i="2"/>
  <c r="D44" i="29" s="1"/>
  <c r="G38" i="2"/>
  <c r="D45" i="29" s="1"/>
  <c r="G39" i="2"/>
  <c r="D46" i="29" s="1"/>
  <c r="G40" i="2"/>
  <c r="D47" i="29" s="1"/>
  <c r="G41" i="2"/>
  <c r="D48" i="29" s="1"/>
  <c r="G42" i="2"/>
  <c r="D49" i="29" s="1"/>
  <c r="G43" i="2"/>
  <c r="D50" i="29" s="1"/>
  <c r="G44" i="2"/>
  <c r="D51" i="29" s="1"/>
  <c r="G45" i="2"/>
  <c r="D52" i="29" s="1"/>
  <c r="G46" i="2"/>
  <c r="D53" i="29" s="1"/>
  <c r="G47" i="2"/>
  <c r="D54" i="29" s="1"/>
  <c r="G48" i="2"/>
  <c r="D55" i="29" s="1"/>
  <c r="G49" i="2"/>
  <c r="D56" i="29" s="1"/>
  <c r="G50" i="2"/>
  <c r="D57" i="29" s="1"/>
  <c r="G51" i="2"/>
  <c r="D58" i="29" s="1"/>
  <c r="G52" i="2"/>
  <c r="D59" i="29" s="1"/>
  <c r="G53" i="2"/>
  <c r="D60" i="29" s="1"/>
  <c r="G54" i="2"/>
  <c r="D61" i="29" s="1"/>
  <c r="G55" i="2"/>
  <c r="D62" i="29" s="1"/>
  <c r="G56" i="2"/>
  <c r="D63" i="29" s="1"/>
  <c r="G57" i="2"/>
  <c r="D64" i="29" s="1"/>
  <c r="G58" i="2"/>
  <c r="D65" i="29" s="1"/>
  <c r="G59" i="2"/>
  <c r="D66" i="29" s="1"/>
  <c r="G60" i="2"/>
  <c r="D67" i="29" s="1"/>
  <c r="G61" i="2"/>
  <c r="D68" i="29" s="1"/>
  <c r="G62" i="2"/>
  <c r="D69" i="29" s="1"/>
  <c r="G63" i="2"/>
  <c r="D70" i="29" s="1"/>
  <c r="G64" i="2"/>
  <c r="D11" i="33" s="1"/>
  <c r="G65" i="2"/>
  <c r="D12" i="33" s="1"/>
  <c r="G66" i="2"/>
  <c r="D13" i="33" s="1"/>
  <c r="G67" i="2"/>
  <c r="D74" i="29" s="1"/>
  <c r="G68" i="2"/>
  <c r="D15" i="33" s="1"/>
  <c r="G69" i="2"/>
  <c r="D16" i="33" s="1"/>
  <c r="G70" i="2"/>
  <c r="D17" i="33" s="1"/>
  <c r="G71" i="2"/>
  <c r="D18" i="33" s="1"/>
  <c r="G72" i="2"/>
  <c r="D19" i="33" s="1"/>
  <c r="G73" i="2"/>
  <c r="D20" i="33" s="1"/>
  <c r="G74" i="2"/>
  <c r="D21" i="33" s="1"/>
  <c r="G75" i="2"/>
  <c r="D82" i="29" s="1"/>
  <c r="G76" i="2"/>
  <c r="G77" i="2"/>
  <c r="D13" i="21" s="1"/>
  <c r="G78" i="2"/>
  <c r="D25" i="33" s="1"/>
  <c r="G79" i="2"/>
  <c r="D15" i="21" s="1"/>
  <c r="G80" i="2"/>
  <c r="D87" i="29" s="1"/>
  <c r="G81" i="2"/>
  <c r="D17" i="21" s="1"/>
  <c r="G82" i="2"/>
  <c r="D89" i="29" s="1"/>
  <c r="G83" i="2"/>
  <c r="D19" i="21" s="1"/>
  <c r="G84" i="2"/>
  <c r="D20" i="21" s="1"/>
  <c r="G85" i="2"/>
  <c r="D21" i="21" s="1"/>
  <c r="G86" i="2"/>
  <c r="G87" i="2"/>
  <c r="D23" i="21" s="1"/>
  <c r="G88" i="2"/>
  <c r="D35" i="33" s="1"/>
  <c r="G89" i="2"/>
  <c r="E12" i="18" s="1"/>
  <c r="G90" i="2"/>
  <c r="D26" i="21" s="1"/>
  <c r="G91" i="2"/>
  <c r="D27" i="21" s="1"/>
  <c r="G92" i="2"/>
  <c r="D99" i="29" s="1"/>
  <c r="G93" i="2"/>
  <c r="D29" i="21" s="1"/>
  <c r="G94" i="2"/>
  <c r="D101" i="29" s="1"/>
  <c r="G95" i="2"/>
  <c r="D31" i="21" s="1"/>
  <c r="G96" i="2"/>
  <c r="D32" i="21" s="1"/>
  <c r="G97" i="2"/>
  <c r="D33" i="21" s="1"/>
  <c r="G98" i="2"/>
  <c r="D45" i="33" s="1"/>
  <c r="G99" i="2"/>
  <c r="D35" i="21" s="1"/>
  <c r="G100" i="2"/>
  <c r="G101" i="2"/>
  <c r="D108" i="29" s="1"/>
  <c r="G102" i="2"/>
  <c r="D38" i="21" s="1"/>
  <c r="G103" i="2"/>
  <c r="D39" i="21" s="1"/>
  <c r="G104" i="2"/>
  <c r="G105" i="2"/>
  <c r="D112" i="29" s="1"/>
  <c r="G106" i="2"/>
  <c r="D53" i="33" s="1"/>
  <c r="G107" i="2"/>
  <c r="D54" i="33" s="1"/>
  <c r="G108" i="2"/>
  <c r="D44" i="21" s="1"/>
  <c r="G109" i="2"/>
  <c r="D45" i="21" s="1"/>
  <c r="G110" i="2"/>
  <c r="D117" i="29" s="1"/>
  <c r="G111" i="2"/>
  <c r="D47" i="21" s="1"/>
  <c r="G112" i="2"/>
  <c r="D119" i="29" s="1"/>
  <c r="G113" i="2"/>
  <c r="E14" i="18" s="1"/>
  <c r="G114" i="2"/>
  <c r="D50" i="21" s="1"/>
  <c r="G115" i="2"/>
  <c r="D51" i="21" s="1"/>
  <c r="G116" i="2"/>
  <c r="D63" i="33" s="1"/>
  <c r="G117" i="2"/>
  <c r="D53" i="21" s="1"/>
  <c r="G118" i="2"/>
  <c r="D125" i="29" s="1"/>
  <c r="G119" i="2"/>
  <c r="D55" i="21" s="1"/>
  <c r="G120" i="2"/>
  <c r="D56" i="21" s="1"/>
  <c r="G121" i="2"/>
  <c r="D57" i="21" s="1"/>
  <c r="G122" i="2"/>
  <c r="D129" i="29" s="1"/>
  <c r="G123" i="2"/>
  <c r="D130" i="29" s="1"/>
  <c r="G124" i="2"/>
  <c r="D71" i="33" s="1"/>
  <c r="G125" i="2"/>
  <c r="E15" i="18" s="1"/>
  <c r="G126" i="2"/>
  <c r="D62" i="21" s="1"/>
  <c r="G127" i="2"/>
  <c r="D63" i="21" s="1"/>
  <c r="G128" i="2"/>
  <c r="D135" i="29" s="1"/>
  <c r="G129" i="2"/>
  <c r="D65" i="21" s="1"/>
  <c r="G130" i="2"/>
  <c r="D137" i="29" s="1"/>
  <c r="G131" i="2"/>
  <c r="D67" i="21" s="1"/>
  <c r="G132" i="2"/>
  <c r="D68" i="21" s="1"/>
  <c r="G133" i="2"/>
  <c r="D69" i="21" s="1"/>
  <c r="G134" i="2"/>
  <c r="D81" i="33" s="1"/>
  <c r="G135" i="2"/>
  <c r="D71" i="21" s="1"/>
  <c r="G136" i="2"/>
  <c r="G137" i="2"/>
  <c r="D73" i="21" s="1"/>
  <c r="G138" i="2"/>
  <c r="D74" i="21" s="1"/>
  <c r="G139" i="2"/>
  <c r="D75" i="21" s="1"/>
  <c r="G140" i="2"/>
  <c r="D147" i="29" s="1"/>
  <c r="G141" i="2"/>
  <c r="D148" i="29" s="1"/>
  <c r="G142" i="2"/>
  <c r="D89" i="33" s="1"/>
  <c r="G143" i="2"/>
  <c r="D90" i="33" s="1"/>
  <c r="G144" i="2"/>
  <c r="D80" i="21" s="1"/>
  <c r="G145" i="2"/>
  <c r="D81" i="21" s="1"/>
  <c r="G146" i="2"/>
  <c r="G147" i="2"/>
  <c r="D83" i="21" s="1"/>
  <c r="G148" i="2"/>
  <c r="G149" i="2"/>
  <c r="E17" i="18" s="1"/>
  <c r="G150" i="2"/>
  <c r="D86" i="21" s="1"/>
  <c r="G151" i="2"/>
  <c r="D87" i="21" s="1"/>
  <c r="G152" i="2"/>
  <c r="D99" i="33" s="1"/>
  <c r="G153" i="2"/>
  <c r="D89" i="21" s="1"/>
  <c r="G154" i="2"/>
  <c r="G155" i="2"/>
  <c r="D91" i="21" s="1"/>
  <c r="G156" i="2"/>
  <c r="D92" i="21" s="1"/>
  <c r="G157" i="2"/>
  <c r="D93" i="21" s="1"/>
  <c r="G158" i="2"/>
  <c r="D165" i="29" s="1"/>
  <c r="G159" i="2"/>
  <c r="D106" i="33" s="1"/>
  <c r="G160" i="2"/>
  <c r="D107" i="33" s="1"/>
  <c r="G161" i="2"/>
  <c r="E18" i="18" s="1"/>
  <c r="G162" i="2"/>
  <c r="D98" i="21" s="1"/>
  <c r="G163" i="2"/>
  <c r="D99" i="21" s="1"/>
  <c r="G164" i="2"/>
  <c r="D171" i="29" s="1"/>
  <c r="G165" i="2"/>
  <c r="D101" i="21" s="1"/>
  <c r="G166" i="2"/>
  <c r="G167" i="2"/>
  <c r="D103" i="21" s="1"/>
  <c r="G168" i="2"/>
  <c r="D104" i="21" s="1"/>
  <c r="G169" i="2"/>
  <c r="D105" i="21" s="1"/>
  <c r="G170" i="2"/>
  <c r="D117" i="33" s="1"/>
  <c r="G171" i="2"/>
  <c r="D107" i="21" s="1"/>
  <c r="G172" i="2"/>
  <c r="D182" i="29" s="1"/>
  <c r="G4" i="2"/>
  <c r="D11" i="29" s="1"/>
  <c r="E11" i="29" s="1"/>
  <c r="C22" i="29"/>
  <c r="D13" i="29"/>
  <c r="E13" i="29" l="1"/>
  <c r="J28" i="25"/>
  <c r="J28" i="38" s="1"/>
  <c r="J29" i="36"/>
  <c r="J27" i="24"/>
  <c r="J27" i="37" s="1"/>
  <c r="J28" i="35"/>
  <c r="D163" i="29"/>
  <c r="D127" i="29"/>
  <c r="D91" i="29"/>
  <c r="D22" i="33"/>
  <c r="D58" i="33"/>
  <c r="D94" i="33"/>
  <c r="D157" i="29"/>
  <c r="D121" i="29"/>
  <c r="D85" i="29"/>
  <c r="D31" i="33"/>
  <c r="D67" i="33"/>
  <c r="D103" i="33"/>
  <c r="D151" i="29"/>
  <c r="D115" i="29"/>
  <c r="D79" i="29"/>
  <c r="D32" i="33"/>
  <c r="D68" i="33"/>
  <c r="D104" i="33"/>
  <c r="D145" i="29"/>
  <c r="D109" i="29"/>
  <c r="D73" i="29"/>
  <c r="D40" i="33"/>
  <c r="D76" i="33"/>
  <c r="D112" i="33"/>
  <c r="D175" i="29"/>
  <c r="D139" i="29"/>
  <c r="D103" i="29"/>
  <c r="D49" i="33"/>
  <c r="D85" i="33"/>
  <c r="D14" i="21"/>
  <c r="E14" i="21" s="1"/>
  <c r="D169" i="29"/>
  <c r="D133" i="29"/>
  <c r="D97" i="29"/>
  <c r="D14" i="33"/>
  <c r="D50" i="33"/>
  <c r="D86" i="33"/>
  <c r="D77" i="21"/>
  <c r="D168" i="29"/>
  <c r="D72" i="29"/>
  <c r="D25" i="21"/>
  <c r="E25" i="21" s="1"/>
  <c r="D176" i="29"/>
  <c r="D164" i="29"/>
  <c r="D152" i="29"/>
  <c r="D140" i="29"/>
  <c r="D128" i="29"/>
  <c r="D116" i="29"/>
  <c r="D104" i="29"/>
  <c r="D92" i="29"/>
  <c r="D80" i="29"/>
  <c r="D38" i="33"/>
  <c r="D56" i="33"/>
  <c r="D74" i="33"/>
  <c r="D92" i="33"/>
  <c r="D110" i="33"/>
  <c r="D41" i="21"/>
  <c r="D95" i="21"/>
  <c r="D144" i="29"/>
  <c r="D132" i="29"/>
  <c r="D96" i="29"/>
  <c r="D43" i="21"/>
  <c r="E43" i="21" s="1"/>
  <c r="D174" i="29"/>
  <c r="D162" i="29"/>
  <c r="D150" i="29"/>
  <c r="D138" i="29"/>
  <c r="D126" i="29"/>
  <c r="D114" i="29"/>
  <c r="D102" i="29"/>
  <c r="D90" i="29"/>
  <c r="D78" i="29"/>
  <c r="D24" i="33"/>
  <c r="D42" i="33"/>
  <c r="D60" i="33"/>
  <c r="D78" i="33"/>
  <c r="D96" i="33"/>
  <c r="D114" i="33"/>
  <c r="D59" i="21"/>
  <c r="D120" i="29"/>
  <c r="D84" i="29"/>
  <c r="D97" i="21"/>
  <c r="E11" i="18"/>
  <c r="E19" i="29"/>
  <c r="D170" i="29"/>
  <c r="D158" i="29"/>
  <c r="D146" i="29"/>
  <c r="D134" i="29"/>
  <c r="D122" i="29"/>
  <c r="D110" i="29"/>
  <c r="D98" i="29"/>
  <c r="D86" i="29"/>
  <c r="D43" i="33"/>
  <c r="D61" i="33"/>
  <c r="D79" i="33"/>
  <c r="D97" i="33"/>
  <c r="D115" i="33"/>
  <c r="D61" i="21"/>
  <c r="D156" i="29"/>
  <c r="D79" i="21"/>
  <c r="D82" i="21"/>
  <c r="D93" i="33"/>
  <c r="D40" i="21"/>
  <c r="E40" i="21" s="1"/>
  <c r="D51" i="33"/>
  <c r="D22" i="21"/>
  <c r="E22" i="21" s="1"/>
  <c r="I22" i="21" s="1"/>
  <c r="D33" i="33"/>
  <c r="D15" i="30"/>
  <c r="E15" i="30" s="1"/>
  <c r="D15" i="31"/>
  <c r="E15" i="31" s="1"/>
  <c r="D160" i="29"/>
  <c r="D142" i="29"/>
  <c r="D124" i="29"/>
  <c r="D106" i="29"/>
  <c r="D88" i="29"/>
  <c r="D76" i="29"/>
  <c r="D34" i="33"/>
  <c r="D52" i="33"/>
  <c r="D70" i="33"/>
  <c r="D88" i="33"/>
  <c r="D20" i="29"/>
  <c r="E20" i="29" s="1"/>
  <c r="D20" i="30"/>
  <c r="E20" i="30" s="1"/>
  <c r="D20" i="31"/>
  <c r="E20" i="31" s="1"/>
  <c r="D14" i="29"/>
  <c r="E14" i="29" s="1"/>
  <c r="D14" i="31"/>
  <c r="E14" i="31" s="1"/>
  <c r="D14" i="30"/>
  <c r="E14" i="30" s="1"/>
  <c r="D177" i="29"/>
  <c r="D159" i="29"/>
  <c r="D153" i="29"/>
  <c r="D141" i="29"/>
  <c r="D123" i="29"/>
  <c r="D111" i="29"/>
  <c r="D105" i="29"/>
  <c r="D93" i="29"/>
  <c r="D81" i="29"/>
  <c r="D75" i="29"/>
  <c r="D26" i="33"/>
  <c r="D36" i="33"/>
  <c r="D44" i="33"/>
  <c r="D62" i="33"/>
  <c r="D72" i="33"/>
  <c r="D80" i="33"/>
  <c r="D98" i="33"/>
  <c r="D108" i="33"/>
  <c r="D116" i="33"/>
  <c r="D49" i="21"/>
  <c r="D85" i="21"/>
  <c r="D84" i="21"/>
  <c r="D95" i="33"/>
  <c r="D47" i="33"/>
  <c r="D36" i="21"/>
  <c r="E36" i="21" s="1"/>
  <c r="D23" i="33"/>
  <c r="D12" i="21"/>
  <c r="E12" i="21" s="1"/>
  <c r="D22" i="31"/>
  <c r="E22" i="31" s="1"/>
  <c r="D22" i="30"/>
  <c r="E22" i="30" s="1"/>
  <c r="D167" i="29"/>
  <c r="D155" i="29"/>
  <c r="D149" i="29"/>
  <c r="D107" i="29"/>
  <c r="D77" i="29"/>
  <c r="D60" i="21"/>
  <c r="D96" i="21"/>
  <c r="D109" i="21"/>
  <c r="D64" i="21"/>
  <c r="D75" i="33"/>
  <c r="D21" i="30"/>
  <c r="E21" i="30" s="1"/>
  <c r="D21" i="31"/>
  <c r="E21" i="31" s="1"/>
  <c r="D172" i="29"/>
  <c r="D118" i="29"/>
  <c r="D94" i="29"/>
  <c r="D19" i="31"/>
  <c r="E19" i="31" s="1"/>
  <c r="D19" i="30"/>
  <c r="E19" i="30" s="1"/>
  <c r="D13" i="30"/>
  <c r="E13" i="30" s="1"/>
  <c r="D13" i="31"/>
  <c r="E13" i="31" s="1"/>
  <c r="D28" i="33"/>
  <c r="D37" i="33"/>
  <c r="D46" i="33"/>
  <c r="D55" i="33"/>
  <c r="D64" i="33"/>
  <c r="D73" i="33"/>
  <c r="D82" i="33"/>
  <c r="D91" i="33"/>
  <c r="D100" i="33"/>
  <c r="D109" i="33"/>
  <c r="D118" i="33"/>
  <c r="D34" i="21"/>
  <c r="E34" i="21" s="1"/>
  <c r="D52" i="21"/>
  <c r="D70" i="21"/>
  <c r="D88" i="21"/>
  <c r="D106" i="21"/>
  <c r="E16" i="18"/>
  <c r="D102" i="21"/>
  <c r="D113" i="33"/>
  <c r="D101" i="33"/>
  <c r="D90" i="21"/>
  <c r="D83" i="33"/>
  <c r="D72" i="21"/>
  <c r="D66" i="21"/>
  <c r="D77" i="33"/>
  <c r="D65" i="33"/>
  <c r="D54" i="21"/>
  <c r="D48" i="21"/>
  <c r="D59" i="33"/>
  <c r="D30" i="21"/>
  <c r="E30" i="21" s="1"/>
  <c r="D41" i="33"/>
  <c r="D29" i="33"/>
  <c r="D18" i="21"/>
  <c r="E18" i="21" s="1"/>
  <c r="D17" i="29"/>
  <c r="E17" i="29" s="1"/>
  <c r="D17" i="31"/>
  <c r="E17" i="31" s="1"/>
  <c r="D17" i="30"/>
  <c r="E17" i="30" s="1"/>
  <c r="D16" i="31"/>
  <c r="E16" i="31" s="1"/>
  <c r="D16" i="30"/>
  <c r="E16" i="30" s="1"/>
  <c r="D173" i="29"/>
  <c r="D161" i="29"/>
  <c r="D143" i="29"/>
  <c r="D131" i="29"/>
  <c r="D113" i="29"/>
  <c r="D95" i="29"/>
  <c r="D83" i="29"/>
  <c r="D71" i="29"/>
  <c r="D24" i="21"/>
  <c r="E24" i="21" s="1"/>
  <c r="D42" i="21"/>
  <c r="E42" i="21" s="1"/>
  <c r="D78" i="21"/>
  <c r="D100" i="21"/>
  <c r="D111" i="33"/>
  <c r="D94" i="21"/>
  <c r="D105" i="33"/>
  <c r="D76" i="21"/>
  <c r="D87" i="33"/>
  <c r="D58" i="21"/>
  <c r="D69" i="33"/>
  <c r="D46" i="21"/>
  <c r="E46" i="21" s="1"/>
  <c r="D57" i="33"/>
  <c r="D28" i="21"/>
  <c r="E28" i="21" s="1"/>
  <c r="D39" i="33"/>
  <c r="D16" i="21"/>
  <c r="E16" i="21" s="1"/>
  <c r="D27" i="33"/>
  <c r="D178" i="29"/>
  <c r="D166" i="29"/>
  <c r="D154" i="29"/>
  <c r="D136" i="29"/>
  <c r="D100" i="29"/>
  <c r="D11" i="30"/>
  <c r="E11" i="30" s="1"/>
  <c r="D11" i="31"/>
  <c r="E11" i="31" s="1"/>
  <c r="D37" i="21"/>
  <c r="E13" i="18"/>
  <c r="D18" i="30"/>
  <c r="E18" i="30" s="1"/>
  <c r="D18" i="31"/>
  <c r="E18" i="31" s="1"/>
  <c r="D12" i="29"/>
  <c r="E12" i="29" s="1"/>
  <c r="D12" i="31"/>
  <c r="E12" i="31" s="1"/>
  <c r="D12" i="30"/>
  <c r="E12" i="30" s="1"/>
  <c r="D30" i="33"/>
  <c r="D48" i="33"/>
  <c r="D66" i="33"/>
  <c r="D84" i="33"/>
  <c r="D102" i="33"/>
  <c r="E37" i="21"/>
  <c r="E45" i="21"/>
  <c r="E39" i="21"/>
  <c r="E33" i="21"/>
  <c r="E27" i="21"/>
  <c r="E32" i="21"/>
  <c r="E26" i="21"/>
  <c r="E47" i="21"/>
  <c r="E41" i="21"/>
  <c r="E29" i="21"/>
  <c r="E35" i="21"/>
  <c r="E13" i="21"/>
  <c r="E31" i="21"/>
  <c r="E38" i="21"/>
  <c r="E44" i="21"/>
  <c r="H19" i="18"/>
  <c r="I19" i="18" s="1"/>
  <c r="J19" i="18" s="1"/>
  <c r="E19" i="21"/>
  <c r="E23" i="21"/>
  <c r="I23" i="21" s="1"/>
  <c r="E15" i="21"/>
  <c r="E17" i="21"/>
  <c r="I17" i="21" s="1"/>
  <c r="E20" i="21"/>
  <c r="I20" i="21" s="1"/>
  <c r="E21" i="21"/>
  <c r="E16" i="29"/>
  <c r="E22" i="29"/>
  <c r="J27" i="25" l="1"/>
  <c r="J27" i="38" s="1"/>
  <c r="J28" i="36"/>
  <c r="J26" i="24"/>
  <c r="J26" i="37" s="1"/>
  <c r="J27" i="35"/>
  <c r="I12" i="21"/>
  <c r="I18" i="21"/>
  <c r="I19" i="21"/>
  <c r="I13" i="21"/>
  <c r="I14" i="21"/>
  <c r="O19" i="18"/>
  <c r="N19" i="18"/>
  <c r="M19" i="18"/>
  <c r="L19" i="18"/>
  <c r="K19" i="18"/>
  <c r="I21" i="21"/>
  <c r="I15" i="21"/>
  <c r="I16" i="21"/>
  <c r="J26" i="25" l="1"/>
  <c r="J26" i="38" s="1"/>
  <c r="J27" i="36"/>
  <c r="J25" i="24"/>
  <c r="J25" i="37" s="1"/>
  <c r="J26" i="35"/>
  <c r="C192" i="32"/>
  <c r="C193" i="32" s="1"/>
  <c r="C191" i="32"/>
  <c r="C190" i="32"/>
  <c r="C189" i="32"/>
  <c r="C188" i="32"/>
  <c r="C187" i="32"/>
  <c r="C186" i="32"/>
  <c r="C185" i="32"/>
  <c r="C184" i="32"/>
  <c r="C183" i="32"/>
  <c r="C165" i="32"/>
  <c r="C166" i="32" s="1"/>
  <c r="C164" i="32"/>
  <c r="C163" i="32"/>
  <c r="C162" i="32"/>
  <c r="C161" i="32"/>
  <c r="C160" i="32"/>
  <c r="C159" i="32"/>
  <c r="C158" i="32"/>
  <c r="C157" i="32"/>
  <c r="C156" i="32"/>
  <c r="C155" i="32"/>
  <c r="C153" i="32"/>
  <c r="C152" i="32"/>
  <c r="C151" i="32"/>
  <c r="C150" i="32"/>
  <c r="C149" i="32"/>
  <c r="C148" i="32"/>
  <c r="C147" i="32"/>
  <c r="C146" i="32"/>
  <c r="C145" i="32"/>
  <c r="C144" i="32"/>
  <c r="C143" i="32"/>
  <c r="C141" i="32"/>
  <c r="C140" i="32"/>
  <c r="C139" i="32"/>
  <c r="C138" i="32"/>
  <c r="C137" i="32"/>
  <c r="C136" i="32"/>
  <c r="C135" i="32"/>
  <c r="C134" i="32"/>
  <c r="C133" i="32"/>
  <c r="C132" i="32"/>
  <c r="C131" i="32"/>
  <c r="C129" i="32"/>
  <c r="C130" i="32" s="1"/>
  <c r="C128" i="32"/>
  <c r="C127" i="32"/>
  <c r="C126" i="32"/>
  <c r="C125" i="32"/>
  <c r="C124" i="32"/>
  <c r="C123" i="32"/>
  <c r="C122" i="32"/>
  <c r="C121" i="32"/>
  <c r="C120" i="32"/>
  <c r="C119" i="32"/>
  <c r="C117" i="32"/>
  <c r="C118" i="32" s="1"/>
  <c r="C116" i="32"/>
  <c r="C115" i="32"/>
  <c r="C114" i="32"/>
  <c r="C113" i="32"/>
  <c r="C112" i="32"/>
  <c r="C111" i="32"/>
  <c r="C110" i="32"/>
  <c r="C109" i="32"/>
  <c r="C108" i="32"/>
  <c r="C107" i="32"/>
  <c r="C105" i="32"/>
  <c r="C106" i="32" s="1"/>
  <c r="C104" i="32"/>
  <c r="C103" i="32"/>
  <c r="C102" i="32"/>
  <c r="C101" i="32"/>
  <c r="C100" i="32"/>
  <c r="C99" i="32"/>
  <c r="C98" i="32"/>
  <c r="C97" i="32"/>
  <c r="C96" i="32"/>
  <c r="C95" i="32"/>
  <c r="C93" i="32"/>
  <c r="C94" i="32" s="1"/>
  <c r="C92" i="32"/>
  <c r="C91" i="32"/>
  <c r="C90" i="32"/>
  <c r="C89" i="32"/>
  <c r="C88" i="32"/>
  <c r="C87" i="32"/>
  <c r="C86" i="32"/>
  <c r="C85" i="32"/>
  <c r="C84" i="32"/>
  <c r="C83" i="32"/>
  <c r="C81" i="32"/>
  <c r="C82" i="32" s="1"/>
  <c r="C80" i="32"/>
  <c r="C79" i="32"/>
  <c r="C78" i="32"/>
  <c r="C77" i="32"/>
  <c r="C76" i="32"/>
  <c r="C75" i="32"/>
  <c r="C74" i="32"/>
  <c r="C73" i="32"/>
  <c r="C72" i="32"/>
  <c r="C71" i="32"/>
  <c r="C69" i="32"/>
  <c r="C70" i="32" s="1"/>
  <c r="C68" i="32"/>
  <c r="C67" i="32"/>
  <c r="C66" i="32"/>
  <c r="C65" i="32"/>
  <c r="C64" i="32"/>
  <c r="C63" i="32"/>
  <c r="C62" i="32"/>
  <c r="C61" i="32"/>
  <c r="C60" i="32"/>
  <c r="C59" i="32"/>
  <c r="C57" i="32"/>
  <c r="C58" i="32" s="1"/>
  <c r="C56" i="32"/>
  <c r="C55" i="32"/>
  <c r="C54" i="32"/>
  <c r="C53" i="32"/>
  <c r="C52" i="32"/>
  <c r="C51" i="32"/>
  <c r="C50" i="32"/>
  <c r="C49" i="32"/>
  <c r="C48" i="32"/>
  <c r="C47" i="32"/>
  <c r="C45" i="32"/>
  <c r="C46" i="32" s="1"/>
  <c r="C44" i="32"/>
  <c r="C43" i="32"/>
  <c r="C42" i="32"/>
  <c r="C41" i="32"/>
  <c r="C40" i="32"/>
  <c r="C39" i="32"/>
  <c r="C38" i="32"/>
  <c r="C37" i="32"/>
  <c r="C36" i="32"/>
  <c r="C35" i="32"/>
  <c r="C33" i="32"/>
  <c r="C34" i="32" s="1"/>
  <c r="C32" i="32"/>
  <c r="C31" i="32"/>
  <c r="C30" i="32"/>
  <c r="C29" i="32"/>
  <c r="C28" i="32"/>
  <c r="C27" i="32"/>
  <c r="C26" i="32"/>
  <c r="C25" i="32"/>
  <c r="C24" i="32"/>
  <c r="C23" i="32"/>
  <c r="C21" i="32"/>
  <c r="C22" i="32" s="1"/>
  <c r="C20" i="32"/>
  <c r="C19" i="32"/>
  <c r="C18" i="32"/>
  <c r="C17" i="32"/>
  <c r="C16" i="32"/>
  <c r="C15" i="32"/>
  <c r="C14" i="32"/>
  <c r="C13" i="32"/>
  <c r="C12" i="32"/>
  <c r="C11" i="32"/>
  <c r="C15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99" i="32"/>
  <c r="D100" i="32"/>
  <c r="D101" i="32"/>
  <c r="D102" i="32"/>
  <c r="D103" i="32"/>
  <c r="D104" i="32"/>
  <c r="D105" i="32"/>
  <c r="D106" i="32"/>
  <c r="D107" i="32"/>
  <c r="D108" i="32"/>
  <c r="D109" i="32"/>
  <c r="D110" i="32"/>
  <c r="D111" i="32"/>
  <c r="D112" i="32"/>
  <c r="D113" i="32"/>
  <c r="D114" i="32"/>
  <c r="D115" i="32"/>
  <c r="D116" i="32"/>
  <c r="D117" i="32"/>
  <c r="D118" i="32"/>
  <c r="D119" i="32"/>
  <c r="D120" i="32"/>
  <c r="D121" i="32"/>
  <c r="D122" i="32"/>
  <c r="D123" i="32"/>
  <c r="D124" i="32"/>
  <c r="D125" i="32"/>
  <c r="D126" i="32"/>
  <c r="D127" i="32"/>
  <c r="D128" i="32"/>
  <c r="D129" i="32"/>
  <c r="D130" i="32"/>
  <c r="D131" i="32"/>
  <c r="D132" i="32"/>
  <c r="D133" i="32"/>
  <c r="D134" i="32"/>
  <c r="D135" i="32"/>
  <c r="D136" i="32"/>
  <c r="D137" i="32"/>
  <c r="D138" i="32"/>
  <c r="D139" i="32"/>
  <c r="D140" i="32"/>
  <c r="D141" i="32"/>
  <c r="D142" i="32"/>
  <c r="D143" i="32"/>
  <c r="D144" i="32"/>
  <c r="D145" i="32"/>
  <c r="D146" i="32"/>
  <c r="D147" i="32"/>
  <c r="D148" i="32"/>
  <c r="D149" i="32"/>
  <c r="D150" i="32"/>
  <c r="D151" i="32"/>
  <c r="D152" i="32"/>
  <c r="D153" i="32"/>
  <c r="D154" i="32"/>
  <c r="D155" i="32"/>
  <c r="D156" i="32"/>
  <c r="D157" i="32"/>
  <c r="D158" i="32"/>
  <c r="D159" i="32"/>
  <c r="D160" i="32"/>
  <c r="D161" i="32"/>
  <c r="D162" i="32"/>
  <c r="D163" i="32"/>
  <c r="D164" i="32"/>
  <c r="D165" i="32"/>
  <c r="D166" i="32"/>
  <c r="D167" i="32"/>
  <c r="D168" i="32"/>
  <c r="D169" i="32"/>
  <c r="D170" i="32"/>
  <c r="D171" i="32"/>
  <c r="D172" i="32"/>
  <c r="D173" i="32"/>
  <c r="D174" i="32"/>
  <c r="D175" i="32"/>
  <c r="D176" i="32"/>
  <c r="D177" i="32"/>
  <c r="D178" i="32"/>
  <c r="D24" i="32"/>
  <c r="D23" i="32"/>
  <c r="D22" i="32"/>
  <c r="D13" i="32"/>
  <c r="D14" i="32"/>
  <c r="D15" i="32"/>
  <c r="D16" i="32"/>
  <c r="D17" i="32"/>
  <c r="D18" i="32"/>
  <c r="D19" i="32"/>
  <c r="D20" i="32"/>
  <c r="D21" i="32"/>
  <c r="D12" i="32"/>
  <c r="D11" i="32"/>
  <c r="C142" i="32"/>
  <c r="I4" i="2"/>
  <c r="I5" i="2"/>
  <c r="I6" i="2"/>
  <c r="I7" i="2"/>
  <c r="I8" i="2"/>
  <c r="I9" i="2"/>
  <c r="I10" i="2"/>
  <c r="I11" i="2"/>
  <c r="I12" i="2"/>
  <c r="I13" i="2"/>
  <c r="I14" i="2"/>
  <c r="I15" i="2"/>
  <c r="I172" i="2"/>
  <c r="J25" i="25" l="1"/>
  <c r="J25" i="38" s="1"/>
  <c r="J26" i="36"/>
  <c r="J24" i="24"/>
  <c r="J24" i="37" s="1"/>
  <c r="J25" i="35"/>
  <c r="F18" i="30"/>
  <c r="G18" i="30" s="1"/>
  <c r="H18" i="30" s="1"/>
  <c r="F18" i="31"/>
  <c r="G18" i="31" s="1"/>
  <c r="H18" i="31" s="1"/>
  <c r="F17" i="31"/>
  <c r="G17" i="31" s="1"/>
  <c r="H17" i="31" s="1"/>
  <c r="F17" i="30"/>
  <c r="G17" i="30" s="1"/>
  <c r="H17" i="30" s="1"/>
  <c r="F21" i="31"/>
  <c r="G21" i="31" s="1"/>
  <c r="H21" i="31" s="1"/>
  <c r="F21" i="30"/>
  <c r="G21" i="30" s="1"/>
  <c r="H21" i="30" s="1"/>
  <c r="F15" i="30"/>
  <c r="G15" i="30" s="1"/>
  <c r="H15" i="30" s="1"/>
  <c r="F15" i="31"/>
  <c r="G15" i="31" s="1"/>
  <c r="H15" i="31" s="1"/>
  <c r="F11" i="31"/>
  <c r="G11" i="31" s="1"/>
  <c r="H11" i="31" s="1"/>
  <c r="F11" i="30"/>
  <c r="G11" i="30" s="1"/>
  <c r="H11" i="30" s="1"/>
  <c r="F22" i="31"/>
  <c r="G22" i="31" s="1"/>
  <c r="H22" i="31" s="1"/>
  <c r="F22" i="30"/>
  <c r="G22" i="30" s="1"/>
  <c r="H22" i="30" s="1"/>
  <c r="F14" i="31"/>
  <c r="G14" i="31" s="1"/>
  <c r="H14" i="31" s="1"/>
  <c r="F14" i="30"/>
  <c r="G14" i="30" s="1"/>
  <c r="H14" i="30" s="1"/>
  <c r="F12" i="30"/>
  <c r="G12" i="30" s="1"/>
  <c r="H12" i="30" s="1"/>
  <c r="F12" i="31"/>
  <c r="G12" i="31" s="1"/>
  <c r="H12" i="31" s="1"/>
  <c r="F122" i="33"/>
  <c r="F182" i="29"/>
  <c r="I197" i="29"/>
  <c r="F16" i="31"/>
  <c r="G16" i="31" s="1"/>
  <c r="H16" i="31" s="1"/>
  <c r="F16" i="30"/>
  <c r="G16" i="30" s="1"/>
  <c r="H16" i="30" s="1"/>
  <c r="F20" i="30"/>
  <c r="G20" i="30" s="1"/>
  <c r="H20" i="30" s="1"/>
  <c r="F20" i="31"/>
  <c r="G20" i="31" s="1"/>
  <c r="H20" i="31" s="1"/>
  <c r="F19" i="31"/>
  <c r="G19" i="31" s="1"/>
  <c r="H19" i="31" s="1"/>
  <c r="F19" i="30"/>
  <c r="G19" i="30" s="1"/>
  <c r="H19" i="30" s="1"/>
  <c r="F13" i="31"/>
  <c r="G13" i="31" s="1"/>
  <c r="H13" i="31" s="1"/>
  <c r="F13" i="30"/>
  <c r="G13" i="30" s="1"/>
  <c r="H13" i="30" s="1"/>
  <c r="I171" i="2"/>
  <c r="C171" i="2"/>
  <c r="I170" i="2"/>
  <c r="C170" i="2"/>
  <c r="I169" i="2"/>
  <c r="C169" i="2"/>
  <c r="I168" i="2"/>
  <c r="C168" i="2"/>
  <c r="I167" i="2"/>
  <c r="C167" i="2"/>
  <c r="I166" i="2"/>
  <c r="C166" i="2"/>
  <c r="I165" i="2"/>
  <c r="C165" i="2"/>
  <c r="I164" i="2"/>
  <c r="C164" i="2"/>
  <c r="I163" i="2"/>
  <c r="C163" i="2"/>
  <c r="I162" i="2"/>
  <c r="C162" i="2"/>
  <c r="I161" i="2"/>
  <c r="C161" i="2"/>
  <c r="I160" i="2"/>
  <c r="C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J24" i="25" l="1"/>
  <c r="J24" i="38" s="1"/>
  <c r="J25" i="36"/>
  <c r="J23" i="24"/>
  <c r="J23" i="37" s="1"/>
  <c r="J24" i="35"/>
  <c r="F93" i="21"/>
  <c r="F104" i="33"/>
  <c r="F164" i="29"/>
  <c r="F164" i="32"/>
  <c r="G18" i="18"/>
  <c r="F168" i="29"/>
  <c r="F108" i="33"/>
  <c r="F97" i="21"/>
  <c r="F168" i="32"/>
  <c r="F103" i="21"/>
  <c r="F174" i="29"/>
  <c r="F114" i="33"/>
  <c r="F174" i="32"/>
  <c r="F106" i="21"/>
  <c r="F117" i="33"/>
  <c r="F177" i="29"/>
  <c r="F177" i="32"/>
  <c r="F88" i="21"/>
  <c r="F99" i="33"/>
  <c r="F159" i="29"/>
  <c r="F159" i="32"/>
  <c r="C169" i="29"/>
  <c r="C98" i="21"/>
  <c r="C109" i="33"/>
  <c r="C169" i="31"/>
  <c r="C169" i="32"/>
  <c r="E169" i="32" s="1"/>
  <c r="C178" i="31"/>
  <c r="C107" i="21"/>
  <c r="C118" i="33"/>
  <c r="G15" i="18"/>
  <c r="G12" i="18"/>
  <c r="F81" i="21"/>
  <c r="F75" i="21"/>
  <c r="F69" i="21"/>
  <c r="F63" i="21"/>
  <c r="F57" i="21"/>
  <c r="F51" i="21"/>
  <c r="F45" i="21"/>
  <c r="G45" i="21" s="1"/>
  <c r="H45" i="21" s="1"/>
  <c r="F39" i="21"/>
  <c r="G39" i="21" s="1"/>
  <c r="H39" i="21" s="1"/>
  <c r="F33" i="21"/>
  <c r="G33" i="21" s="1"/>
  <c r="H33" i="21" s="1"/>
  <c r="F27" i="21"/>
  <c r="G27" i="21" s="1"/>
  <c r="H27" i="21" s="1"/>
  <c r="F21" i="21"/>
  <c r="G21" i="21" s="1"/>
  <c r="H21" i="21" s="1"/>
  <c r="J21" i="21" s="1"/>
  <c r="F15" i="21"/>
  <c r="G15" i="21" s="1"/>
  <c r="H15" i="21" s="1"/>
  <c r="J15" i="21" s="1"/>
  <c r="F92" i="33"/>
  <c r="F86" i="33"/>
  <c r="F80" i="33"/>
  <c r="F74" i="33"/>
  <c r="F68" i="33"/>
  <c r="F62" i="33"/>
  <c r="F56" i="33"/>
  <c r="F50" i="33"/>
  <c r="F44" i="33"/>
  <c r="F38" i="33"/>
  <c r="F32" i="33"/>
  <c r="F26" i="33"/>
  <c r="F20" i="33"/>
  <c r="F80" i="21"/>
  <c r="F74" i="21"/>
  <c r="F68" i="21"/>
  <c r="F62" i="21"/>
  <c r="F56" i="21"/>
  <c r="F50" i="21"/>
  <c r="F44" i="21"/>
  <c r="G44" i="21" s="1"/>
  <c r="H44" i="21" s="1"/>
  <c r="F38" i="21"/>
  <c r="G38" i="21" s="1"/>
  <c r="H38" i="21" s="1"/>
  <c r="F32" i="21"/>
  <c r="G32" i="21" s="1"/>
  <c r="H32" i="21" s="1"/>
  <c r="F26" i="21"/>
  <c r="G26" i="21" s="1"/>
  <c r="H26" i="21" s="1"/>
  <c r="F20" i="21"/>
  <c r="G20" i="21" s="1"/>
  <c r="H20" i="21" s="1"/>
  <c r="J20" i="21" s="1"/>
  <c r="F14" i="21"/>
  <c r="G14" i="21" s="1"/>
  <c r="H14" i="21" s="1"/>
  <c r="J14" i="21" s="1"/>
  <c r="F91" i="33"/>
  <c r="F85" i="33"/>
  <c r="F79" i="33"/>
  <c r="F73" i="33"/>
  <c r="F67" i="33"/>
  <c r="F61" i="33"/>
  <c r="F55" i="33"/>
  <c r="F49" i="33"/>
  <c r="F43" i="33"/>
  <c r="F37" i="33"/>
  <c r="F31" i="33"/>
  <c r="F25" i="33"/>
  <c r="F19" i="33"/>
  <c r="F78" i="21"/>
  <c r="F70" i="21"/>
  <c r="F60" i="21"/>
  <c r="F52" i="21"/>
  <c r="F42" i="21"/>
  <c r="G42" i="21" s="1"/>
  <c r="H42" i="21" s="1"/>
  <c r="F34" i="21"/>
  <c r="G34" i="21" s="1"/>
  <c r="H34" i="21" s="1"/>
  <c r="F24" i="21"/>
  <c r="G24" i="21" s="1"/>
  <c r="H24" i="21" s="1"/>
  <c r="F16" i="21"/>
  <c r="G16" i="21" s="1"/>
  <c r="H16" i="21" s="1"/>
  <c r="J16" i="21" s="1"/>
  <c r="F89" i="33"/>
  <c r="F81" i="33"/>
  <c r="F71" i="33"/>
  <c r="F63" i="33"/>
  <c r="F53" i="33"/>
  <c r="F45" i="33"/>
  <c r="F35" i="33"/>
  <c r="F27" i="33"/>
  <c r="F17" i="33"/>
  <c r="F11" i="33"/>
  <c r="F28" i="29"/>
  <c r="F34" i="29"/>
  <c r="F40" i="29"/>
  <c r="F46" i="29"/>
  <c r="F52" i="29"/>
  <c r="G13" i="18"/>
  <c r="F77" i="21"/>
  <c r="F67" i="21"/>
  <c r="F59" i="21"/>
  <c r="F49" i="21"/>
  <c r="F41" i="21"/>
  <c r="G41" i="21" s="1"/>
  <c r="H41" i="21" s="1"/>
  <c r="F31" i="21"/>
  <c r="G31" i="21" s="1"/>
  <c r="H31" i="21" s="1"/>
  <c r="F23" i="21"/>
  <c r="G23" i="21" s="1"/>
  <c r="H23" i="21" s="1"/>
  <c r="J23" i="21" s="1"/>
  <c r="F13" i="21"/>
  <c r="G13" i="21" s="1"/>
  <c r="H13" i="21" s="1"/>
  <c r="J13" i="21" s="1"/>
  <c r="F76" i="21"/>
  <c r="F66" i="21"/>
  <c r="F58" i="21"/>
  <c r="F48" i="21"/>
  <c r="F40" i="21"/>
  <c r="G40" i="21" s="1"/>
  <c r="H40" i="21" s="1"/>
  <c r="F30" i="21"/>
  <c r="G30" i="21" s="1"/>
  <c r="H30" i="21" s="1"/>
  <c r="F22" i="21"/>
  <c r="G22" i="21" s="1"/>
  <c r="H22" i="21" s="1"/>
  <c r="J22" i="21" s="1"/>
  <c r="F12" i="21"/>
  <c r="G12" i="21" s="1"/>
  <c r="H12" i="21" s="1"/>
  <c r="J12" i="21" s="1"/>
  <c r="F87" i="33"/>
  <c r="F77" i="33"/>
  <c r="F69" i="33"/>
  <c r="F59" i="33"/>
  <c r="F51" i="33"/>
  <c r="F41" i="33"/>
  <c r="F33" i="33"/>
  <c r="F23" i="33"/>
  <c r="F15" i="33"/>
  <c r="F24" i="29"/>
  <c r="F30" i="29"/>
  <c r="F36" i="29"/>
  <c r="F42" i="29"/>
  <c r="F48" i="29"/>
  <c r="F54" i="29"/>
  <c r="F60" i="29"/>
  <c r="G16" i="18"/>
  <c r="F83" i="21"/>
  <c r="F65" i="21"/>
  <c r="F47" i="21"/>
  <c r="G47" i="21" s="1"/>
  <c r="H47" i="21" s="1"/>
  <c r="F29" i="21"/>
  <c r="G29" i="21" s="1"/>
  <c r="H29" i="21" s="1"/>
  <c r="F90" i="33"/>
  <c r="F76" i="33"/>
  <c r="F64" i="33"/>
  <c r="F48" i="33"/>
  <c r="F36" i="33"/>
  <c r="F22" i="33"/>
  <c r="F12" i="33"/>
  <c r="F26" i="29"/>
  <c r="F35" i="29"/>
  <c r="F44" i="29"/>
  <c r="F53" i="29"/>
  <c r="F61" i="29"/>
  <c r="F67" i="29"/>
  <c r="F73" i="29"/>
  <c r="F79" i="29"/>
  <c r="F85" i="29"/>
  <c r="F91" i="29"/>
  <c r="F97" i="29"/>
  <c r="F103" i="29"/>
  <c r="F109" i="29"/>
  <c r="F115" i="29"/>
  <c r="F121" i="29"/>
  <c r="F127" i="29"/>
  <c r="F133" i="29"/>
  <c r="F139" i="29"/>
  <c r="F145" i="29"/>
  <c r="F151" i="29"/>
  <c r="F20" i="29"/>
  <c r="G20" i="29" s="1"/>
  <c r="H20" i="29" s="1"/>
  <c r="F17" i="29"/>
  <c r="G17" i="29" s="1"/>
  <c r="H17" i="29" s="1"/>
  <c r="F13" i="29"/>
  <c r="G13" i="29" s="1"/>
  <c r="H13" i="29" s="1"/>
  <c r="F39" i="29"/>
  <c r="F70" i="29"/>
  <c r="F88" i="29"/>
  <c r="F106" i="29"/>
  <c r="F112" i="29"/>
  <c r="F130" i="29"/>
  <c r="F142" i="29"/>
  <c r="F154" i="29"/>
  <c r="F12" i="29"/>
  <c r="G12" i="29" s="1"/>
  <c r="H12" i="29" s="1"/>
  <c r="F72" i="21"/>
  <c r="F36" i="21"/>
  <c r="G36" i="21" s="1"/>
  <c r="H36" i="21" s="1"/>
  <c r="F18" i="21"/>
  <c r="G18" i="21" s="1"/>
  <c r="H18" i="21" s="1"/>
  <c r="J18" i="21" s="1"/>
  <c r="F14" i="33"/>
  <c r="F23" i="29"/>
  <c r="F41" i="29"/>
  <c r="F58" i="29"/>
  <c r="F71" i="29"/>
  <c r="F83" i="29"/>
  <c r="F101" i="29"/>
  <c r="F113" i="29"/>
  <c r="F125" i="29"/>
  <c r="F137" i="29"/>
  <c r="F149" i="29"/>
  <c r="F11" i="29"/>
  <c r="G11" i="29" s="1"/>
  <c r="H11" i="29" s="1"/>
  <c r="F53" i="21"/>
  <c r="F93" i="33"/>
  <c r="F65" i="33"/>
  <c r="F39" i="33"/>
  <c r="F13" i="33"/>
  <c r="F33" i="29"/>
  <c r="F51" i="29"/>
  <c r="F66" i="29"/>
  <c r="F78" i="29"/>
  <c r="F90" i="29"/>
  <c r="F102" i="29"/>
  <c r="F114" i="29"/>
  <c r="F126" i="29"/>
  <c r="F138" i="29"/>
  <c r="F150" i="29"/>
  <c r="F82" i="21"/>
  <c r="F64" i="21"/>
  <c r="F46" i="21"/>
  <c r="G46" i="21" s="1"/>
  <c r="H46" i="21" s="1"/>
  <c r="F28" i="21"/>
  <c r="G28" i="21" s="1"/>
  <c r="H28" i="21" s="1"/>
  <c r="F88" i="33"/>
  <c r="F75" i="33"/>
  <c r="F60" i="33"/>
  <c r="F47" i="33"/>
  <c r="F34" i="33"/>
  <c r="F21" i="33"/>
  <c r="F27" i="29"/>
  <c r="F37" i="29"/>
  <c r="F45" i="29"/>
  <c r="F55" i="29"/>
  <c r="F62" i="29"/>
  <c r="F68" i="29"/>
  <c r="F74" i="29"/>
  <c r="F80" i="29"/>
  <c r="F86" i="29"/>
  <c r="F92" i="29"/>
  <c r="F98" i="29"/>
  <c r="F104" i="29"/>
  <c r="F110" i="29"/>
  <c r="F116" i="29"/>
  <c r="F122" i="29"/>
  <c r="F128" i="29"/>
  <c r="F134" i="29"/>
  <c r="F140" i="29"/>
  <c r="F146" i="29"/>
  <c r="F152" i="29"/>
  <c r="F22" i="29"/>
  <c r="G22" i="29" s="1"/>
  <c r="H22" i="29" s="1"/>
  <c r="F19" i="29"/>
  <c r="G19" i="29" s="1"/>
  <c r="H19" i="29" s="1"/>
  <c r="F16" i="29"/>
  <c r="G16" i="29" s="1"/>
  <c r="H16" i="29" s="1"/>
  <c r="F73" i="21"/>
  <c r="F55" i="21"/>
  <c r="F19" i="21"/>
  <c r="G19" i="21" s="1"/>
  <c r="H19" i="21" s="1"/>
  <c r="J19" i="21" s="1"/>
  <c r="F16" i="33"/>
  <c r="F31" i="29"/>
  <c r="F57" i="29"/>
  <c r="F76" i="29"/>
  <c r="F94" i="29"/>
  <c r="F118" i="29"/>
  <c r="F136" i="29"/>
  <c r="F54" i="21"/>
  <c r="F94" i="33"/>
  <c r="F82" i="33"/>
  <c r="F66" i="33"/>
  <c r="F54" i="33"/>
  <c r="F40" i="33"/>
  <c r="F28" i="33"/>
  <c r="F32" i="29"/>
  <c r="F50" i="29"/>
  <c r="F65" i="29"/>
  <c r="F77" i="29"/>
  <c r="F89" i="29"/>
  <c r="F95" i="29"/>
  <c r="F107" i="29"/>
  <c r="F119" i="29"/>
  <c r="F131" i="29"/>
  <c r="F143" i="29"/>
  <c r="F18" i="29"/>
  <c r="G18" i="29" s="1"/>
  <c r="H18" i="29" s="1"/>
  <c r="F71" i="21"/>
  <c r="F35" i="21"/>
  <c r="G35" i="21" s="1"/>
  <c r="H35" i="21" s="1"/>
  <c r="F17" i="21"/>
  <c r="G17" i="21" s="1"/>
  <c r="H17" i="21" s="1"/>
  <c r="J17" i="21" s="1"/>
  <c r="F78" i="33"/>
  <c r="F52" i="33"/>
  <c r="F24" i="33"/>
  <c r="F25" i="29"/>
  <c r="F43" i="29"/>
  <c r="F59" i="29"/>
  <c r="F72" i="29"/>
  <c r="F84" i="29"/>
  <c r="F96" i="29"/>
  <c r="F108" i="29"/>
  <c r="F120" i="29"/>
  <c r="F132" i="29"/>
  <c r="F144" i="29"/>
  <c r="F14" i="29"/>
  <c r="G14" i="29" s="1"/>
  <c r="H14" i="29" s="1"/>
  <c r="G14" i="18"/>
  <c r="F79" i="21"/>
  <c r="F61" i="21"/>
  <c r="F43" i="21"/>
  <c r="G43" i="21" s="1"/>
  <c r="H43" i="21" s="1"/>
  <c r="F25" i="21"/>
  <c r="G25" i="21" s="1"/>
  <c r="H25" i="21" s="1"/>
  <c r="F84" i="33"/>
  <c r="F72" i="33"/>
  <c r="F58" i="33"/>
  <c r="F46" i="33"/>
  <c r="F30" i="33"/>
  <c r="F18" i="33"/>
  <c r="F29" i="29"/>
  <c r="F38" i="29"/>
  <c r="F47" i="29"/>
  <c r="F56" i="29"/>
  <c r="F63" i="29"/>
  <c r="F69" i="29"/>
  <c r="F75" i="29"/>
  <c r="F81" i="29"/>
  <c r="F87" i="29"/>
  <c r="F93" i="29"/>
  <c r="F99" i="29"/>
  <c r="F105" i="29"/>
  <c r="F111" i="29"/>
  <c r="F117" i="29"/>
  <c r="F123" i="29"/>
  <c r="F129" i="29"/>
  <c r="F135" i="29"/>
  <c r="F141" i="29"/>
  <c r="F147" i="29"/>
  <c r="F153" i="29"/>
  <c r="G11" i="18"/>
  <c r="F37" i="21"/>
  <c r="G37" i="21" s="1"/>
  <c r="H37" i="21" s="1"/>
  <c r="F83" i="33"/>
  <c r="F70" i="33"/>
  <c r="F57" i="33"/>
  <c r="F42" i="33"/>
  <c r="F29" i="33"/>
  <c r="F49" i="29"/>
  <c r="F64" i="29"/>
  <c r="F82" i="29"/>
  <c r="F100" i="29"/>
  <c r="F124" i="29"/>
  <c r="F148" i="29"/>
  <c r="F21" i="29"/>
  <c r="G21" i="29" s="1"/>
  <c r="H21" i="29" s="1"/>
  <c r="F15" i="29"/>
  <c r="G15" i="29" s="1"/>
  <c r="H15" i="29" s="1"/>
  <c r="F154" i="32"/>
  <c r="F148" i="32"/>
  <c r="F142" i="32"/>
  <c r="F136" i="32"/>
  <c r="F130" i="32"/>
  <c r="F124" i="32"/>
  <c r="F118" i="32"/>
  <c r="F112" i="32"/>
  <c r="F106" i="32"/>
  <c r="F100" i="32"/>
  <c r="F94" i="32"/>
  <c r="F88" i="32"/>
  <c r="F82" i="32"/>
  <c r="F76" i="32"/>
  <c r="F70" i="32"/>
  <c r="F64" i="32"/>
  <c r="F58" i="32"/>
  <c r="F52" i="32"/>
  <c r="F46" i="32"/>
  <c r="F40" i="32"/>
  <c r="F34" i="32"/>
  <c r="F28" i="32"/>
  <c r="F22" i="32"/>
  <c r="F16" i="32"/>
  <c r="F145" i="32"/>
  <c r="F133" i="32"/>
  <c r="F115" i="32"/>
  <c r="F103" i="32"/>
  <c r="F85" i="32"/>
  <c r="F67" i="32"/>
  <c r="F49" i="32"/>
  <c r="F31" i="32"/>
  <c r="F25" i="32"/>
  <c r="F144" i="32"/>
  <c r="F120" i="32"/>
  <c r="F96" i="32"/>
  <c r="F72" i="32"/>
  <c r="F54" i="32"/>
  <c r="F30" i="32"/>
  <c r="F12" i="32"/>
  <c r="F149" i="32"/>
  <c r="F119" i="32"/>
  <c r="F95" i="32"/>
  <c r="F77" i="32"/>
  <c r="F53" i="32"/>
  <c r="F35" i="32"/>
  <c r="F17" i="32"/>
  <c r="F153" i="32"/>
  <c r="F147" i="32"/>
  <c r="F141" i="32"/>
  <c r="F135" i="32"/>
  <c r="F129" i="32"/>
  <c r="F123" i="32"/>
  <c r="F117" i="32"/>
  <c r="F111" i="32"/>
  <c r="F105" i="32"/>
  <c r="F99" i="32"/>
  <c r="F93" i="32"/>
  <c r="F87" i="32"/>
  <c r="F81" i="32"/>
  <c r="F75" i="32"/>
  <c r="F69" i="32"/>
  <c r="F63" i="32"/>
  <c r="F57" i="32"/>
  <c r="F51" i="32"/>
  <c r="F45" i="32"/>
  <c r="F39" i="32"/>
  <c r="F33" i="32"/>
  <c r="F27" i="32"/>
  <c r="F21" i="32"/>
  <c r="F15" i="32"/>
  <c r="F139" i="32"/>
  <c r="F121" i="32"/>
  <c r="F97" i="32"/>
  <c r="F79" i="32"/>
  <c r="F61" i="32"/>
  <c r="F43" i="32"/>
  <c r="F19" i="32"/>
  <c r="F138" i="32"/>
  <c r="F126" i="32"/>
  <c r="F108" i="32"/>
  <c r="F90" i="32"/>
  <c r="F78" i="32"/>
  <c r="F60" i="32"/>
  <c r="F48" i="32"/>
  <c r="F36" i="32"/>
  <c r="F18" i="32"/>
  <c r="F143" i="32"/>
  <c r="F125" i="32"/>
  <c r="F107" i="32"/>
  <c r="F83" i="32"/>
  <c r="F65" i="32"/>
  <c r="F41" i="32"/>
  <c r="F11" i="32"/>
  <c r="F152" i="32"/>
  <c r="F146" i="32"/>
  <c r="F140" i="32"/>
  <c r="F134" i="32"/>
  <c r="F128" i="32"/>
  <c r="F122" i="32"/>
  <c r="F116" i="32"/>
  <c r="F110" i="32"/>
  <c r="F104" i="32"/>
  <c r="F98" i="32"/>
  <c r="F92" i="32"/>
  <c r="F86" i="32"/>
  <c r="F80" i="32"/>
  <c r="F74" i="32"/>
  <c r="F68" i="32"/>
  <c r="F62" i="32"/>
  <c r="F56" i="32"/>
  <c r="F50" i="32"/>
  <c r="F44" i="32"/>
  <c r="F38" i="32"/>
  <c r="F32" i="32"/>
  <c r="F26" i="32"/>
  <c r="F20" i="32"/>
  <c r="F14" i="32"/>
  <c r="F151" i="32"/>
  <c r="F127" i="32"/>
  <c r="F109" i="32"/>
  <c r="F91" i="32"/>
  <c r="F73" i="32"/>
  <c r="F55" i="32"/>
  <c r="F37" i="32"/>
  <c r="F13" i="32"/>
  <c r="F150" i="32"/>
  <c r="F132" i="32"/>
  <c r="F114" i="32"/>
  <c r="F102" i="32"/>
  <c r="F84" i="32"/>
  <c r="F66" i="32"/>
  <c r="F42" i="32"/>
  <c r="F24" i="32"/>
  <c r="F137" i="32"/>
  <c r="F131" i="32"/>
  <c r="F113" i="32"/>
  <c r="F101" i="32"/>
  <c r="F89" i="32"/>
  <c r="F71" i="32"/>
  <c r="F59" i="32"/>
  <c r="F47" i="32"/>
  <c r="F29" i="32"/>
  <c r="F23" i="32"/>
  <c r="F166" i="29"/>
  <c r="F95" i="21"/>
  <c r="F106" i="33"/>
  <c r="F166" i="32"/>
  <c r="F98" i="21"/>
  <c r="F109" i="33"/>
  <c r="F169" i="29"/>
  <c r="F169" i="32"/>
  <c r="F172" i="29"/>
  <c r="F101" i="21"/>
  <c r="F112" i="33"/>
  <c r="F172" i="32"/>
  <c r="F118" i="33"/>
  <c r="F178" i="29"/>
  <c r="F107" i="21"/>
  <c r="F178" i="32"/>
  <c r="F90" i="21"/>
  <c r="F161" i="29"/>
  <c r="F101" i="33"/>
  <c r="F161" i="32"/>
  <c r="C173" i="31"/>
  <c r="C173" i="29"/>
  <c r="C113" i="33"/>
  <c r="C102" i="21"/>
  <c r="C173" i="32"/>
  <c r="E173" i="32" s="1"/>
  <c r="G17" i="18"/>
  <c r="F85" i="21"/>
  <c r="F156" i="29"/>
  <c r="F96" i="33"/>
  <c r="F156" i="32"/>
  <c r="F162" i="29"/>
  <c r="F102" i="33"/>
  <c r="F91" i="21"/>
  <c r="F162" i="32"/>
  <c r="F96" i="21"/>
  <c r="F107" i="33"/>
  <c r="F167" i="29"/>
  <c r="F167" i="32"/>
  <c r="F99" i="21"/>
  <c r="F110" i="33"/>
  <c r="F170" i="29"/>
  <c r="F170" i="32"/>
  <c r="F102" i="21"/>
  <c r="F113" i="33"/>
  <c r="F173" i="29"/>
  <c r="F173" i="32"/>
  <c r="F105" i="21"/>
  <c r="F116" i="33"/>
  <c r="F176" i="29"/>
  <c r="F176" i="32"/>
  <c r="F87" i="21"/>
  <c r="F98" i="33"/>
  <c r="F158" i="29"/>
  <c r="F158" i="32"/>
  <c r="F171" i="29"/>
  <c r="F100" i="21"/>
  <c r="F111" i="33"/>
  <c r="F171" i="32"/>
  <c r="F94" i="21"/>
  <c r="F105" i="33"/>
  <c r="F165" i="29"/>
  <c r="F165" i="32"/>
  <c r="C172" i="31"/>
  <c r="C172" i="29"/>
  <c r="C112" i="33"/>
  <c r="C101" i="21"/>
  <c r="C172" i="32"/>
  <c r="E172" i="32" s="1"/>
  <c r="C175" i="29"/>
  <c r="C175" i="31"/>
  <c r="C104" i="21"/>
  <c r="C115" i="33"/>
  <c r="C175" i="32"/>
  <c r="E175" i="32" s="1"/>
  <c r="F160" i="29"/>
  <c r="F100" i="33"/>
  <c r="F89" i="21"/>
  <c r="F160" i="32"/>
  <c r="F104" i="21"/>
  <c r="F115" i="33"/>
  <c r="F175" i="29"/>
  <c r="F175" i="32"/>
  <c r="F155" i="29"/>
  <c r="F84" i="21"/>
  <c r="F95" i="33"/>
  <c r="F155" i="32"/>
  <c r="C167" i="31"/>
  <c r="C167" i="29"/>
  <c r="C96" i="21"/>
  <c r="C107" i="33"/>
  <c r="C167" i="32"/>
  <c r="E167" i="32" s="1"/>
  <c r="G167" i="32" s="1"/>
  <c r="H167" i="32" s="1"/>
  <c r="C170" i="31"/>
  <c r="C99" i="21"/>
  <c r="C110" i="33"/>
  <c r="C170" i="29"/>
  <c r="C170" i="32"/>
  <c r="E170" i="32" s="1"/>
  <c r="C176" i="31"/>
  <c r="C176" i="29"/>
  <c r="C105" i="21"/>
  <c r="C116" i="33"/>
  <c r="C176" i="32"/>
  <c r="E176" i="32" s="1"/>
  <c r="F97" i="33"/>
  <c r="F86" i="21"/>
  <c r="F157" i="29"/>
  <c r="F157" i="32"/>
  <c r="F103" i="33"/>
  <c r="F92" i="21"/>
  <c r="F163" i="29"/>
  <c r="F163" i="32"/>
  <c r="C168" i="29"/>
  <c r="C168" i="31"/>
  <c r="C97" i="21"/>
  <c r="C108" i="33"/>
  <c r="C168" i="32"/>
  <c r="E168" i="32" s="1"/>
  <c r="G168" i="32" s="1"/>
  <c r="H168" i="32" s="1"/>
  <c r="C171" i="31"/>
  <c r="C171" i="29"/>
  <c r="C100" i="21"/>
  <c r="C111" i="33"/>
  <c r="C171" i="32"/>
  <c r="E171" i="32" s="1"/>
  <c r="C174" i="29"/>
  <c r="C174" i="31"/>
  <c r="C103" i="21"/>
  <c r="C114" i="33"/>
  <c r="C174" i="32"/>
  <c r="E174" i="32" s="1"/>
  <c r="G174" i="32" s="1"/>
  <c r="H174" i="32" s="1"/>
  <c r="C177" i="31"/>
  <c r="C177" i="29"/>
  <c r="C178" i="29" s="1"/>
  <c r="C106" i="21"/>
  <c r="C117" i="33"/>
  <c r="C177" i="32"/>
  <c r="Y133" i="33"/>
  <c r="V133" i="33"/>
  <c r="S133" i="33"/>
  <c r="P133" i="33"/>
  <c r="L45" i="25" s="1"/>
  <c r="M133" i="33"/>
  <c r="L45" i="36" s="1"/>
  <c r="D133" i="33"/>
  <c r="C133" i="33"/>
  <c r="Y132" i="33"/>
  <c r="V132" i="33"/>
  <c r="S132" i="33"/>
  <c r="P132" i="33"/>
  <c r="L44" i="25" s="1"/>
  <c r="M132" i="33"/>
  <c r="L44" i="36" s="1"/>
  <c r="D132" i="33"/>
  <c r="C132" i="33"/>
  <c r="Y131" i="33"/>
  <c r="V131" i="33"/>
  <c r="S131" i="33"/>
  <c r="P131" i="33"/>
  <c r="L43" i="25" s="1"/>
  <c r="M131" i="33"/>
  <c r="L43" i="36" s="1"/>
  <c r="D131" i="33"/>
  <c r="C131" i="33"/>
  <c r="Y130" i="33"/>
  <c r="V130" i="33"/>
  <c r="S130" i="33"/>
  <c r="P130" i="33"/>
  <c r="L42" i="25" s="1"/>
  <c r="M130" i="33"/>
  <c r="L42" i="36" s="1"/>
  <c r="D130" i="33"/>
  <c r="C130" i="33"/>
  <c r="Y129" i="33"/>
  <c r="V129" i="33"/>
  <c r="S129" i="33"/>
  <c r="P129" i="33"/>
  <c r="L41" i="25" s="1"/>
  <c r="M129" i="33"/>
  <c r="L41" i="36" s="1"/>
  <c r="D129" i="33"/>
  <c r="C129" i="33"/>
  <c r="Y128" i="33"/>
  <c r="V128" i="33"/>
  <c r="S128" i="33"/>
  <c r="P128" i="33"/>
  <c r="L40" i="25" s="1"/>
  <c r="M128" i="33"/>
  <c r="L40" i="36" s="1"/>
  <c r="D128" i="33"/>
  <c r="C128" i="33"/>
  <c r="Y127" i="33"/>
  <c r="V127" i="33"/>
  <c r="S127" i="33"/>
  <c r="P127" i="33"/>
  <c r="L39" i="25" s="1"/>
  <c r="M127" i="33"/>
  <c r="L39" i="36" s="1"/>
  <c r="D127" i="33"/>
  <c r="C127" i="33"/>
  <c r="Y126" i="33"/>
  <c r="V126" i="33"/>
  <c r="S126" i="33"/>
  <c r="P126" i="33"/>
  <c r="L38" i="25" s="1"/>
  <c r="M126" i="33"/>
  <c r="L38" i="36" s="1"/>
  <c r="D126" i="33"/>
  <c r="C126" i="33"/>
  <c r="Y125" i="33"/>
  <c r="V125" i="33"/>
  <c r="S125" i="33"/>
  <c r="P125" i="33"/>
  <c r="L37" i="25" s="1"/>
  <c r="M125" i="33"/>
  <c r="L37" i="36" s="1"/>
  <c r="D125" i="33"/>
  <c r="C125" i="33"/>
  <c r="Y124" i="33"/>
  <c r="V124" i="33"/>
  <c r="S124" i="33"/>
  <c r="P124" i="33"/>
  <c r="L36" i="25" s="1"/>
  <c r="M124" i="33"/>
  <c r="L36" i="36" s="1"/>
  <c r="D124" i="33"/>
  <c r="C124" i="33"/>
  <c r="Y123" i="33"/>
  <c r="V123" i="33"/>
  <c r="S123" i="33"/>
  <c r="P123" i="33"/>
  <c r="M123" i="33"/>
  <c r="L35" i="36" s="1"/>
  <c r="D123" i="33"/>
  <c r="C123" i="33"/>
  <c r="Y122" i="33"/>
  <c r="V122" i="33"/>
  <c r="S122" i="33"/>
  <c r="P122" i="33"/>
  <c r="L34" i="25" s="1"/>
  <c r="M122" i="33"/>
  <c r="L34" i="36" s="1"/>
  <c r="D122" i="33"/>
  <c r="C122" i="33"/>
  <c r="I137" i="33" s="1"/>
  <c r="W7" i="33"/>
  <c r="I8" i="33" s="1"/>
  <c r="Y193" i="32"/>
  <c r="V193" i="32"/>
  <c r="S193" i="32"/>
  <c r="P193" i="32"/>
  <c r="L45" i="24" s="1"/>
  <c r="M193" i="32"/>
  <c r="L45" i="35" s="1"/>
  <c r="F193" i="32"/>
  <c r="E193" i="32"/>
  <c r="Y192" i="32"/>
  <c r="V192" i="32"/>
  <c r="S192" i="32"/>
  <c r="P192" i="32"/>
  <c r="L44" i="24" s="1"/>
  <c r="M192" i="32"/>
  <c r="L44" i="35" s="1"/>
  <c r="F192" i="32"/>
  <c r="E192" i="32"/>
  <c r="Y191" i="32"/>
  <c r="V191" i="32"/>
  <c r="S191" i="32"/>
  <c r="P191" i="32"/>
  <c r="L43" i="24" s="1"/>
  <c r="M191" i="32"/>
  <c r="L43" i="35" s="1"/>
  <c r="F191" i="32"/>
  <c r="E191" i="32"/>
  <c r="Y190" i="32"/>
  <c r="V190" i="32"/>
  <c r="S190" i="32"/>
  <c r="P190" i="32"/>
  <c r="L42" i="24" s="1"/>
  <c r="M190" i="32"/>
  <c r="L42" i="35" s="1"/>
  <c r="F190" i="32"/>
  <c r="E190" i="32"/>
  <c r="Y189" i="32"/>
  <c r="V189" i="32"/>
  <c r="S189" i="32"/>
  <c r="P189" i="32"/>
  <c r="L41" i="24" s="1"/>
  <c r="M189" i="32"/>
  <c r="L41" i="35" s="1"/>
  <c r="F189" i="32"/>
  <c r="E189" i="32"/>
  <c r="Y188" i="32"/>
  <c r="V188" i="32"/>
  <c r="S188" i="32"/>
  <c r="P188" i="32"/>
  <c r="L40" i="24" s="1"/>
  <c r="M188" i="32"/>
  <c r="L40" i="35" s="1"/>
  <c r="F188" i="32"/>
  <c r="E188" i="32"/>
  <c r="Y187" i="32"/>
  <c r="V187" i="32"/>
  <c r="S187" i="32"/>
  <c r="P187" i="32"/>
  <c r="L39" i="24" s="1"/>
  <c r="M187" i="32"/>
  <c r="L39" i="35" s="1"/>
  <c r="F187" i="32"/>
  <c r="E187" i="32"/>
  <c r="Y186" i="32"/>
  <c r="V186" i="32"/>
  <c r="S186" i="32"/>
  <c r="P186" i="32"/>
  <c r="L38" i="24" s="1"/>
  <c r="M186" i="32"/>
  <c r="L38" i="35" s="1"/>
  <c r="F186" i="32"/>
  <c r="E186" i="32"/>
  <c r="Y185" i="32"/>
  <c r="V185" i="32"/>
  <c r="S185" i="32"/>
  <c r="P185" i="32"/>
  <c r="L37" i="24" s="1"/>
  <c r="M185" i="32"/>
  <c r="L37" i="35" s="1"/>
  <c r="F185" i="32"/>
  <c r="E185" i="32"/>
  <c r="Y184" i="32"/>
  <c r="V184" i="32"/>
  <c r="S184" i="32"/>
  <c r="P184" i="32"/>
  <c r="L36" i="24" s="1"/>
  <c r="M184" i="32"/>
  <c r="L36" i="35" s="1"/>
  <c r="F184" i="32"/>
  <c r="E184" i="32"/>
  <c r="Y183" i="32"/>
  <c r="V183" i="32"/>
  <c r="S183" i="32"/>
  <c r="P183" i="32"/>
  <c r="L35" i="24" s="1"/>
  <c r="M183" i="32"/>
  <c r="L35" i="35" s="1"/>
  <c r="F183" i="32"/>
  <c r="D183" i="32"/>
  <c r="E183" i="32" s="1"/>
  <c r="Y182" i="32"/>
  <c r="V182" i="32"/>
  <c r="S182" i="32"/>
  <c r="P182" i="32"/>
  <c r="L34" i="24" s="1"/>
  <c r="M182" i="32"/>
  <c r="L34" i="35" s="1"/>
  <c r="F182" i="32"/>
  <c r="D182" i="32"/>
  <c r="E182" i="32" s="1"/>
  <c r="G175" i="32" l="1"/>
  <c r="H175" i="32" s="1"/>
  <c r="G171" i="32"/>
  <c r="H171" i="32" s="1"/>
  <c r="G176" i="32"/>
  <c r="H176" i="32" s="1"/>
  <c r="J23" i="25"/>
  <c r="J23" i="38" s="1"/>
  <c r="J24" i="36"/>
  <c r="J22" i="24"/>
  <c r="J22" i="37" s="1"/>
  <c r="J23" i="35"/>
  <c r="G172" i="32"/>
  <c r="H172" i="32" s="1"/>
  <c r="G173" i="32"/>
  <c r="H173" i="32" s="1"/>
  <c r="C178" i="32"/>
  <c r="E178" i="32" s="1"/>
  <c r="G178" i="32" s="1"/>
  <c r="H178" i="32" s="1"/>
  <c r="E177" i="32"/>
  <c r="G177" i="32" s="1"/>
  <c r="H177" i="32" s="1"/>
  <c r="M21" i="21"/>
  <c r="O21" i="21" s="1"/>
  <c r="L21" i="21"/>
  <c r="V21" i="21"/>
  <c r="X21" i="21" s="1"/>
  <c r="S21" i="21"/>
  <c r="U21" i="21" s="1"/>
  <c r="Y21" i="21"/>
  <c r="AA21" i="21" s="1"/>
  <c r="P21" i="21"/>
  <c r="R21" i="21" s="1"/>
  <c r="S17" i="21"/>
  <c r="U17" i="21" s="1"/>
  <c r="M17" i="21"/>
  <c r="O17" i="21" s="1"/>
  <c r="L17" i="21"/>
  <c r="Y17" i="21"/>
  <c r="AA17" i="21" s="1"/>
  <c r="V17" i="21"/>
  <c r="X17" i="21" s="1"/>
  <c r="P17" i="21"/>
  <c r="R17" i="21" s="1"/>
  <c r="P13" i="21"/>
  <c r="R13" i="21" s="1"/>
  <c r="V13" i="21"/>
  <c r="X13" i="21" s="1"/>
  <c r="M13" i="21"/>
  <c r="O13" i="21" s="1"/>
  <c r="S13" i="21"/>
  <c r="U13" i="21" s="1"/>
  <c r="Y13" i="21"/>
  <c r="AA13" i="21" s="1"/>
  <c r="L13" i="21"/>
  <c r="L16" i="21"/>
  <c r="P16" i="21"/>
  <c r="R16" i="21" s="1"/>
  <c r="Y16" i="21"/>
  <c r="AA16" i="21" s="1"/>
  <c r="S16" i="21"/>
  <c r="U16" i="21" s="1"/>
  <c r="V16" i="21"/>
  <c r="X16" i="21" s="1"/>
  <c r="M16" i="21"/>
  <c r="O16" i="21" s="1"/>
  <c r="G170" i="32"/>
  <c r="H170" i="32" s="1"/>
  <c r="P14" i="21"/>
  <c r="R14" i="21" s="1"/>
  <c r="M14" i="21"/>
  <c r="O14" i="21" s="1"/>
  <c r="S14" i="21"/>
  <c r="U14" i="21" s="1"/>
  <c r="L14" i="21"/>
  <c r="Y14" i="21"/>
  <c r="AA14" i="21" s="1"/>
  <c r="V14" i="21"/>
  <c r="X14" i="21" s="1"/>
  <c r="G169" i="32"/>
  <c r="H169" i="32" s="1"/>
  <c r="P22" i="21"/>
  <c r="R22" i="21" s="1"/>
  <c r="M22" i="21"/>
  <c r="O22" i="21" s="1"/>
  <c r="S22" i="21"/>
  <c r="U22" i="21" s="1"/>
  <c r="V22" i="21"/>
  <c r="X22" i="21" s="1"/>
  <c r="L22" i="21"/>
  <c r="Y22" i="21"/>
  <c r="AA22" i="21" s="1"/>
  <c r="P18" i="21"/>
  <c r="R18" i="21" s="1"/>
  <c r="S18" i="21"/>
  <c r="U18" i="21" s="1"/>
  <c r="V18" i="21"/>
  <c r="X18" i="21" s="1"/>
  <c r="M18" i="21"/>
  <c r="O18" i="21" s="1"/>
  <c r="Y18" i="21"/>
  <c r="AA18" i="21" s="1"/>
  <c r="L18" i="21"/>
  <c r="L23" i="21"/>
  <c r="M23" i="21"/>
  <c r="O23" i="21" s="1"/>
  <c r="S23" i="21"/>
  <c r="U23" i="21" s="1"/>
  <c r="P23" i="21"/>
  <c r="R23" i="21" s="1"/>
  <c r="V23" i="21"/>
  <c r="X23" i="21" s="1"/>
  <c r="Y23" i="21"/>
  <c r="AA23" i="21" s="1"/>
  <c r="L19" i="21"/>
  <c r="P19" i="21"/>
  <c r="R19" i="21" s="1"/>
  <c r="V19" i="21"/>
  <c r="X19" i="21" s="1"/>
  <c r="S19" i="21"/>
  <c r="U19" i="21" s="1"/>
  <c r="Y19" i="21"/>
  <c r="AA19" i="21" s="1"/>
  <c r="M19" i="21"/>
  <c r="O19" i="21" s="1"/>
  <c r="S12" i="21"/>
  <c r="U12" i="21" s="1"/>
  <c r="M12" i="21"/>
  <c r="O12" i="21" s="1"/>
  <c r="V12" i="21"/>
  <c r="X12" i="21" s="1"/>
  <c r="L12" i="21"/>
  <c r="P12" i="21"/>
  <c r="R12" i="21" s="1"/>
  <c r="Y12" i="21"/>
  <c r="AA12" i="21" s="1"/>
  <c r="P20" i="21"/>
  <c r="R20" i="21" s="1"/>
  <c r="S20" i="21"/>
  <c r="U20" i="21" s="1"/>
  <c r="L20" i="21"/>
  <c r="Y20" i="21"/>
  <c r="AA20" i="21" s="1"/>
  <c r="V20" i="21"/>
  <c r="X20" i="21" s="1"/>
  <c r="M20" i="21"/>
  <c r="O20" i="21" s="1"/>
  <c r="Y15" i="21"/>
  <c r="AA15" i="21" s="1"/>
  <c r="S15" i="21"/>
  <c r="U15" i="21" s="1"/>
  <c r="V15" i="21"/>
  <c r="X15" i="21" s="1"/>
  <c r="M15" i="21"/>
  <c r="O15" i="21" s="1"/>
  <c r="L15" i="21"/>
  <c r="P15" i="21"/>
  <c r="R15" i="21" s="1"/>
  <c r="E124" i="33"/>
  <c r="E131" i="33"/>
  <c r="E130" i="33"/>
  <c r="E123" i="33"/>
  <c r="E122" i="33"/>
  <c r="E128" i="33"/>
  <c r="E127" i="33"/>
  <c r="E129" i="33"/>
  <c r="E125" i="33"/>
  <c r="E132" i="33"/>
  <c r="E126" i="33"/>
  <c r="E133" i="33"/>
  <c r="F136" i="33"/>
  <c r="F119" i="33"/>
  <c r="F196" i="32"/>
  <c r="F179" i="32"/>
  <c r="I8" i="32"/>
  <c r="J22" i="25" l="1"/>
  <c r="J22" i="38" s="1"/>
  <c r="J23" i="36"/>
  <c r="J21" i="24"/>
  <c r="J21" i="37" s="1"/>
  <c r="J22" i="35"/>
  <c r="E11" i="32"/>
  <c r="G11" i="32" s="1"/>
  <c r="H11" i="32" s="1"/>
  <c r="J21" i="25" l="1"/>
  <c r="J21" i="38" s="1"/>
  <c r="J22" i="36"/>
  <c r="J20" i="24"/>
  <c r="J20" i="37" s="1"/>
  <c r="J21" i="35"/>
  <c r="C193" i="31"/>
  <c r="Y193" i="31"/>
  <c r="V193" i="31"/>
  <c r="S193" i="31"/>
  <c r="P193" i="31"/>
  <c r="M193" i="31"/>
  <c r="F193" i="31"/>
  <c r="D193" i="31"/>
  <c r="Y192" i="31"/>
  <c r="V192" i="31"/>
  <c r="S192" i="31"/>
  <c r="P192" i="31"/>
  <c r="M192" i="31"/>
  <c r="F192" i="31"/>
  <c r="D192" i="31"/>
  <c r="C192" i="31"/>
  <c r="Y191" i="31"/>
  <c r="V191" i="31"/>
  <c r="S191" i="31"/>
  <c r="P191" i="31"/>
  <c r="M191" i="31"/>
  <c r="F191" i="31"/>
  <c r="D191" i="31"/>
  <c r="C191" i="31"/>
  <c r="Y190" i="31"/>
  <c r="V190" i="31"/>
  <c r="S190" i="31"/>
  <c r="P190" i="31"/>
  <c r="M190" i="31"/>
  <c r="F190" i="31"/>
  <c r="D190" i="31"/>
  <c r="C190" i="31"/>
  <c r="Y189" i="31"/>
  <c r="V189" i="31"/>
  <c r="S189" i="31"/>
  <c r="P189" i="31"/>
  <c r="M189" i="31"/>
  <c r="F189" i="31"/>
  <c r="D189" i="31"/>
  <c r="C189" i="31"/>
  <c r="Y188" i="31"/>
  <c r="V188" i="31"/>
  <c r="S188" i="31"/>
  <c r="P188" i="31"/>
  <c r="M188" i="31"/>
  <c r="F188" i="31"/>
  <c r="D188" i="31"/>
  <c r="C188" i="31"/>
  <c r="Y187" i="31"/>
  <c r="V187" i="31"/>
  <c r="S187" i="31"/>
  <c r="P187" i="31"/>
  <c r="M187" i="31"/>
  <c r="F187" i="31"/>
  <c r="D187" i="31"/>
  <c r="C187" i="31"/>
  <c r="Y186" i="31"/>
  <c r="V186" i="31"/>
  <c r="S186" i="31"/>
  <c r="P186" i="31"/>
  <c r="M186" i="31"/>
  <c r="F186" i="31"/>
  <c r="D186" i="31"/>
  <c r="C186" i="31"/>
  <c r="I197" i="31" s="1"/>
  <c r="Y185" i="31"/>
  <c r="V185" i="31"/>
  <c r="S185" i="31"/>
  <c r="P185" i="31"/>
  <c r="M185" i="31"/>
  <c r="F185" i="31"/>
  <c r="D185" i="31"/>
  <c r="C185" i="31"/>
  <c r="Y184" i="31"/>
  <c r="V184" i="31"/>
  <c r="S184" i="31"/>
  <c r="P184" i="31"/>
  <c r="M184" i="31"/>
  <c r="F184" i="31"/>
  <c r="D184" i="31"/>
  <c r="C184" i="31"/>
  <c r="Y183" i="31"/>
  <c r="V183" i="31"/>
  <c r="S183" i="31"/>
  <c r="P183" i="31"/>
  <c r="M183" i="31"/>
  <c r="F183" i="31"/>
  <c r="D183" i="31"/>
  <c r="C183" i="31"/>
  <c r="Y182" i="31"/>
  <c r="V182" i="31"/>
  <c r="S182" i="31"/>
  <c r="P182" i="31"/>
  <c r="M182" i="31"/>
  <c r="F182" i="31"/>
  <c r="D182" i="31"/>
  <c r="C182" i="31"/>
  <c r="F178" i="31"/>
  <c r="D178" i="31"/>
  <c r="F177" i="31"/>
  <c r="D177" i="31"/>
  <c r="F176" i="31"/>
  <c r="D176" i="31"/>
  <c r="F175" i="31"/>
  <c r="D175" i="31"/>
  <c r="F174" i="31"/>
  <c r="D174" i="31"/>
  <c r="F173" i="31"/>
  <c r="D173" i="31"/>
  <c r="F172" i="31"/>
  <c r="D172" i="31"/>
  <c r="F171" i="31"/>
  <c r="D171" i="31"/>
  <c r="F170" i="31"/>
  <c r="D170" i="31"/>
  <c r="F169" i="31"/>
  <c r="D169" i="31"/>
  <c r="F168" i="31"/>
  <c r="D168" i="31"/>
  <c r="F167" i="31"/>
  <c r="D167" i="31"/>
  <c r="F166" i="31"/>
  <c r="D166" i="31"/>
  <c r="F165" i="31"/>
  <c r="D165" i="31"/>
  <c r="F164" i="31"/>
  <c r="D164" i="31"/>
  <c r="F163" i="31"/>
  <c r="D163" i="31"/>
  <c r="F162" i="31"/>
  <c r="D162" i="31"/>
  <c r="F161" i="31"/>
  <c r="D161" i="31"/>
  <c r="F160" i="31"/>
  <c r="D160" i="31"/>
  <c r="F159" i="31"/>
  <c r="D159" i="31"/>
  <c r="F158" i="31"/>
  <c r="D158" i="31"/>
  <c r="F157" i="31"/>
  <c r="D157" i="31"/>
  <c r="F156" i="31"/>
  <c r="D156" i="31"/>
  <c r="F155" i="31"/>
  <c r="D155" i="31"/>
  <c r="F154" i="31"/>
  <c r="D154" i="31"/>
  <c r="F153" i="31"/>
  <c r="D153" i="31"/>
  <c r="F152" i="31"/>
  <c r="D152" i="31"/>
  <c r="F151" i="31"/>
  <c r="D151" i="31"/>
  <c r="F150" i="31"/>
  <c r="D150" i="31"/>
  <c r="F149" i="31"/>
  <c r="D149" i="31"/>
  <c r="F148" i="31"/>
  <c r="D148" i="31"/>
  <c r="F147" i="31"/>
  <c r="D147" i="31"/>
  <c r="F146" i="31"/>
  <c r="D146" i="31"/>
  <c r="F145" i="31"/>
  <c r="D145" i="31"/>
  <c r="F144" i="31"/>
  <c r="D144" i="31"/>
  <c r="F143" i="31"/>
  <c r="D143" i="31"/>
  <c r="F142" i="31"/>
  <c r="D142" i="31"/>
  <c r="F141" i="31"/>
  <c r="D141" i="31"/>
  <c r="F140" i="31"/>
  <c r="D140" i="31"/>
  <c r="F139" i="31"/>
  <c r="D139" i="31"/>
  <c r="F138" i="31"/>
  <c r="D138" i="31"/>
  <c r="F137" i="31"/>
  <c r="D137" i="31"/>
  <c r="F136" i="31"/>
  <c r="D136" i="31"/>
  <c r="F135" i="31"/>
  <c r="D135" i="31"/>
  <c r="F134" i="31"/>
  <c r="D134" i="31"/>
  <c r="F133" i="31"/>
  <c r="D133" i="31"/>
  <c r="F132" i="31"/>
  <c r="D132" i="31"/>
  <c r="F131" i="31"/>
  <c r="D131" i="31"/>
  <c r="F130" i="31"/>
  <c r="D130" i="31"/>
  <c r="F129" i="31"/>
  <c r="D129" i="31"/>
  <c r="F128" i="31"/>
  <c r="D128" i="31"/>
  <c r="F127" i="31"/>
  <c r="D127" i="31"/>
  <c r="F126" i="31"/>
  <c r="D126" i="31"/>
  <c r="F125" i="31"/>
  <c r="D125" i="31"/>
  <c r="F124" i="31"/>
  <c r="D124" i="31"/>
  <c r="F123" i="31"/>
  <c r="D123" i="31"/>
  <c r="F122" i="31"/>
  <c r="D122" i="31"/>
  <c r="F121" i="31"/>
  <c r="D121" i="31"/>
  <c r="F120" i="31"/>
  <c r="D120" i="31"/>
  <c r="F119" i="31"/>
  <c r="D119" i="31"/>
  <c r="F118" i="31"/>
  <c r="D118" i="31"/>
  <c r="F117" i="31"/>
  <c r="D117" i="31"/>
  <c r="F116" i="31"/>
  <c r="D116" i="31"/>
  <c r="F115" i="31"/>
  <c r="D115" i="31"/>
  <c r="F114" i="31"/>
  <c r="D114" i="31"/>
  <c r="F113" i="31"/>
  <c r="D113" i="31"/>
  <c r="F112" i="31"/>
  <c r="D112" i="31"/>
  <c r="F111" i="31"/>
  <c r="D111" i="31"/>
  <c r="F110" i="31"/>
  <c r="D110" i="31"/>
  <c r="F109" i="31"/>
  <c r="D109" i="31"/>
  <c r="F108" i="31"/>
  <c r="D108" i="31"/>
  <c r="F107" i="31"/>
  <c r="D107" i="31"/>
  <c r="F106" i="31"/>
  <c r="D106" i="31"/>
  <c r="F105" i="31"/>
  <c r="D105" i="31"/>
  <c r="F104" i="31"/>
  <c r="D104" i="31"/>
  <c r="F103" i="31"/>
  <c r="D103" i="31"/>
  <c r="F102" i="31"/>
  <c r="D102" i="31"/>
  <c r="F101" i="31"/>
  <c r="D101" i="31"/>
  <c r="F100" i="31"/>
  <c r="D100" i="31"/>
  <c r="F99" i="31"/>
  <c r="D99" i="31"/>
  <c r="F98" i="31"/>
  <c r="D98" i="31"/>
  <c r="F97" i="31"/>
  <c r="D97" i="31"/>
  <c r="F96" i="31"/>
  <c r="D96" i="31"/>
  <c r="F95" i="31"/>
  <c r="D95" i="31"/>
  <c r="F94" i="31"/>
  <c r="D94" i="31"/>
  <c r="F93" i="31"/>
  <c r="D93" i="31"/>
  <c r="F92" i="31"/>
  <c r="D92" i="31"/>
  <c r="F91" i="31"/>
  <c r="D91" i="31"/>
  <c r="F90" i="31"/>
  <c r="D90" i="31"/>
  <c r="F89" i="31"/>
  <c r="D89" i="31"/>
  <c r="F88" i="31"/>
  <c r="D88" i="31"/>
  <c r="F87" i="31"/>
  <c r="D87" i="31"/>
  <c r="F86" i="31"/>
  <c r="D86" i="31"/>
  <c r="F85" i="31"/>
  <c r="D85" i="31"/>
  <c r="F84" i="31"/>
  <c r="D84" i="31"/>
  <c r="F83" i="31"/>
  <c r="D83" i="31"/>
  <c r="F82" i="31"/>
  <c r="D82" i="31"/>
  <c r="F81" i="31"/>
  <c r="D81" i="31"/>
  <c r="F80" i="31"/>
  <c r="D80" i="31"/>
  <c r="F79" i="31"/>
  <c r="D79" i="31"/>
  <c r="F78" i="31"/>
  <c r="D78" i="31"/>
  <c r="F77" i="31"/>
  <c r="D77" i="31"/>
  <c r="F76" i="31"/>
  <c r="D76" i="31"/>
  <c r="F75" i="31"/>
  <c r="D75" i="31"/>
  <c r="F74" i="31"/>
  <c r="D74" i="31"/>
  <c r="E74" i="31" s="1"/>
  <c r="F73" i="31"/>
  <c r="D73" i="31"/>
  <c r="F72" i="31"/>
  <c r="D72" i="31"/>
  <c r="F71" i="31"/>
  <c r="D71" i="31"/>
  <c r="F70" i="31"/>
  <c r="D70" i="31"/>
  <c r="F69" i="31"/>
  <c r="D69" i="31"/>
  <c r="F68" i="31"/>
  <c r="D68" i="31"/>
  <c r="F67" i="31"/>
  <c r="D67" i="31"/>
  <c r="F66" i="31"/>
  <c r="D66" i="31"/>
  <c r="F65" i="31"/>
  <c r="D65" i="31"/>
  <c r="F64" i="31"/>
  <c r="D64" i="31"/>
  <c r="F63" i="31"/>
  <c r="D63" i="31"/>
  <c r="F62" i="31"/>
  <c r="D62" i="31"/>
  <c r="F61" i="31"/>
  <c r="D61" i="31"/>
  <c r="F60" i="31"/>
  <c r="D60" i="31"/>
  <c r="F59" i="31"/>
  <c r="D59" i="31"/>
  <c r="F58" i="31"/>
  <c r="D58" i="31"/>
  <c r="F57" i="31"/>
  <c r="D57" i="31"/>
  <c r="F56" i="31"/>
  <c r="D56" i="31"/>
  <c r="F55" i="31"/>
  <c r="D55" i="31"/>
  <c r="F54" i="31"/>
  <c r="D54" i="31"/>
  <c r="F53" i="31"/>
  <c r="D53" i="31"/>
  <c r="F52" i="31"/>
  <c r="D52" i="31"/>
  <c r="F51" i="31"/>
  <c r="D51" i="31"/>
  <c r="F50" i="31"/>
  <c r="D50" i="31"/>
  <c r="F49" i="31"/>
  <c r="D49" i="31"/>
  <c r="F48" i="31"/>
  <c r="D48" i="31"/>
  <c r="F47" i="31"/>
  <c r="D47" i="31"/>
  <c r="F46" i="31"/>
  <c r="D46" i="31"/>
  <c r="F45" i="31"/>
  <c r="D45" i="31"/>
  <c r="F44" i="31"/>
  <c r="D44" i="31"/>
  <c r="F43" i="31"/>
  <c r="D43" i="31"/>
  <c r="F42" i="31"/>
  <c r="D42" i="31"/>
  <c r="F41" i="31"/>
  <c r="D41" i="31"/>
  <c r="F40" i="31"/>
  <c r="D40" i="31"/>
  <c r="F39" i="31"/>
  <c r="D39" i="31"/>
  <c r="F38" i="31"/>
  <c r="D38" i="31"/>
  <c r="E38" i="31" s="1"/>
  <c r="F37" i="31"/>
  <c r="D37" i="31"/>
  <c r="F36" i="31"/>
  <c r="D36" i="31"/>
  <c r="F35" i="31"/>
  <c r="D35" i="31"/>
  <c r="F34" i="31"/>
  <c r="D34" i="31"/>
  <c r="F33" i="31"/>
  <c r="D33" i="31"/>
  <c r="F32" i="31"/>
  <c r="D32" i="31"/>
  <c r="F31" i="31"/>
  <c r="D31" i="31"/>
  <c r="F30" i="31"/>
  <c r="D30" i="31"/>
  <c r="F29" i="31"/>
  <c r="D29" i="31"/>
  <c r="F28" i="31"/>
  <c r="D28" i="31"/>
  <c r="F27" i="31"/>
  <c r="D27" i="31"/>
  <c r="F26" i="31"/>
  <c r="D26" i="31"/>
  <c r="F25" i="31"/>
  <c r="D25" i="31"/>
  <c r="F24" i="31"/>
  <c r="D24" i="31"/>
  <c r="E24" i="31" s="1"/>
  <c r="F23" i="31"/>
  <c r="D23" i="31"/>
  <c r="Y7" i="31"/>
  <c r="I8" i="31" s="1"/>
  <c r="Y193" i="30"/>
  <c r="V193" i="30"/>
  <c r="S193" i="30"/>
  <c r="P193" i="30"/>
  <c r="M193" i="30"/>
  <c r="F193" i="30"/>
  <c r="D193" i="30"/>
  <c r="C193" i="30"/>
  <c r="Y192" i="30"/>
  <c r="V192" i="30"/>
  <c r="S192" i="30"/>
  <c r="P192" i="30"/>
  <c r="M192" i="30"/>
  <c r="F192" i="30"/>
  <c r="D192" i="30"/>
  <c r="C192" i="30"/>
  <c r="Y191" i="30"/>
  <c r="V191" i="30"/>
  <c r="S191" i="30"/>
  <c r="P191" i="30"/>
  <c r="M191" i="30"/>
  <c r="F191" i="30"/>
  <c r="D191" i="30"/>
  <c r="C191" i="30"/>
  <c r="Y190" i="30"/>
  <c r="V190" i="30"/>
  <c r="S190" i="30"/>
  <c r="P190" i="30"/>
  <c r="M190" i="30"/>
  <c r="F190" i="30"/>
  <c r="D190" i="30"/>
  <c r="C190" i="30"/>
  <c r="Y189" i="30"/>
  <c r="V189" i="30"/>
  <c r="S189" i="30"/>
  <c r="P189" i="30"/>
  <c r="M189" i="30"/>
  <c r="F189" i="30"/>
  <c r="D189" i="30"/>
  <c r="C189" i="30"/>
  <c r="Y188" i="30"/>
  <c r="V188" i="30"/>
  <c r="S188" i="30"/>
  <c r="P188" i="30"/>
  <c r="M188" i="30"/>
  <c r="F188" i="30"/>
  <c r="D188" i="30"/>
  <c r="C188" i="30"/>
  <c r="Y187" i="30"/>
  <c r="V187" i="30"/>
  <c r="S187" i="30"/>
  <c r="P187" i="30"/>
  <c r="M187" i="30"/>
  <c r="F187" i="30"/>
  <c r="D187" i="30"/>
  <c r="C187" i="30"/>
  <c r="Y186" i="30"/>
  <c r="V186" i="30"/>
  <c r="S186" i="30"/>
  <c r="P186" i="30"/>
  <c r="M186" i="30"/>
  <c r="F186" i="30"/>
  <c r="D186" i="30"/>
  <c r="C186" i="30"/>
  <c r="I197" i="30" s="1"/>
  <c r="Y185" i="30"/>
  <c r="V185" i="30"/>
  <c r="S185" i="30"/>
  <c r="P185" i="30"/>
  <c r="M185" i="30"/>
  <c r="F185" i="30"/>
  <c r="D185" i="30"/>
  <c r="C185" i="30"/>
  <c r="Y184" i="30"/>
  <c r="V184" i="30"/>
  <c r="S184" i="30"/>
  <c r="P184" i="30"/>
  <c r="M184" i="30"/>
  <c r="F184" i="30"/>
  <c r="D184" i="30"/>
  <c r="C184" i="30"/>
  <c r="Y183" i="30"/>
  <c r="V183" i="30"/>
  <c r="S183" i="30"/>
  <c r="P183" i="30"/>
  <c r="M183" i="30"/>
  <c r="F183" i="30"/>
  <c r="D183" i="30"/>
  <c r="C183" i="30"/>
  <c r="Y182" i="30"/>
  <c r="V182" i="30"/>
  <c r="S182" i="30"/>
  <c r="P182" i="30"/>
  <c r="M182" i="30"/>
  <c r="F182" i="30"/>
  <c r="D182" i="30"/>
  <c r="C182" i="30"/>
  <c r="F178" i="30"/>
  <c r="D178" i="30"/>
  <c r="C178" i="30"/>
  <c r="F177" i="30"/>
  <c r="D177" i="30"/>
  <c r="C177" i="30"/>
  <c r="F176" i="30"/>
  <c r="D176" i="30"/>
  <c r="C176" i="30"/>
  <c r="F175" i="30"/>
  <c r="D175" i="30"/>
  <c r="C175" i="30"/>
  <c r="F174" i="30"/>
  <c r="D174" i="30"/>
  <c r="C174" i="30"/>
  <c r="F173" i="30"/>
  <c r="D173" i="30"/>
  <c r="C173" i="30"/>
  <c r="F172" i="30"/>
  <c r="D172" i="30"/>
  <c r="C172" i="30"/>
  <c r="F171" i="30"/>
  <c r="D171" i="30"/>
  <c r="C171" i="30"/>
  <c r="F170" i="30"/>
  <c r="D170" i="30"/>
  <c r="C170" i="30"/>
  <c r="F169" i="30"/>
  <c r="D169" i="30"/>
  <c r="C169" i="30"/>
  <c r="F168" i="30"/>
  <c r="D168" i="30"/>
  <c r="C168" i="30"/>
  <c r="F167" i="30"/>
  <c r="D167" i="30"/>
  <c r="C167" i="30"/>
  <c r="F166" i="30"/>
  <c r="D166" i="30"/>
  <c r="C166" i="30"/>
  <c r="F165" i="30"/>
  <c r="D165" i="30"/>
  <c r="C165" i="30"/>
  <c r="F164" i="30"/>
  <c r="D164" i="30"/>
  <c r="C164" i="30"/>
  <c r="F163" i="30"/>
  <c r="D163" i="30"/>
  <c r="C163" i="30"/>
  <c r="F162" i="30"/>
  <c r="D162" i="30"/>
  <c r="C162" i="30"/>
  <c r="F161" i="30"/>
  <c r="D161" i="30"/>
  <c r="C161" i="30"/>
  <c r="F160" i="30"/>
  <c r="D160" i="30"/>
  <c r="C160" i="30"/>
  <c r="F159" i="30"/>
  <c r="D159" i="30"/>
  <c r="C159" i="30"/>
  <c r="F158" i="30"/>
  <c r="D158" i="30"/>
  <c r="C158" i="30"/>
  <c r="F157" i="30"/>
  <c r="D157" i="30"/>
  <c r="C157" i="30"/>
  <c r="F156" i="30"/>
  <c r="D156" i="30"/>
  <c r="C156" i="30"/>
  <c r="F155" i="30"/>
  <c r="D155" i="30"/>
  <c r="C155" i="30"/>
  <c r="F154" i="30"/>
  <c r="D154" i="30"/>
  <c r="C154" i="30"/>
  <c r="F153" i="30"/>
  <c r="D153" i="30"/>
  <c r="C153" i="30"/>
  <c r="F152" i="30"/>
  <c r="D152" i="30"/>
  <c r="C152" i="30"/>
  <c r="F151" i="30"/>
  <c r="D151" i="30"/>
  <c r="C151" i="30"/>
  <c r="F150" i="30"/>
  <c r="D150" i="30"/>
  <c r="C150" i="30"/>
  <c r="F149" i="30"/>
  <c r="D149" i="30"/>
  <c r="C149" i="30"/>
  <c r="F148" i="30"/>
  <c r="D148" i="30"/>
  <c r="C148" i="30"/>
  <c r="F147" i="30"/>
  <c r="D147" i="30"/>
  <c r="C147" i="30"/>
  <c r="F146" i="30"/>
  <c r="D146" i="30"/>
  <c r="C146" i="30"/>
  <c r="F145" i="30"/>
  <c r="D145" i="30"/>
  <c r="C145" i="30"/>
  <c r="F144" i="30"/>
  <c r="D144" i="30"/>
  <c r="C144" i="30"/>
  <c r="F143" i="30"/>
  <c r="D143" i="30"/>
  <c r="C143" i="30"/>
  <c r="F142" i="30"/>
  <c r="D142" i="30"/>
  <c r="C142" i="30"/>
  <c r="F141" i="30"/>
  <c r="D141" i="30"/>
  <c r="C141" i="30"/>
  <c r="F140" i="30"/>
  <c r="D140" i="30"/>
  <c r="C140" i="30"/>
  <c r="F139" i="30"/>
  <c r="D139" i="30"/>
  <c r="C139" i="30"/>
  <c r="F138" i="30"/>
  <c r="D138" i="30"/>
  <c r="C138" i="30"/>
  <c r="F137" i="30"/>
  <c r="D137" i="30"/>
  <c r="C137" i="30"/>
  <c r="F136" i="30"/>
  <c r="D136" i="30"/>
  <c r="C136" i="30"/>
  <c r="F135" i="30"/>
  <c r="D135" i="30"/>
  <c r="C135" i="30"/>
  <c r="F134" i="30"/>
  <c r="D134" i="30"/>
  <c r="C134" i="30"/>
  <c r="F133" i="30"/>
  <c r="D133" i="30"/>
  <c r="C133" i="30"/>
  <c r="F132" i="30"/>
  <c r="D132" i="30"/>
  <c r="C132" i="30"/>
  <c r="F131" i="30"/>
  <c r="D131" i="30"/>
  <c r="C131" i="30"/>
  <c r="F130" i="30"/>
  <c r="D130" i="30"/>
  <c r="C130" i="30"/>
  <c r="F129" i="30"/>
  <c r="D129" i="30"/>
  <c r="C129" i="30"/>
  <c r="F128" i="30"/>
  <c r="D128" i="30"/>
  <c r="C128" i="30"/>
  <c r="F127" i="30"/>
  <c r="D127" i="30"/>
  <c r="C127" i="30"/>
  <c r="F126" i="30"/>
  <c r="D126" i="30"/>
  <c r="C126" i="30"/>
  <c r="F125" i="30"/>
  <c r="D125" i="30"/>
  <c r="C125" i="30"/>
  <c r="F124" i="30"/>
  <c r="D124" i="30"/>
  <c r="C124" i="30"/>
  <c r="F123" i="30"/>
  <c r="D123" i="30"/>
  <c r="C123" i="30"/>
  <c r="F122" i="30"/>
  <c r="D122" i="30"/>
  <c r="C122" i="30"/>
  <c r="F121" i="30"/>
  <c r="D121" i="30"/>
  <c r="C121" i="30"/>
  <c r="F120" i="30"/>
  <c r="D120" i="30"/>
  <c r="C120" i="30"/>
  <c r="F119" i="30"/>
  <c r="D119" i="30"/>
  <c r="C119" i="30"/>
  <c r="F118" i="30"/>
  <c r="D118" i="30"/>
  <c r="C118" i="30"/>
  <c r="F117" i="30"/>
  <c r="D117" i="30"/>
  <c r="C117" i="30"/>
  <c r="F116" i="30"/>
  <c r="D116" i="30"/>
  <c r="C116" i="30"/>
  <c r="F115" i="30"/>
  <c r="D115" i="30"/>
  <c r="C115" i="30"/>
  <c r="F114" i="30"/>
  <c r="D114" i="30"/>
  <c r="C114" i="30"/>
  <c r="F113" i="30"/>
  <c r="D113" i="30"/>
  <c r="C113" i="30"/>
  <c r="F112" i="30"/>
  <c r="D112" i="30"/>
  <c r="C112" i="30"/>
  <c r="F111" i="30"/>
  <c r="D111" i="30"/>
  <c r="C111" i="30"/>
  <c r="F110" i="30"/>
  <c r="D110" i="30"/>
  <c r="C110" i="30"/>
  <c r="F109" i="30"/>
  <c r="D109" i="30"/>
  <c r="C109" i="30"/>
  <c r="F108" i="30"/>
  <c r="D108" i="30"/>
  <c r="C108" i="30"/>
  <c r="F107" i="30"/>
  <c r="D107" i="30"/>
  <c r="C107" i="30"/>
  <c r="F106" i="30"/>
  <c r="D106" i="30"/>
  <c r="C106" i="30"/>
  <c r="F105" i="30"/>
  <c r="D105" i="30"/>
  <c r="C105" i="30"/>
  <c r="F104" i="30"/>
  <c r="D104" i="30"/>
  <c r="C104" i="30"/>
  <c r="F103" i="30"/>
  <c r="D103" i="30"/>
  <c r="C103" i="30"/>
  <c r="F102" i="30"/>
  <c r="D102" i="30"/>
  <c r="C102" i="30"/>
  <c r="F101" i="30"/>
  <c r="D101" i="30"/>
  <c r="C101" i="30"/>
  <c r="F100" i="30"/>
  <c r="D100" i="30"/>
  <c r="C100" i="30"/>
  <c r="F99" i="30"/>
  <c r="D99" i="30"/>
  <c r="C99" i="30"/>
  <c r="F98" i="30"/>
  <c r="D98" i="30"/>
  <c r="C98" i="30"/>
  <c r="F97" i="30"/>
  <c r="D97" i="30"/>
  <c r="C97" i="30"/>
  <c r="F96" i="30"/>
  <c r="D96" i="30"/>
  <c r="C96" i="30"/>
  <c r="F95" i="30"/>
  <c r="D95" i="30"/>
  <c r="C95" i="30"/>
  <c r="F94" i="30"/>
  <c r="D94" i="30"/>
  <c r="C94" i="30"/>
  <c r="F93" i="30"/>
  <c r="D93" i="30"/>
  <c r="C93" i="30"/>
  <c r="F92" i="30"/>
  <c r="D92" i="30"/>
  <c r="C92" i="30"/>
  <c r="F91" i="30"/>
  <c r="D91" i="30"/>
  <c r="C91" i="30"/>
  <c r="F90" i="30"/>
  <c r="D90" i="30"/>
  <c r="C90" i="30"/>
  <c r="F89" i="30"/>
  <c r="D89" i="30"/>
  <c r="C89" i="30"/>
  <c r="F88" i="30"/>
  <c r="D88" i="30"/>
  <c r="C88" i="30"/>
  <c r="F87" i="30"/>
  <c r="D87" i="30"/>
  <c r="C87" i="30"/>
  <c r="F86" i="30"/>
  <c r="D86" i="30"/>
  <c r="C86" i="30"/>
  <c r="F85" i="30"/>
  <c r="D85" i="30"/>
  <c r="C85" i="30"/>
  <c r="F84" i="30"/>
  <c r="D84" i="30"/>
  <c r="C84" i="30"/>
  <c r="F83" i="30"/>
  <c r="D83" i="30"/>
  <c r="C83" i="30"/>
  <c r="F82" i="30"/>
  <c r="D82" i="30"/>
  <c r="C82" i="30"/>
  <c r="F81" i="30"/>
  <c r="D81" i="30"/>
  <c r="C81" i="30"/>
  <c r="F80" i="30"/>
  <c r="D80" i="30"/>
  <c r="C80" i="30"/>
  <c r="F79" i="30"/>
  <c r="D79" i="30"/>
  <c r="C79" i="30"/>
  <c r="F78" i="30"/>
  <c r="D78" i="30"/>
  <c r="C78" i="30"/>
  <c r="F77" i="30"/>
  <c r="D77" i="30"/>
  <c r="C77" i="30"/>
  <c r="F76" i="30"/>
  <c r="D76" i="30"/>
  <c r="C76" i="30"/>
  <c r="F75" i="30"/>
  <c r="D75" i="30"/>
  <c r="C75" i="30"/>
  <c r="F74" i="30"/>
  <c r="D74" i="30"/>
  <c r="C74" i="30"/>
  <c r="F73" i="30"/>
  <c r="D73" i="30"/>
  <c r="C73" i="30"/>
  <c r="F72" i="30"/>
  <c r="D72" i="30"/>
  <c r="C72" i="30"/>
  <c r="F71" i="30"/>
  <c r="D71" i="30"/>
  <c r="C71" i="30"/>
  <c r="F70" i="30"/>
  <c r="D70" i="30"/>
  <c r="C70" i="30"/>
  <c r="F69" i="30"/>
  <c r="D69" i="30"/>
  <c r="C69" i="30"/>
  <c r="F68" i="30"/>
  <c r="D68" i="30"/>
  <c r="C68" i="30"/>
  <c r="F67" i="30"/>
  <c r="D67" i="30"/>
  <c r="C67" i="30"/>
  <c r="F66" i="30"/>
  <c r="D66" i="30"/>
  <c r="C66" i="30"/>
  <c r="F65" i="30"/>
  <c r="D65" i="30"/>
  <c r="C65" i="30"/>
  <c r="F64" i="30"/>
  <c r="D64" i="30"/>
  <c r="C64" i="30"/>
  <c r="F63" i="30"/>
  <c r="D63" i="30"/>
  <c r="C63" i="30"/>
  <c r="F62" i="30"/>
  <c r="D62" i="30"/>
  <c r="C62" i="30"/>
  <c r="F61" i="30"/>
  <c r="D61" i="30"/>
  <c r="C61" i="30"/>
  <c r="F60" i="30"/>
  <c r="D60" i="30"/>
  <c r="C60" i="30"/>
  <c r="F59" i="30"/>
  <c r="D59" i="30"/>
  <c r="C59" i="30"/>
  <c r="F58" i="30"/>
  <c r="D58" i="30"/>
  <c r="C58" i="30"/>
  <c r="F57" i="30"/>
  <c r="D57" i="30"/>
  <c r="C57" i="30"/>
  <c r="F56" i="30"/>
  <c r="D56" i="30"/>
  <c r="C56" i="30"/>
  <c r="F55" i="30"/>
  <c r="D55" i="30"/>
  <c r="C55" i="30"/>
  <c r="F54" i="30"/>
  <c r="D54" i="30"/>
  <c r="C54" i="30"/>
  <c r="F53" i="30"/>
  <c r="D53" i="30"/>
  <c r="C53" i="30"/>
  <c r="F52" i="30"/>
  <c r="D52" i="30"/>
  <c r="C52" i="30"/>
  <c r="F51" i="30"/>
  <c r="D51" i="30"/>
  <c r="C51" i="30"/>
  <c r="F50" i="30"/>
  <c r="D50" i="30"/>
  <c r="C50" i="30"/>
  <c r="F49" i="30"/>
  <c r="D49" i="30"/>
  <c r="C49" i="30"/>
  <c r="F48" i="30"/>
  <c r="D48" i="30"/>
  <c r="C48" i="30"/>
  <c r="F47" i="30"/>
  <c r="D47" i="30"/>
  <c r="C47" i="30"/>
  <c r="F46" i="30"/>
  <c r="D46" i="30"/>
  <c r="C46" i="30"/>
  <c r="F45" i="30"/>
  <c r="D45" i="30"/>
  <c r="C45" i="30"/>
  <c r="F44" i="30"/>
  <c r="D44" i="30"/>
  <c r="C44" i="30"/>
  <c r="F43" i="30"/>
  <c r="D43" i="30"/>
  <c r="C43" i="30"/>
  <c r="F42" i="30"/>
  <c r="D42" i="30"/>
  <c r="C42" i="30"/>
  <c r="F41" i="30"/>
  <c r="D41" i="30"/>
  <c r="C41" i="30"/>
  <c r="F40" i="30"/>
  <c r="D40" i="30"/>
  <c r="C40" i="30"/>
  <c r="F39" i="30"/>
  <c r="D39" i="30"/>
  <c r="C39" i="30"/>
  <c r="F38" i="30"/>
  <c r="D38" i="30"/>
  <c r="C38" i="30"/>
  <c r="F37" i="30"/>
  <c r="D37" i="30"/>
  <c r="C37" i="30"/>
  <c r="F36" i="30"/>
  <c r="D36" i="30"/>
  <c r="C36" i="30"/>
  <c r="F35" i="30"/>
  <c r="D35" i="30"/>
  <c r="C35" i="30"/>
  <c r="F34" i="30"/>
  <c r="D34" i="30"/>
  <c r="F33" i="30"/>
  <c r="D33" i="30"/>
  <c r="F32" i="30"/>
  <c r="D32" i="30"/>
  <c r="F31" i="30"/>
  <c r="D31" i="30"/>
  <c r="F30" i="30"/>
  <c r="D30" i="30"/>
  <c r="F29" i="30"/>
  <c r="D29" i="30"/>
  <c r="F28" i="30"/>
  <c r="D28" i="30"/>
  <c r="F27" i="30"/>
  <c r="D27" i="30"/>
  <c r="F26" i="30"/>
  <c r="D26" i="30"/>
  <c r="F25" i="30"/>
  <c r="D25" i="30"/>
  <c r="F24" i="30"/>
  <c r="D24" i="30"/>
  <c r="F23" i="30"/>
  <c r="D23" i="30"/>
  <c r="Y7" i="30"/>
  <c r="I8" i="30" s="1"/>
  <c r="G193" i="32"/>
  <c r="H193" i="32" s="1"/>
  <c r="G192" i="32"/>
  <c r="H192" i="32" s="1"/>
  <c r="G191" i="32"/>
  <c r="H191" i="32" s="1"/>
  <c r="G190" i="32"/>
  <c r="H190" i="32" s="1"/>
  <c r="G189" i="32"/>
  <c r="H189" i="32" s="1"/>
  <c r="G188" i="32"/>
  <c r="H188" i="32" s="1"/>
  <c r="G187" i="32"/>
  <c r="H187" i="32" s="1"/>
  <c r="G186" i="32"/>
  <c r="H186" i="32" s="1"/>
  <c r="G183" i="32"/>
  <c r="H183" i="32" s="1"/>
  <c r="G131" i="33"/>
  <c r="H131" i="33" s="1"/>
  <c r="G132" i="33"/>
  <c r="H132" i="33" s="1"/>
  <c r="G133" i="33"/>
  <c r="H133" i="33" s="1"/>
  <c r="E58" i="32"/>
  <c r="G58" i="32" s="1"/>
  <c r="H58" i="32" s="1"/>
  <c r="E57" i="32"/>
  <c r="E56" i="32"/>
  <c r="G56" i="32" s="1"/>
  <c r="H56" i="32" s="1"/>
  <c r="E55" i="32"/>
  <c r="E54" i="32"/>
  <c r="G54" i="32" s="1"/>
  <c r="H54" i="32" s="1"/>
  <c r="E53" i="32"/>
  <c r="G53" i="32" s="1"/>
  <c r="H53" i="32" s="1"/>
  <c r="E52" i="32"/>
  <c r="G52" i="32" s="1"/>
  <c r="H52" i="32" s="1"/>
  <c r="E51" i="32"/>
  <c r="G51" i="32" s="1"/>
  <c r="H51" i="32" s="1"/>
  <c r="E50" i="32"/>
  <c r="G50" i="32" s="1"/>
  <c r="H50" i="32" s="1"/>
  <c r="E49" i="32"/>
  <c r="G49" i="32" s="1"/>
  <c r="H49" i="32" s="1"/>
  <c r="E48" i="32"/>
  <c r="G48" i="32" s="1"/>
  <c r="H48" i="32" s="1"/>
  <c r="E47" i="32"/>
  <c r="G47" i="32" s="1"/>
  <c r="H47" i="32" s="1"/>
  <c r="E46" i="32"/>
  <c r="G46" i="32" s="1"/>
  <c r="H46" i="32" s="1"/>
  <c r="E45" i="32"/>
  <c r="G45" i="32" s="1"/>
  <c r="H45" i="32" s="1"/>
  <c r="E44" i="32"/>
  <c r="G44" i="32" s="1"/>
  <c r="H44" i="32" s="1"/>
  <c r="E43" i="32"/>
  <c r="G43" i="32" s="1"/>
  <c r="H43" i="32" s="1"/>
  <c r="E42" i="32"/>
  <c r="G42" i="32" s="1"/>
  <c r="H42" i="32" s="1"/>
  <c r="E41" i="32"/>
  <c r="G41" i="32" s="1"/>
  <c r="H41" i="32" s="1"/>
  <c r="E40" i="32"/>
  <c r="G40" i="32" s="1"/>
  <c r="H40" i="32" s="1"/>
  <c r="E39" i="32"/>
  <c r="E38" i="32"/>
  <c r="G38" i="32" s="1"/>
  <c r="H38" i="32" s="1"/>
  <c r="E37" i="32"/>
  <c r="G37" i="32" s="1"/>
  <c r="H37" i="32" s="1"/>
  <c r="E36" i="32"/>
  <c r="G36" i="32" s="1"/>
  <c r="H36" i="32" s="1"/>
  <c r="E35" i="32"/>
  <c r="E34" i="32"/>
  <c r="G34" i="32" s="1"/>
  <c r="H34" i="32" s="1"/>
  <c r="E33" i="32"/>
  <c r="E32" i="32"/>
  <c r="G32" i="32" s="1"/>
  <c r="H32" i="32" s="1"/>
  <c r="E31" i="32"/>
  <c r="G31" i="32" s="1"/>
  <c r="H31" i="32" s="1"/>
  <c r="E30" i="32"/>
  <c r="G30" i="32" s="1"/>
  <c r="H30" i="32" s="1"/>
  <c r="E29" i="32"/>
  <c r="G29" i="32" s="1"/>
  <c r="H29" i="32" s="1"/>
  <c r="E28" i="32"/>
  <c r="G28" i="32" s="1"/>
  <c r="H28" i="32" s="1"/>
  <c r="E27" i="32"/>
  <c r="G27" i="32" s="1"/>
  <c r="H27" i="32" s="1"/>
  <c r="E26" i="32"/>
  <c r="G26" i="32" s="1"/>
  <c r="H26" i="32" s="1"/>
  <c r="E25" i="32"/>
  <c r="G25" i="32" s="1"/>
  <c r="H25" i="32" s="1"/>
  <c r="E24" i="32"/>
  <c r="G24" i="32" s="1"/>
  <c r="H24" i="32" s="1"/>
  <c r="E23" i="32"/>
  <c r="G23" i="32" s="1"/>
  <c r="H23" i="32" s="1"/>
  <c r="J20" i="25" l="1"/>
  <c r="J20" i="38" s="1"/>
  <c r="J21" i="36"/>
  <c r="J19" i="24"/>
  <c r="J19" i="37" s="1"/>
  <c r="J20" i="35"/>
  <c r="E37" i="30"/>
  <c r="G37" i="30" s="1"/>
  <c r="H37" i="30" s="1"/>
  <c r="E41" i="30"/>
  <c r="G41" i="30" s="1"/>
  <c r="H41" i="30" s="1"/>
  <c r="E45" i="30"/>
  <c r="G45" i="30" s="1"/>
  <c r="H45" i="30" s="1"/>
  <c r="E47" i="30"/>
  <c r="G47" i="30" s="1"/>
  <c r="H47" i="30" s="1"/>
  <c r="E51" i="30"/>
  <c r="G51" i="30" s="1"/>
  <c r="H51" i="30" s="1"/>
  <c r="E53" i="30"/>
  <c r="G53" i="30" s="1"/>
  <c r="H53" i="30" s="1"/>
  <c r="E69" i="30"/>
  <c r="G69" i="30" s="1"/>
  <c r="H69" i="30" s="1"/>
  <c r="E71" i="30"/>
  <c r="G71" i="30" s="1"/>
  <c r="H71" i="30" s="1"/>
  <c r="E73" i="30"/>
  <c r="E81" i="30"/>
  <c r="G81" i="30" s="1"/>
  <c r="H81" i="30" s="1"/>
  <c r="E83" i="30"/>
  <c r="G83" i="30" s="1"/>
  <c r="H83" i="30" s="1"/>
  <c r="E85" i="30"/>
  <c r="E101" i="30"/>
  <c r="G101" i="30" s="1"/>
  <c r="H101" i="30" s="1"/>
  <c r="E105" i="30"/>
  <c r="G105" i="30" s="1"/>
  <c r="H105" i="30" s="1"/>
  <c r="E109" i="30"/>
  <c r="G109" i="30" s="1"/>
  <c r="H109" i="30" s="1"/>
  <c r="E111" i="30"/>
  <c r="G111" i="30" s="1"/>
  <c r="H111" i="30" s="1"/>
  <c r="E113" i="30"/>
  <c r="G113" i="30" s="1"/>
  <c r="H113" i="30" s="1"/>
  <c r="E115" i="30"/>
  <c r="G115" i="30" s="1"/>
  <c r="H115" i="30" s="1"/>
  <c r="E117" i="30"/>
  <c r="G117" i="30" s="1"/>
  <c r="H117" i="30" s="1"/>
  <c r="E135" i="30"/>
  <c r="G135" i="30" s="1"/>
  <c r="H135" i="30" s="1"/>
  <c r="E141" i="30"/>
  <c r="E145" i="30"/>
  <c r="G145" i="30" s="1"/>
  <c r="H145" i="30" s="1"/>
  <c r="E149" i="30"/>
  <c r="G149" i="30" s="1"/>
  <c r="H149" i="30" s="1"/>
  <c r="E159" i="30"/>
  <c r="G159" i="30" s="1"/>
  <c r="H159" i="30" s="1"/>
  <c r="E167" i="30"/>
  <c r="G167" i="30" s="1"/>
  <c r="H167" i="30" s="1"/>
  <c r="E169" i="30"/>
  <c r="G169" i="30" s="1"/>
  <c r="H169" i="30" s="1"/>
  <c r="E173" i="30"/>
  <c r="G173" i="30" s="1"/>
  <c r="H173" i="30" s="1"/>
  <c r="E146" i="31"/>
  <c r="G146" i="31" s="1"/>
  <c r="H146" i="31" s="1"/>
  <c r="E148" i="31"/>
  <c r="G148" i="31" s="1"/>
  <c r="H148" i="31" s="1"/>
  <c r="E150" i="31"/>
  <c r="G150" i="31" s="1"/>
  <c r="H150" i="31" s="1"/>
  <c r="E152" i="31"/>
  <c r="G152" i="31" s="1"/>
  <c r="H152" i="31" s="1"/>
  <c r="G129" i="33"/>
  <c r="H129" i="33" s="1"/>
  <c r="G128" i="33"/>
  <c r="H128" i="33" s="1"/>
  <c r="G130" i="33"/>
  <c r="H130" i="33" s="1"/>
  <c r="E12" i="33"/>
  <c r="G12" i="33" s="1"/>
  <c r="H12" i="33" s="1"/>
  <c r="E60" i="32"/>
  <c r="E38" i="33"/>
  <c r="G38" i="33" s="1"/>
  <c r="H38" i="33" s="1"/>
  <c r="E86" i="32"/>
  <c r="E53" i="33"/>
  <c r="G53" i="33" s="1"/>
  <c r="H53" i="33" s="1"/>
  <c r="E101" i="32"/>
  <c r="G101" i="32" s="1"/>
  <c r="H101" i="32" s="1"/>
  <c r="E65" i="33"/>
  <c r="G65" i="33" s="1"/>
  <c r="H65" i="33" s="1"/>
  <c r="E113" i="32"/>
  <c r="E128" i="32"/>
  <c r="G128" i="32" s="1"/>
  <c r="H128" i="32" s="1"/>
  <c r="E80" i="33"/>
  <c r="G80" i="33" s="1"/>
  <c r="H80" i="33" s="1"/>
  <c r="E18" i="32"/>
  <c r="G35" i="32"/>
  <c r="H35" i="32" s="1"/>
  <c r="E13" i="33"/>
  <c r="G13" i="33" s="1"/>
  <c r="H13" i="33" s="1"/>
  <c r="E61" i="32"/>
  <c r="G61" i="32" s="1"/>
  <c r="H61" i="32" s="1"/>
  <c r="E31" i="33"/>
  <c r="G31" i="33" s="1"/>
  <c r="H31" i="33" s="1"/>
  <c r="E79" i="32"/>
  <c r="G185" i="32"/>
  <c r="H185" i="32" s="1"/>
  <c r="E59" i="32"/>
  <c r="G59" i="32" s="1"/>
  <c r="H59" i="32" s="1"/>
  <c r="E29" i="33"/>
  <c r="G29" i="33" s="1"/>
  <c r="H29" i="33" s="1"/>
  <c r="E77" i="32"/>
  <c r="G77" i="32" s="1"/>
  <c r="H77" i="32" s="1"/>
  <c r="E37" i="33"/>
  <c r="G37" i="33" s="1"/>
  <c r="H37" i="33" s="1"/>
  <c r="E85" i="32"/>
  <c r="G85" i="32" s="1"/>
  <c r="H85" i="32" s="1"/>
  <c r="E43" i="33"/>
  <c r="G43" i="33" s="1"/>
  <c r="H43" i="33" s="1"/>
  <c r="E91" i="32"/>
  <c r="G91" i="32" s="1"/>
  <c r="H91" i="32" s="1"/>
  <c r="E49" i="33"/>
  <c r="G49" i="33" s="1"/>
  <c r="H49" i="33" s="1"/>
  <c r="E97" i="32"/>
  <c r="G97" i="32" s="1"/>
  <c r="H97" i="32" s="1"/>
  <c r="E55" i="33"/>
  <c r="G55" i="33" s="1"/>
  <c r="H55" i="33" s="1"/>
  <c r="E103" i="32"/>
  <c r="G103" i="32" s="1"/>
  <c r="H103" i="32" s="1"/>
  <c r="E61" i="33"/>
  <c r="G61" i="33" s="1"/>
  <c r="H61" i="33" s="1"/>
  <c r="E109" i="32"/>
  <c r="G109" i="32" s="1"/>
  <c r="H109" i="32" s="1"/>
  <c r="E115" i="32"/>
  <c r="G115" i="32" s="1"/>
  <c r="H115" i="32" s="1"/>
  <c r="E76" i="33"/>
  <c r="G76" i="33" s="1"/>
  <c r="H76" i="33" s="1"/>
  <c r="E124" i="32"/>
  <c r="G124" i="32" s="1"/>
  <c r="H124" i="32" s="1"/>
  <c r="E21" i="32"/>
  <c r="G21" i="32" s="1"/>
  <c r="H21" i="32" s="1"/>
  <c r="E15" i="32"/>
  <c r="G39" i="32"/>
  <c r="H39" i="32" s="1"/>
  <c r="G57" i="32"/>
  <c r="H57" i="32" s="1"/>
  <c r="E14" i="33"/>
  <c r="G14" i="33" s="1"/>
  <c r="H14" i="33" s="1"/>
  <c r="E62" i="32"/>
  <c r="G62" i="32" s="1"/>
  <c r="H62" i="32" s="1"/>
  <c r="E19" i="33"/>
  <c r="E67" i="32"/>
  <c r="G67" i="32" s="1"/>
  <c r="H67" i="32" s="1"/>
  <c r="E22" i="33"/>
  <c r="G22" i="33" s="1"/>
  <c r="H22" i="33" s="1"/>
  <c r="E70" i="32"/>
  <c r="E75" i="32"/>
  <c r="G75" i="32" s="1"/>
  <c r="H75" i="32" s="1"/>
  <c r="E27" i="33"/>
  <c r="G27" i="33" s="1"/>
  <c r="H27" i="33" s="1"/>
  <c r="E32" i="33"/>
  <c r="G32" i="33" s="1"/>
  <c r="H32" i="33" s="1"/>
  <c r="E80" i="32"/>
  <c r="G80" i="32" s="1"/>
  <c r="H80" i="32" s="1"/>
  <c r="E41" i="33"/>
  <c r="G41" i="33" s="1"/>
  <c r="H41" i="33" s="1"/>
  <c r="E89" i="32"/>
  <c r="G89" i="32" s="1"/>
  <c r="H89" i="32" s="1"/>
  <c r="E56" i="33"/>
  <c r="G56" i="33" s="1"/>
  <c r="H56" i="33" s="1"/>
  <c r="E104" i="32"/>
  <c r="G104" i="32" s="1"/>
  <c r="H104" i="32" s="1"/>
  <c r="E71" i="33"/>
  <c r="G71" i="33" s="1"/>
  <c r="H71" i="33" s="1"/>
  <c r="E119" i="32"/>
  <c r="G119" i="32" s="1"/>
  <c r="H119" i="32" s="1"/>
  <c r="E77" i="33"/>
  <c r="G77" i="33" s="1"/>
  <c r="H77" i="33" s="1"/>
  <c r="E125" i="32"/>
  <c r="E89" i="33"/>
  <c r="G89" i="33" s="1"/>
  <c r="H89" i="33" s="1"/>
  <c r="E137" i="32"/>
  <c r="G137" i="32" s="1"/>
  <c r="H137" i="32" s="1"/>
  <c r="E140" i="32"/>
  <c r="G140" i="32" s="1"/>
  <c r="H140" i="32" s="1"/>
  <c r="E95" i="33"/>
  <c r="E143" i="32"/>
  <c r="G143" i="32" s="1"/>
  <c r="H143" i="32" s="1"/>
  <c r="E98" i="33"/>
  <c r="E146" i="32"/>
  <c r="G146" i="32" s="1"/>
  <c r="H146" i="32" s="1"/>
  <c r="E101" i="33"/>
  <c r="E149" i="32"/>
  <c r="G149" i="32" s="1"/>
  <c r="H149" i="32" s="1"/>
  <c r="E92" i="33"/>
  <c r="G92" i="33" s="1"/>
  <c r="H92" i="33" s="1"/>
  <c r="E152" i="32"/>
  <c r="G152" i="32" s="1"/>
  <c r="H152" i="32" s="1"/>
  <c r="E104" i="33"/>
  <c r="E107" i="33"/>
  <c r="E155" i="32"/>
  <c r="E110" i="33"/>
  <c r="E158" i="32"/>
  <c r="G158" i="32" s="1"/>
  <c r="H158" i="32" s="1"/>
  <c r="E116" i="33"/>
  <c r="E164" i="32"/>
  <c r="G164" i="32" s="1"/>
  <c r="H164" i="32" s="1"/>
  <c r="E113" i="33"/>
  <c r="E161" i="32"/>
  <c r="G161" i="32" s="1"/>
  <c r="H161" i="32" s="1"/>
  <c r="G182" i="32"/>
  <c r="H182" i="32" s="1"/>
  <c r="E19" i="32"/>
  <c r="G19" i="32" s="1"/>
  <c r="H19" i="32" s="1"/>
  <c r="E13" i="32"/>
  <c r="G13" i="32" s="1"/>
  <c r="H13" i="32" s="1"/>
  <c r="G55" i="32"/>
  <c r="H55" i="32" s="1"/>
  <c r="E63" i="32"/>
  <c r="G63" i="32" s="1"/>
  <c r="H63" i="32" s="1"/>
  <c r="E15" i="33"/>
  <c r="G15" i="33" s="1"/>
  <c r="H15" i="33" s="1"/>
  <c r="E20" i="33"/>
  <c r="E68" i="32"/>
  <c r="G68" i="32" s="1"/>
  <c r="H68" i="32" s="1"/>
  <c r="E25" i="33"/>
  <c r="G25" i="33" s="1"/>
  <c r="H25" i="33" s="1"/>
  <c r="E73" i="32"/>
  <c r="G73" i="32" s="1"/>
  <c r="H73" i="32" s="1"/>
  <c r="E28" i="33"/>
  <c r="G28" i="33" s="1"/>
  <c r="H28" i="33" s="1"/>
  <c r="E76" i="32"/>
  <c r="G76" i="32" s="1"/>
  <c r="H76" i="32" s="1"/>
  <c r="E33" i="33"/>
  <c r="G33" i="33" s="1"/>
  <c r="H33" i="33" s="1"/>
  <c r="E81" i="32"/>
  <c r="G81" i="32" s="1"/>
  <c r="H81" i="32" s="1"/>
  <c r="E20" i="32"/>
  <c r="G20" i="32" s="1"/>
  <c r="H20" i="32" s="1"/>
  <c r="E44" i="33"/>
  <c r="G44" i="33" s="1"/>
  <c r="H44" i="33" s="1"/>
  <c r="E92" i="32"/>
  <c r="E59" i="33"/>
  <c r="G59" i="33" s="1"/>
  <c r="H59" i="33" s="1"/>
  <c r="E107" i="32"/>
  <c r="G107" i="32" s="1"/>
  <c r="H107" i="32" s="1"/>
  <c r="E74" i="33"/>
  <c r="G74" i="33" s="1"/>
  <c r="H74" i="33" s="1"/>
  <c r="E122" i="32"/>
  <c r="G122" i="32" s="1"/>
  <c r="H122" i="32" s="1"/>
  <c r="E23" i="33"/>
  <c r="G23" i="33" s="1"/>
  <c r="H23" i="33" s="1"/>
  <c r="E71" i="32"/>
  <c r="G71" i="32" s="1"/>
  <c r="H71" i="32" s="1"/>
  <c r="E84" i="32"/>
  <c r="G84" i="32" s="1"/>
  <c r="H84" i="32" s="1"/>
  <c r="E39" i="33"/>
  <c r="G39" i="33" s="1"/>
  <c r="H39" i="33" s="1"/>
  <c r="E87" i="32"/>
  <c r="G87" i="32" s="1"/>
  <c r="H87" i="32" s="1"/>
  <c r="E42" i="33"/>
  <c r="G42" i="33" s="1"/>
  <c r="H42" i="33" s="1"/>
  <c r="E90" i="32"/>
  <c r="E45" i="33"/>
  <c r="G45" i="33" s="1"/>
  <c r="H45" i="33" s="1"/>
  <c r="E93" i="32"/>
  <c r="G93" i="32" s="1"/>
  <c r="H93" i="32" s="1"/>
  <c r="E36" i="33"/>
  <c r="G36" i="33" s="1"/>
  <c r="H36" i="33" s="1"/>
  <c r="E48" i="33"/>
  <c r="G48" i="33" s="1"/>
  <c r="H48" i="33" s="1"/>
  <c r="E96" i="32"/>
  <c r="G96" i="32" s="1"/>
  <c r="H96" i="32" s="1"/>
  <c r="E51" i="33"/>
  <c r="G51" i="33" s="1"/>
  <c r="H51" i="33" s="1"/>
  <c r="E99" i="32"/>
  <c r="G99" i="32" s="1"/>
  <c r="H99" i="32" s="1"/>
  <c r="E54" i="33"/>
  <c r="G54" i="33" s="1"/>
  <c r="H54" i="33" s="1"/>
  <c r="E102" i="32"/>
  <c r="G102" i="32" s="1"/>
  <c r="H102" i="32" s="1"/>
  <c r="E57" i="33"/>
  <c r="G57" i="33" s="1"/>
  <c r="H57" i="33" s="1"/>
  <c r="E105" i="32"/>
  <c r="G105" i="32" s="1"/>
  <c r="H105" i="32" s="1"/>
  <c r="E108" i="32"/>
  <c r="G108" i="32" s="1"/>
  <c r="H108" i="32" s="1"/>
  <c r="E63" i="33"/>
  <c r="G63" i="33" s="1"/>
  <c r="H63" i="33" s="1"/>
  <c r="E111" i="32"/>
  <c r="G111" i="32" s="1"/>
  <c r="H111" i="32" s="1"/>
  <c r="E66" i="33"/>
  <c r="G66" i="33" s="1"/>
  <c r="H66" i="33" s="1"/>
  <c r="E114" i="32"/>
  <c r="G114" i="32" s="1"/>
  <c r="H114" i="32" s="1"/>
  <c r="E117" i="32"/>
  <c r="G117" i="32" s="1"/>
  <c r="H117" i="32" s="1"/>
  <c r="E69" i="33"/>
  <c r="G69" i="33" s="1"/>
  <c r="H69" i="33" s="1"/>
  <c r="E60" i="33"/>
  <c r="G60" i="33" s="1"/>
  <c r="H60" i="33" s="1"/>
  <c r="E120" i="32"/>
  <c r="G120" i="32" s="1"/>
  <c r="H120" i="32" s="1"/>
  <c r="E123" i="32"/>
  <c r="G123" i="32" s="1"/>
  <c r="H123" i="32" s="1"/>
  <c r="E75" i="33"/>
  <c r="G75" i="33" s="1"/>
  <c r="H75" i="33" s="1"/>
  <c r="E78" i="33"/>
  <c r="G78" i="33" s="1"/>
  <c r="H78" i="33" s="1"/>
  <c r="E126" i="32"/>
  <c r="G126" i="32" s="1"/>
  <c r="H126" i="32" s="1"/>
  <c r="E129" i="32"/>
  <c r="E81" i="33"/>
  <c r="G81" i="33" s="1"/>
  <c r="H81" i="33" s="1"/>
  <c r="E72" i="33"/>
  <c r="G72" i="33" s="1"/>
  <c r="H72" i="33" s="1"/>
  <c r="E84" i="33"/>
  <c r="G84" i="33" s="1"/>
  <c r="H84" i="33" s="1"/>
  <c r="E132" i="32"/>
  <c r="E87" i="33"/>
  <c r="G87" i="33" s="1"/>
  <c r="H87" i="33" s="1"/>
  <c r="E135" i="32"/>
  <c r="G135" i="32" s="1"/>
  <c r="H135" i="32" s="1"/>
  <c r="E90" i="33"/>
  <c r="G90" i="33" s="1"/>
  <c r="H90" i="33" s="1"/>
  <c r="E138" i="32"/>
  <c r="G138" i="32" s="1"/>
  <c r="H138" i="32" s="1"/>
  <c r="E93" i="33"/>
  <c r="G93" i="33" s="1"/>
  <c r="H93" i="33" s="1"/>
  <c r="E141" i="32"/>
  <c r="G141" i="32" s="1"/>
  <c r="H141" i="32" s="1"/>
  <c r="E144" i="32"/>
  <c r="G144" i="32" s="1"/>
  <c r="H144" i="32" s="1"/>
  <c r="E99" i="33"/>
  <c r="E147" i="32"/>
  <c r="G147" i="32" s="1"/>
  <c r="H147" i="32" s="1"/>
  <c r="E102" i="33"/>
  <c r="E150" i="32"/>
  <c r="E105" i="33"/>
  <c r="E153" i="32"/>
  <c r="G153" i="32" s="1"/>
  <c r="H153" i="32" s="1"/>
  <c r="E96" i="33"/>
  <c r="E156" i="32"/>
  <c r="G156" i="32" s="1"/>
  <c r="H156" i="32" s="1"/>
  <c r="E108" i="33"/>
  <c r="G108" i="33" s="1"/>
  <c r="H108" i="33" s="1"/>
  <c r="E111" i="33"/>
  <c r="E159" i="32"/>
  <c r="G159" i="32" s="1"/>
  <c r="H159" i="32" s="1"/>
  <c r="E162" i="32"/>
  <c r="G162" i="32" s="1"/>
  <c r="H162" i="32" s="1"/>
  <c r="E114" i="33"/>
  <c r="E117" i="33"/>
  <c r="E165" i="32"/>
  <c r="G165" i="32" s="1"/>
  <c r="H165" i="32" s="1"/>
  <c r="G184" i="32"/>
  <c r="H184" i="32" s="1"/>
  <c r="E14" i="32"/>
  <c r="G14" i="32" s="1"/>
  <c r="H14" i="32" s="1"/>
  <c r="E17" i="33"/>
  <c r="E65" i="32"/>
  <c r="E35" i="33"/>
  <c r="G35" i="33" s="1"/>
  <c r="H35" i="33" s="1"/>
  <c r="E83" i="32"/>
  <c r="G83" i="32" s="1"/>
  <c r="H83" i="32" s="1"/>
  <c r="E98" i="32"/>
  <c r="G98" i="32" s="1"/>
  <c r="H98" i="32" s="1"/>
  <c r="E50" i="33"/>
  <c r="G50" i="33" s="1"/>
  <c r="H50" i="33" s="1"/>
  <c r="E110" i="32"/>
  <c r="G110" i="32" s="1"/>
  <c r="H110" i="32" s="1"/>
  <c r="E62" i="33"/>
  <c r="G62" i="33" s="1"/>
  <c r="H62" i="33" s="1"/>
  <c r="E83" i="33"/>
  <c r="G83" i="33" s="1"/>
  <c r="H83" i="33" s="1"/>
  <c r="E131" i="32"/>
  <c r="G131" i="32" s="1"/>
  <c r="H131" i="32" s="1"/>
  <c r="E12" i="32"/>
  <c r="G12" i="32" s="1"/>
  <c r="H12" i="32" s="1"/>
  <c r="E17" i="32"/>
  <c r="G17" i="32" s="1"/>
  <c r="H17" i="32" s="1"/>
  <c r="G33" i="32"/>
  <c r="H33" i="32" s="1"/>
  <c r="E21" i="33"/>
  <c r="E69" i="32"/>
  <c r="G69" i="32" s="1"/>
  <c r="H69" i="32" s="1"/>
  <c r="E34" i="33"/>
  <c r="G34" i="33" s="1"/>
  <c r="H34" i="33" s="1"/>
  <c r="E82" i="32"/>
  <c r="G82" i="32" s="1"/>
  <c r="H82" i="32" s="1"/>
  <c r="E30" i="33"/>
  <c r="G30" i="33" s="1"/>
  <c r="H30" i="33" s="1"/>
  <c r="E78" i="32"/>
  <c r="G78" i="32" s="1"/>
  <c r="H78" i="32" s="1"/>
  <c r="E47" i="33"/>
  <c r="G47" i="33" s="1"/>
  <c r="H47" i="33" s="1"/>
  <c r="E95" i="32"/>
  <c r="G95" i="32" s="1"/>
  <c r="H95" i="32" s="1"/>
  <c r="E116" i="32"/>
  <c r="G116" i="32" s="1"/>
  <c r="H116" i="32" s="1"/>
  <c r="E68" i="33"/>
  <c r="G68" i="33" s="1"/>
  <c r="H68" i="33" s="1"/>
  <c r="E134" i="32"/>
  <c r="G134" i="32" s="1"/>
  <c r="H134" i="32" s="1"/>
  <c r="E86" i="33"/>
  <c r="G86" i="33" s="1"/>
  <c r="H86" i="33" s="1"/>
  <c r="E18" i="33"/>
  <c r="G18" i="33" s="1"/>
  <c r="H18" i="33" s="1"/>
  <c r="E66" i="32"/>
  <c r="G66" i="32" s="1"/>
  <c r="H66" i="32" s="1"/>
  <c r="E22" i="32"/>
  <c r="E16" i="33"/>
  <c r="G16" i="33" s="1"/>
  <c r="H16" i="33" s="1"/>
  <c r="E64" i="32"/>
  <c r="G64" i="32" s="1"/>
  <c r="H64" i="32" s="1"/>
  <c r="E74" i="32"/>
  <c r="G74" i="32" s="1"/>
  <c r="H74" i="32" s="1"/>
  <c r="E26" i="33"/>
  <c r="G26" i="33" s="1"/>
  <c r="H26" i="33" s="1"/>
  <c r="E16" i="32"/>
  <c r="E24" i="33"/>
  <c r="G24" i="33" s="1"/>
  <c r="H24" i="33" s="1"/>
  <c r="E72" i="32"/>
  <c r="G72" i="32" s="1"/>
  <c r="H72" i="32" s="1"/>
  <c r="E40" i="33"/>
  <c r="G40" i="33" s="1"/>
  <c r="H40" i="33" s="1"/>
  <c r="E88" i="32"/>
  <c r="G88" i="32" s="1"/>
  <c r="H88" i="32" s="1"/>
  <c r="E46" i="33"/>
  <c r="G46" i="33" s="1"/>
  <c r="H46" i="33" s="1"/>
  <c r="E94" i="32"/>
  <c r="G94" i="32" s="1"/>
  <c r="H94" i="32" s="1"/>
  <c r="E52" i="33"/>
  <c r="G52" i="33" s="1"/>
  <c r="H52" i="33" s="1"/>
  <c r="E100" i="32"/>
  <c r="G100" i="32" s="1"/>
  <c r="H100" i="32" s="1"/>
  <c r="E58" i="33"/>
  <c r="G58" i="33" s="1"/>
  <c r="H58" i="33" s="1"/>
  <c r="E106" i="32"/>
  <c r="G106" i="32" s="1"/>
  <c r="H106" i="32" s="1"/>
  <c r="E64" i="33"/>
  <c r="G64" i="33" s="1"/>
  <c r="H64" i="33" s="1"/>
  <c r="E112" i="32"/>
  <c r="G112" i="32" s="1"/>
  <c r="H112" i="32" s="1"/>
  <c r="E70" i="33"/>
  <c r="G70" i="33" s="1"/>
  <c r="H70" i="33" s="1"/>
  <c r="E118" i="32"/>
  <c r="E73" i="33"/>
  <c r="G73" i="33" s="1"/>
  <c r="H73" i="33" s="1"/>
  <c r="E121" i="32"/>
  <c r="G121" i="32" s="1"/>
  <c r="H121" i="32" s="1"/>
  <c r="E67" i="33"/>
  <c r="G67" i="33" s="1"/>
  <c r="H67" i="33" s="1"/>
  <c r="E79" i="33"/>
  <c r="G79" i="33" s="1"/>
  <c r="H79" i="33" s="1"/>
  <c r="E127" i="32"/>
  <c r="G127" i="32" s="1"/>
  <c r="H127" i="32" s="1"/>
  <c r="E82" i="33"/>
  <c r="G82" i="33" s="1"/>
  <c r="H82" i="33" s="1"/>
  <c r="E130" i="32"/>
  <c r="G130" i="32" s="1"/>
  <c r="H130" i="32" s="1"/>
  <c r="E85" i="33"/>
  <c r="G85" i="33" s="1"/>
  <c r="H85" i="33" s="1"/>
  <c r="E133" i="32"/>
  <c r="G133" i="32" s="1"/>
  <c r="H133" i="32" s="1"/>
  <c r="E88" i="33"/>
  <c r="G88" i="33" s="1"/>
  <c r="H88" i="33" s="1"/>
  <c r="E136" i="32"/>
  <c r="G136" i="32" s="1"/>
  <c r="H136" i="32" s="1"/>
  <c r="E91" i="33"/>
  <c r="G91" i="33" s="1"/>
  <c r="H91" i="33" s="1"/>
  <c r="E139" i="32"/>
  <c r="G139" i="32" s="1"/>
  <c r="H139" i="32" s="1"/>
  <c r="E94" i="33"/>
  <c r="G94" i="33" s="1"/>
  <c r="H94" i="33" s="1"/>
  <c r="E142" i="32"/>
  <c r="E97" i="33"/>
  <c r="E145" i="32"/>
  <c r="E100" i="33"/>
  <c r="E148" i="32"/>
  <c r="G148" i="32" s="1"/>
  <c r="H148" i="32" s="1"/>
  <c r="E103" i="33"/>
  <c r="E151" i="32"/>
  <c r="G151" i="32" s="1"/>
  <c r="H151" i="32" s="1"/>
  <c r="E154" i="32"/>
  <c r="G154" i="32" s="1"/>
  <c r="H154" i="32" s="1"/>
  <c r="E109" i="33"/>
  <c r="E157" i="32"/>
  <c r="G157" i="32" s="1"/>
  <c r="H157" i="32" s="1"/>
  <c r="E112" i="33"/>
  <c r="E160" i="32"/>
  <c r="G160" i="32" s="1"/>
  <c r="H160" i="32" s="1"/>
  <c r="E115" i="33"/>
  <c r="E163" i="32"/>
  <c r="E118" i="33"/>
  <c r="E106" i="33"/>
  <c r="E166" i="32"/>
  <c r="G166" i="32" s="1"/>
  <c r="H166" i="32" s="1"/>
  <c r="E144" i="31"/>
  <c r="G144" i="31" s="1"/>
  <c r="H144" i="31" s="1"/>
  <c r="E142" i="31"/>
  <c r="G142" i="31" s="1"/>
  <c r="H142" i="31" s="1"/>
  <c r="E11" i="33"/>
  <c r="G11" i="33" s="1"/>
  <c r="H11" i="33" s="1"/>
  <c r="E34" i="31"/>
  <c r="G34" i="31" s="1"/>
  <c r="H34" i="31" s="1"/>
  <c r="E32" i="31"/>
  <c r="G32" i="31" s="1"/>
  <c r="H32" i="31" s="1"/>
  <c r="E139" i="31"/>
  <c r="G139" i="31" s="1"/>
  <c r="H139" i="31" s="1"/>
  <c r="E137" i="31"/>
  <c r="G137" i="31" s="1"/>
  <c r="H137" i="31" s="1"/>
  <c r="E84" i="31"/>
  <c r="G84" i="31" s="1"/>
  <c r="H84" i="31" s="1"/>
  <c r="E46" i="31"/>
  <c r="G46" i="31" s="1"/>
  <c r="H46" i="31" s="1"/>
  <c r="E136" i="31"/>
  <c r="E132" i="31"/>
  <c r="G132" i="31" s="1"/>
  <c r="H132" i="31" s="1"/>
  <c r="E138" i="31"/>
  <c r="G138" i="31" s="1"/>
  <c r="H138" i="31" s="1"/>
  <c r="E166" i="31"/>
  <c r="G166" i="31" s="1"/>
  <c r="H166" i="31" s="1"/>
  <c r="E94" i="31"/>
  <c r="G94" i="31" s="1"/>
  <c r="H94" i="31" s="1"/>
  <c r="E115" i="31"/>
  <c r="G115" i="31" s="1"/>
  <c r="H115" i="31" s="1"/>
  <c r="E26" i="31"/>
  <c r="G26" i="31" s="1"/>
  <c r="H26" i="31" s="1"/>
  <c r="E28" i="31"/>
  <c r="G28" i="31" s="1"/>
  <c r="H28" i="31" s="1"/>
  <c r="E30" i="31"/>
  <c r="G30" i="31" s="1"/>
  <c r="H30" i="31" s="1"/>
  <c r="E54" i="31"/>
  <c r="G54" i="31" s="1"/>
  <c r="H54" i="31" s="1"/>
  <c r="E124" i="31"/>
  <c r="G124" i="31" s="1"/>
  <c r="H124" i="31" s="1"/>
  <c r="E154" i="31"/>
  <c r="G154" i="31" s="1"/>
  <c r="H154" i="31" s="1"/>
  <c r="E104" i="31"/>
  <c r="G104" i="31" s="1"/>
  <c r="H104" i="31" s="1"/>
  <c r="E44" i="31"/>
  <c r="G44" i="31" s="1"/>
  <c r="H44" i="31" s="1"/>
  <c r="E140" i="31"/>
  <c r="G140" i="31" s="1"/>
  <c r="H140" i="31" s="1"/>
  <c r="E192" i="30"/>
  <c r="G192" i="30" s="1"/>
  <c r="H192" i="30" s="1"/>
  <c r="E188" i="30"/>
  <c r="G188" i="30" s="1"/>
  <c r="H188" i="30" s="1"/>
  <c r="E23" i="30"/>
  <c r="G23" i="30" s="1"/>
  <c r="E65" i="31"/>
  <c r="G65" i="31" s="1"/>
  <c r="H65" i="31" s="1"/>
  <c r="E67" i="31"/>
  <c r="G67" i="31" s="1"/>
  <c r="H67" i="31" s="1"/>
  <c r="E69" i="31"/>
  <c r="G69" i="31" s="1"/>
  <c r="H69" i="31" s="1"/>
  <c r="E86" i="31"/>
  <c r="G86" i="31" s="1"/>
  <c r="H86" i="31" s="1"/>
  <c r="E88" i="31"/>
  <c r="G88" i="31" s="1"/>
  <c r="H88" i="31" s="1"/>
  <c r="E90" i="31"/>
  <c r="G90" i="31" s="1"/>
  <c r="H90" i="31" s="1"/>
  <c r="E92" i="31"/>
  <c r="G92" i="31" s="1"/>
  <c r="H92" i="31" s="1"/>
  <c r="E96" i="31"/>
  <c r="G96" i="31" s="1"/>
  <c r="H96" i="31" s="1"/>
  <c r="E98" i="31"/>
  <c r="G98" i="31" s="1"/>
  <c r="H98" i="31" s="1"/>
  <c r="E100" i="31"/>
  <c r="G100" i="31" s="1"/>
  <c r="H100" i="31" s="1"/>
  <c r="E102" i="31"/>
  <c r="G102" i="31" s="1"/>
  <c r="H102" i="31" s="1"/>
  <c r="E119" i="31"/>
  <c r="G119" i="31" s="1"/>
  <c r="H119" i="31" s="1"/>
  <c r="E121" i="31"/>
  <c r="G121" i="31" s="1"/>
  <c r="H121" i="31" s="1"/>
  <c r="E123" i="31"/>
  <c r="G123" i="31" s="1"/>
  <c r="H123" i="31" s="1"/>
  <c r="E59" i="31"/>
  <c r="G59" i="31" s="1"/>
  <c r="H59" i="31" s="1"/>
  <c r="E61" i="31"/>
  <c r="G61" i="31" s="1"/>
  <c r="H61" i="31" s="1"/>
  <c r="E63" i="31"/>
  <c r="G63" i="31" s="1"/>
  <c r="H63" i="31" s="1"/>
  <c r="E117" i="31"/>
  <c r="G117" i="31" s="1"/>
  <c r="H117" i="31" s="1"/>
  <c r="E135" i="31"/>
  <c r="G135" i="31" s="1"/>
  <c r="H135" i="31" s="1"/>
  <c r="E141" i="31"/>
  <c r="G141" i="31" s="1"/>
  <c r="H141" i="31" s="1"/>
  <c r="E26" i="30"/>
  <c r="G26" i="30" s="1"/>
  <c r="H26" i="30" s="1"/>
  <c r="E28" i="30"/>
  <c r="G28" i="30" s="1"/>
  <c r="H28" i="30" s="1"/>
  <c r="E32" i="30"/>
  <c r="G32" i="30" s="1"/>
  <c r="H32" i="30" s="1"/>
  <c r="E34" i="30"/>
  <c r="G34" i="30" s="1"/>
  <c r="H34" i="30" s="1"/>
  <c r="E36" i="30"/>
  <c r="G36" i="30" s="1"/>
  <c r="H36" i="30" s="1"/>
  <c r="E56" i="30"/>
  <c r="G56" i="30" s="1"/>
  <c r="H56" i="30" s="1"/>
  <c r="E60" i="30"/>
  <c r="G60" i="30" s="1"/>
  <c r="H60" i="30" s="1"/>
  <c r="E62" i="30"/>
  <c r="G62" i="30" s="1"/>
  <c r="H62" i="30" s="1"/>
  <c r="E64" i="30"/>
  <c r="G64" i="30" s="1"/>
  <c r="H64" i="30" s="1"/>
  <c r="E66" i="30"/>
  <c r="G66" i="30" s="1"/>
  <c r="H66" i="30" s="1"/>
  <c r="E74" i="30"/>
  <c r="G74" i="30" s="1"/>
  <c r="H74" i="30" s="1"/>
  <c r="E76" i="30"/>
  <c r="G76" i="30" s="1"/>
  <c r="H76" i="30" s="1"/>
  <c r="E78" i="30"/>
  <c r="G78" i="30" s="1"/>
  <c r="H78" i="30" s="1"/>
  <c r="E86" i="30"/>
  <c r="G86" i="30" s="1"/>
  <c r="H86" i="30" s="1"/>
  <c r="E88" i="30"/>
  <c r="G88" i="30" s="1"/>
  <c r="E90" i="30"/>
  <c r="G90" i="30" s="1"/>
  <c r="H90" i="30" s="1"/>
  <c r="E92" i="30"/>
  <c r="G92" i="30" s="1"/>
  <c r="H92" i="30" s="1"/>
  <c r="E96" i="30"/>
  <c r="G96" i="30" s="1"/>
  <c r="H96" i="30" s="1"/>
  <c r="E104" i="30"/>
  <c r="G104" i="30" s="1"/>
  <c r="H104" i="30" s="1"/>
  <c r="E106" i="30"/>
  <c r="G106" i="30" s="1"/>
  <c r="H106" i="30" s="1"/>
  <c r="E118" i="30"/>
  <c r="G118" i="30" s="1"/>
  <c r="H118" i="30" s="1"/>
  <c r="E122" i="30"/>
  <c r="G122" i="30" s="1"/>
  <c r="E128" i="30"/>
  <c r="G128" i="30" s="1"/>
  <c r="H128" i="30" s="1"/>
  <c r="E130" i="30"/>
  <c r="G130" i="30" s="1"/>
  <c r="H130" i="30" s="1"/>
  <c r="E138" i="30"/>
  <c r="G138" i="30" s="1"/>
  <c r="H138" i="30" s="1"/>
  <c r="E142" i="30"/>
  <c r="G142" i="30" s="1"/>
  <c r="H142" i="30" s="1"/>
  <c r="E146" i="30"/>
  <c r="G146" i="30" s="1"/>
  <c r="E154" i="30"/>
  <c r="G154" i="30" s="1"/>
  <c r="H154" i="30" s="1"/>
  <c r="E156" i="30"/>
  <c r="G156" i="30" s="1"/>
  <c r="H156" i="30" s="1"/>
  <c r="E158" i="30"/>
  <c r="G158" i="30" s="1"/>
  <c r="H158" i="30" s="1"/>
  <c r="E162" i="30"/>
  <c r="G162" i="30" s="1"/>
  <c r="H162" i="30" s="1"/>
  <c r="E168" i="30"/>
  <c r="G168" i="30" s="1"/>
  <c r="H168" i="30" s="1"/>
  <c r="E170" i="30"/>
  <c r="G170" i="30" s="1"/>
  <c r="H170" i="30" s="1"/>
  <c r="E172" i="30"/>
  <c r="G172" i="30" s="1"/>
  <c r="H172" i="30" s="1"/>
  <c r="E75" i="31"/>
  <c r="G75" i="31" s="1"/>
  <c r="H75" i="31" s="1"/>
  <c r="E77" i="31"/>
  <c r="G77" i="31" s="1"/>
  <c r="H77" i="31" s="1"/>
  <c r="E79" i="31"/>
  <c r="G79" i="31" s="1"/>
  <c r="H79" i="31" s="1"/>
  <c r="E81" i="31"/>
  <c r="G81" i="31" s="1"/>
  <c r="H81" i="31" s="1"/>
  <c r="E175" i="31"/>
  <c r="G175" i="31" s="1"/>
  <c r="H175" i="31" s="1"/>
  <c r="E177" i="31"/>
  <c r="G177" i="31" s="1"/>
  <c r="H177" i="31" s="1"/>
  <c r="E103" i="30"/>
  <c r="G103" i="30" s="1"/>
  <c r="H103" i="30" s="1"/>
  <c r="E155" i="30"/>
  <c r="G155" i="30" s="1"/>
  <c r="H155" i="30" s="1"/>
  <c r="E107" i="31"/>
  <c r="G107" i="31" s="1"/>
  <c r="H107" i="31" s="1"/>
  <c r="E109" i="31"/>
  <c r="G109" i="31" s="1"/>
  <c r="H109" i="31" s="1"/>
  <c r="E111" i="31"/>
  <c r="G111" i="31" s="1"/>
  <c r="H111" i="31" s="1"/>
  <c r="E113" i="31"/>
  <c r="G113" i="31" s="1"/>
  <c r="H113" i="31" s="1"/>
  <c r="E36" i="31"/>
  <c r="G36" i="31" s="1"/>
  <c r="H36" i="31" s="1"/>
  <c r="E114" i="31"/>
  <c r="G114" i="31" s="1"/>
  <c r="H114" i="31" s="1"/>
  <c r="E70" i="31"/>
  <c r="G70" i="31" s="1"/>
  <c r="H70" i="31" s="1"/>
  <c r="E176" i="30"/>
  <c r="G176" i="30" s="1"/>
  <c r="E178" i="30"/>
  <c r="G178" i="30" s="1"/>
  <c r="H178" i="30" s="1"/>
  <c r="E187" i="30"/>
  <c r="G187" i="30" s="1"/>
  <c r="H187" i="30" s="1"/>
  <c r="E42" i="31"/>
  <c r="G42" i="31" s="1"/>
  <c r="H42" i="31" s="1"/>
  <c r="E48" i="31"/>
  <c r="G48" i="31" s="1"/>
  <c r="H48" i="31" s="1"/>
  <c r="E50" i="31"/>
  <c r="G50" i="31" s="1"/>
  <c r="H50" i="31" s="1"/>
  <c r="E52" i="31"/>
  <c r="G52" i="31" s="1"/>
  <c r="H52" i="31" s="1"/>
  <c r="E56" i="31"/>
  <c r="G56" i="31" s="1"/>
  <c r="H56" i="31" s="1"/>
  <c r="E71" i="31"/>
  <c r="G71" i="31" s="1"/>
  <c r="H71" i="31" s="1"/>
  <c r="E73" i="31"/>
  <c r="G73" i="31" s="1"/>
  <c r="H73" i="31" s="1"/>
  <c r="E125" i="31"/>
  <c r="G125" i="31" s="1"/>
  <c r="H125" i="31" s="1"/>
  <c r="E127" i="31"/>
  <c r="G127" i="31" s="1"/>
  <c r="H127" i="31" s="1"/>
  <c r="E129" i="31"/>
  <c r="G129" i="31" s="1"/>
  <c r="H129" i="31" s="1"/>
  <c r="E168" i="31"/>
  <c r="G168" i="31" s="1"/>
  <c r="H168" i="31" s="1"/>
  <c r="E64" i="31"/>
  <c r="G64" i="31" s="1"/>
  <c r="H64" i="31" s="1"/>
  <c r="E33" i="31"/>
  <c r="G33" i="31" s="1"/>
  <c r="H33" i="31" s="1"/>
  <c r="E40" i="31"/>
  <c r="G40" i="31" s="1"/>
  <c r="H40" i="31" s="1"/>
  <c r="E118" i="31"/>
  <c r="G118" i="31" s="1"/>
  <c r="H118" i="31" s="1"/>
  <c r="E193" i="31"/>
  <c r="G193" i="31" s="1"/>
  <c r="H193" i="31" s="1"/>
  <c r="E23" i="31"/>
  <c r="G23" i="31" s="1"/>
  <c r="H23" i="31" s="1"/>
  <c r="E25" i="31"/>
  <c r="G25" i="31" s="1"/>
  <c r="H25" i="31" s="1"/>
  <c r="E27" i="31"/>
  <c r="G27" i="31" s="1"/>
  <c r="H27" i="31" s="1"/>
  <c r="E29" i="31"/>
  <c r="G29" i="31" s="1"/>
  <c r="H29" i="31" s="1"/>
  <c r="E31" i="31"/>
  <c r="G31" i="31" s="1"/>
  <c r="H31" i="31" s="1"/>
  <c r="E43" i="31"/>
  <c r="G43" i="31" s="1"/>
  <c r="H43" i="31" s="1"/>
  <c r="E45" i="31"/>
  <c r="G45" i="31" s="1"/>
  <c r="H45" i="31" s="1"/>
  <c r="E47" i="31"/>
  <c r="G47" i="31" s="1"/>
  <c r="E49" i="31"/>
  <c r="G49" i="31" s="1"/>
  <c r="H49" i="31" s="1"/>
  <c r="E51" i="31"/>
  <c r="G51" i="31" s="1"/>
  <c r="E53" i="31"/>
  <c r="G53" i="31" s="1"/>
  <c r="H53" i="31" s="1"/>
  <c r="E55" i="31"/>
  <c r="G55" i="31" s="1"/>
  <c r="E57" i="31"/>
  <c r="G57" i="31" s="1"/>
  <c r="H57" i="31" s="1"/>
  <c r="E60" i="31"/>
  <c r="G60" i="31" s="1"/>
  <c r="H60" i="31" s="1"/>
  <c r="E62" i="31"/>
  <c r="G62" i="31" s="1"/>
  <c r="H62" i="31" s="1"/>
  <c r="E66" i="31"/>
  <c r="G66" i="31" s="1"/>
  <c r="H66" i="31" s="1"/>
  <c r="E68" i="31"/>
  <c r="G68" i="31" s="1"/>
  <c r="H68" i="31" s="1"/>
  <c r="E72" i="31"/>
  <c r="G72" i="31" s="1"/>
  <c r="H72" i="31" s="1"/>
  <c r="E76" i="31"/>
  <c r="G76" i="31" s="1"/>
  <c r="H76" i="31" s="1"/>
  <c r="E78" i="31"/>
  <c r="G78" i="31" s="1"/>
  <c r="H78" i="31" s="1"/>
  <c r="E80" i="31"/>
  <c r="G80" i="31" s="1"/>
  <c r="H80" i="31" s="1"/>
  <c r="E83" i="31"/>
  <c r="G83" i="31" s="1"/>
  <c r="E85" i="31"/>
  <c r="G85" i="31" s="1"/>
  <c r="H85" i="31" s="1"/>
  <c r="E87" i="31"/>
  <c r="G87" i="31" s="1"/>
  <c r="E89" i="31"/>
  <c r="G89" i="31" s="1"/>
  <c r="H89" i="31" s="1"/>
  <c r="E91" i="31"/>
  <c r="G91" i="31" s="1"/>
  <c r="E93" i="31"/>
  <c r="G93" i="31" s="1"/>
  <c r="H93" i="31" s="1"/>
  <c r="E95" i="31"/>
  <c r="G95" i="31" s="1"/>
  <c r="E97" i="31"/>
  <c r="G97" i="31" s="1"/>
  <c r="H97" i="31" s="1"/>
  <c r="E99" i="31"/>
  <c r="G99" i="31" s="1"/>
  <c r="E101" i="31"/>
  <c r="G101" i="31" s="1"/>
  <c r="H101" i="31" s="1"/>
  <c r="E103" i="31"/>
  <c r="G103" i="31" s="1"/>
  <c r="E105" i="31"/>
  <c r="G105" i="31" s="1"/>
  <c r="H105" i="31" s="1"/>
  <c r="E108" i="31"/>
  <c r="G108" i="31" s="1"/>
  <c r="H108" i="31" s="1"/>
  <c r="E110" i="31"/>
  <c r="G110" i="31" s="1"/>
  <c r="H110" i="31" s="1"/>
  <c r="E112" i="31"/>
  <c r="G112" i="31" s="1"/>
  <c r="H112" i="31" s="1"/>
  <c r="E116" i="31"/>
  <c r="G116" i="31" s="1"/>
  <c r="H116" i="31" s="1"/>
  <c r="E120" i="31"/>
  <c r="G120" i="31" s="1"/>
  <c r="H120" i="31" s="1"/>
  <c r="E122" i="31"/>
  <c r="G122" i="31" s="1"/>
  <c r="H122" i="31" s="1"/>
  <c r="E126" i="31"/>
  <c r="G126" i="31" s="1"/>
  <c r="E128" i="31"/>
  <c r="G128" i="31" s="1"/>
  <c r="H128" i="31" s="1"/>
  <c r="E131" i="31"/>
  <c r="G131" i="31" s="1"/>
  <c r="H131" i="31" s="1"/>
  <c r="E143" i="31"/>
  <c r="G143" i="31" s="1"/>
  <c r="H143" i="31" s="1"/>
  <c r="E145" i="31"/>
  <c r="G145" i="31" s="1"/>
  <c r="H145" i="31" s="1"/>
  <c r="E147" i="31"/>
  <c r="G147" i="31" s="1"/>
  <c r="E156" i="31"/>
  <c r="G156" i="31" s="1"/>
  <c r="H156" i="31" s="1"/>
  <c r="E158" i="31"/>
  <c r="G158" i="31" s="1"/>
  <c r="H158" i="31" s="1"/>
  <c r="E160" i="31"/>
  <c r="G160" i="31" s="1"/>
  <c r="H160" i="31" s="1"/>
  <c r="E162" i="31"/>
  <c r="G162" i="31" s="1"/>
  <c r="H162" i="31" s="1"/>
  <c r="E171" i="31"/>
  <c r="G171" i="31" s="1"/>
  <c r="H171" i="31" s="1"/>
  <c r="E173" i="31"/>
  <c r="G173" i="31" s="1"/>
  <c r="H173" i="31" s="1"/>
  <c r="E182" i="31"/>
  <c r="G182" i="31" s="1"/>
  <c r="E183" i="31"/>
  <c r="G183" i="31" s="1"/>
  <c r="H183" i="31" s="1"/>
  <c r="E184" i="31"/>
  <c r="G184" i="31" s="1"/>
  <c r="E185" i="31"/>
  <c r="G185" i="31" s="1"/>
  <c r="H185" i="31" s="1"/>
  <c r="E187" i="31"/>
  <c r="G187" i="31" s="1"/>
  <c r="H187" i="31" s="1"/>
  <c r="E189" i="31"/>
  <c r="G189" i="31" s="1"/>
  <c r="E191" i="31"/>
  <c r="G191" i="31" s="1"/>
  <c r="H191" i="31" s="1"/>
  <c r="E35" i="31"/>
  <c r="G35" i="31" s="1"/>
  <c r="H35" i="31" s="1"/>
  <c r="E37" i="31"/>
  <c r="G37" i="31" s="1"/>
  <c r="H37" i="31" s="1"/>
  <c r="E39" i="31"/>
  <c r="G39" i="31" s="1"/>
  <c r="H39" i="31" s="1"/>
  <c r="E41" i="31"/>
  <c r="G41" i="31" s="1"/>
  <c r="H41" i="31" s="1"/>
  <c r="E133" i="31"/>
  <c r="G133" i="31" s="1"/>
  <c r="H133" i="31" s="1"/>
  <c r="E164" i="31"/>
  <c r="G164" i="31" s="1"/>
  <c r="H164" i="31" s="1"/>
  <c r="E58" i="31"/>
  <c r="G58" i="31" s="1"/>
  <c r="H58" i="31" s="1"/>
  <c r="E82" i="31"/>
  <c r="G82" i="31" s="1"/>
  <c r="H82" i="31" s="1"/>
  <c r="E106" i="31"/>
  <c r="G106" i="31" s="1"/>
  <c r="H106" i="31" s="1"/>
  <c r="E130" i="31"/>
  <c r="G130" i="31" s="1"/>
  <c r="H130" i="31" s="1"/>
  <c r="G24" i="31"/>
  <c r="H24" i="31" s="1"/>
  <c r="G38" i="31"/>
  <c r="H38" i="31" s="1"/>
  <c r="F196" i="31"/>
  <c r="F179" i="31"/>
  <c r="G74" i="31"/>
  <c r="H74" i="31" s="1"/>
  <c r="E134" i="31"/>
  <c r="E149" i="31"/>
  <c r="E151" i="31"/>
  <c r="E153" i="31"/>
  <c r="E155" i="31"/>
  <c r="E157" i="31"/>
  <c r="E159" i="31"/>
  <c r="E161" i="31"/>
  <c r="E163" i="31"/>
  <c r="E165" i="31"/>
  <c r="E167" i="31"/>
  <c r="E169" i="31"/>
  <c r="E170" i="31"/>
  <c r="E172" i="31"/>
  <c r="E174" i="31"/>
  <c r="E176" i="31"/>
  <c r="E178" i="31"/>
  <c r="E188" i="31"/>
  <c r="E190" i="31"/>
  <c r="E192" i="31"/>
  <c r="E186" i="31"/>
  <c r="E54" i="30"/>
  <c r="G54" i="30" s="1"/>
  <c r="H54" i="30" s="1"/>
  <c r="E102" i="30"/>
  <c r="G102" i="30" s="1"/>
  <c r="H102" i="30" s="1"/>
  <c r="E107" i="30"/>
  <c r="G107" i="30" s="1"/>
  <c r="H107" i="30" s="1"/>
  <c r="E126" i="30"/>
  <c r="G126" i="30" s="1"/>
  <c r="E143" i="30"/>
  <c r="G143" i="30" s="1"/>
  <c r="H143" i="30" s="1"/>
  <c r="E147" i="30"/>
  <c r="G147" i="30" s="1"/>
  <c r="H147" i="30" s="1"/>
  <c r="E160" i="30"/>
  <c r="G160" i="30" s="1"/>
  <c r="H160" i="30" s="1"/>
  <c r="E174" i="30"/>
  <c r="G174" i="30" s="1"/>
  <c r="H174" i="30" s="1"/>
  <c r="E25" i="30"/>
  <c r="G25" i="30" s="1"/>
  <c r="H25" i="30" s="1"/>
  <c r="E27" i="30"/>
  <c r="G27" i="30" s="1"/>
  <c r="H27" i="30" s="1"/>
  <c r="E29" i="30"/>
  <c r="G29" i="30" s="1"/>
  <c r="H29" i="30" s="1"/>
  <c r="E31" i="30"/>
  <c r="G31" i="30" s="1"/>
  <c r="H31" i="30" s="1"/>
  <c r="E33" i="30"/>
  <c r="G33" i="30" s="1"/>
  <c r="H33" i="30" s="1"/>
  <c r="E35" i="30"/>
  <c r="G35" i="30" s="1"/>
  <c r="H35" i="30" s="1"/>
  <c r="E38" i="30"/>
  <c r="G38" i="30" s="1"/>
  <c r="H38" i="30" s="1"/>
  <c r="E42" i="30"/>
  <c r="G42" i="30" s="1"/>
  <c r="H42" i="30" s="1"/>
  <c r="E43" i="30"/>
  <c r="G43" i="30" s="1"/>
  <c r="H43" i="30" s="1"/>
  <c r="E44" i="30"/>
  <c r="G44" i="30" s="1"/>
  <c r="H44" i="30" s="1"/>
  <c r="E46" i="30"/>
  <c r="G46" i="30" s="1"/>
  <c r="H46" i="30" s="1"/>
  <c r="E48" i="30"/>
  <c r="G48" i="30" s="1"/>
  <c r="H48" i="30" s="1"/>
  <c r="E50" i="30"/>
  <c r="G50" i="30" s="1"/>
  <c r="H50" i="30" s="1"/>
  <c r="E52" i="30"/>
  <c r="G52" i="30" s="1"/>
  <c r="H52" i="30" s="1"/>
  <c r="E55" i="30"/>
  <c r="G55" i="30" s="1"/>
  <c r="H55" i="30" s="1"/>
  <c r="E59" i="30"/>
  <c r="G59" i="30" s="1"/>
  <c r="H59" i="30" s="1"/>
  <c r="E63" i="30"/>
  <c r="G63" i="30" s="1"/>
  <c r="H63" i="30" s="1"/>
  <c r="E65" i="30"/>
  <c r="G65" i="30" s="1"/>
  <c r="H65" i="30" s="1"/>
  <c r="E68" i="30"/>
  <c r="G68" i="30" s="1"/>
  <c r="H68" i="30" s="1"/>
  <c r="E70" i="30"/>
  <c r="G70" i="30" s="1"/>
  <c r="H70" i="30" s="1"/>
  <c r="E72" i="30"/>
  <c r="G72" i="30" s="1"/>
  <c r="H72" i="30" s="1"/>
  <c r="E75" i="30"/>
  <c r="G75" i="30" s="1"/>
  <c r="H75" i="30" s="1"/>
  <c r="E77" i="30"/>
  <c r="G77" i="30" s="1"/>
  <c r="H77" i="30" s="1"/>
  <c r="E80" i="30"/>
  <c r="G80" i="30" s="1"/>
  <c r="H80" i="30" s="1"/>
  <c r="E84" i="30"/>
  <c r="G84" i="30" s="1"/>
  <c r="H84" i="30" s="1"/>
  <c r="E87" i="30"/>
  <c r="G87" i="30" s="1"/>
  <c r="E91" i="30"/>
  <c r="G91" i="30" s="1"/>
  <c r="H91" i="30" s="1"/>
  <c r="E95" i="30"/>
  <c r="G95" i="30" s="1"/>
  <c r="H95" i="30" s="1"/>
  <c r="E98" i="30"/>
  <c r="G98" i="30" s="1"/>
  <c r="H98" i="30" s="1"/>
  <c r="E108" i="30"/>
  <c r="G108" i="30" s="1"/>
  <c r="H108" i="30" s="1"/>
  <c r="E110" i="30"/>
  <c r="G110" i="30" s="1"/>
  <c r="H110" i="30" s="1"/>
  <c r="E112" i="30"/>
  <c r="G112" i="30" s="1"/>
  <c r="H112" i="30" s="1"/>
  <c r="E114" i="30"/>
  <c r="G114" i="30" s="1"/>
  <c r="H114" i="30" s="1"/>
  <c r="E121" i="30"/>
  <c r="G121" i="30" s="1"/>
  <c r="H121" i="30" s="1"/>
  <c r="E123" i="30"/>
  <c r="G123" i="30" s="1"/>
  <c r="E124" i="30"/>
  <c r="G124" i="30" s="1"/>
  <c r="H124" i="30" s="1"/>
  <c r="E125" i="30"/>
  <c r="G125" i="30" s="1"/>
  <c r="H125" i="30" s="1"/>
  <c r="E127" i="30"/>
  <c r="G127" i="30" s="1"/>
  <c r="H127" i="30" s="1"/>
  <c r="E129" i="30"/>
  <c r="G129" i="30" s="1"/>
  <c r="H129" i="30" s="1"/>
  <c r="E131" i="30"/>
  <c r="G131" i="30" s="1"/>
  <c r="H131" i="30" s="1"/>
  <c r="E133" i="30"/>
  <c r="E134" i="30"/>
  <c r="G134" i="30" s="1"/>
  <c r="H134" i="30" s="1"/>
  <c r="E136" i="30"/>
  <c r="G136" i="30" s="1"/>
  <c r="E137" i="30"/>
  <c r="G137" i="30" s="1"/>
  <c r="H137" i="30" s="1"/>
  <c r="E139" i="30"/>
  <c r="G139" i="30" s="1"/>
  <c r="E140" i="30"/>
  <c r="G140" i="30" s="1"/>
  <c r="H140" i="30" s="1"/>
  <c r="E144" i="30"/>
  <c r="G144" i="30" s="1"/>
  <c r="H144" i="30" s="1"/>
  <c r="E150" i="30"/>
  <c r="G150" i="30" s="1"/>
  <c r="H150" i="30" s="1"/>
  <c r="E152" i="30"/>
  <c r="E157" i="30"/>
  <c r="G157" i="30" s="1"/>
  <c r="H157" i="30" s="1"/>
  <c r="E164" i="30"/>
  <c r="G164" i="30" s="1"/>
  <c r="H164" i="30" s="1"/>
  <c r="E166" i="30"/>
  <c r="G166" i="30" s="1"/>
  <c r="H166" i="30" s="1"/>
  <c r="E175" i="30"/>
  <c r="G175" i="30" s="1"/>
  <c r="H175" i="30" s="1"/>
  <c r="E177" i="30"/>
  <c r="G177" i="30" s="1"/>
  <c r="H177" i="30" s="1"/>
  <c r="E182" i="30"/>
  <c r="G182" i="30" s="1"/>
  <c r="H182" i="30" s="1"/>
  <c r="E183" i="30"/>
  <c r="G183" i="30" s="1"/>
  <c r="H183" i="30" s="1"/>
  <c r="E185" i="30"/>
  <c r="G185" i="30" s="1"/>
  <c r="H185" i="30" s="1"/>
  <c r="E186" i="30"/>
  <c r="G186" i="30" s="1"/>
  <c r="H186" i="30" s="1"/>
  <c r="E190" i="30"/>
  <c r="G190" i="30" s="1"/>
  <c r="H190" i="30" s="1"/>
  <c r="G85" i="30"/>
  <c r="H85" i="30" s="1"/>
  <c r="E24" i="30"/>
  <c r="G24" i="30" s="1"/>
  <c r="H24" i="30" s="1"/>
  <c r="E79" i="30"/>
  <c r="G79" i="30" s="1"/>
  <c r="H79" i="30" s="1"/>
  <c r="E184" i="30"/>
  <c r="G184" i="30" s="1"/>
  <c r="H184" i="30" s="1"/>
  <c r="E30" i="30"/>
  <c r="G30" i="30" s="1"/>
  <c r="E49" i="30"/>
  <c r="G49" i="30" s="1"/>
  <c r="H49" i="30" s="1"/>
  <c r="E119" i="30"/>
  <c r="G119" i="30" s="1"/>
  <c r="E163" i="30"/>
  <c r="E61" i="30"/>
  <c r="G61" i="30" s="1"/>
  <c r="H61" i="30" s="1"/>
  <c r="E39" i="30"/>
  <c r="E67" i="30"/>
  <c r="G67" i="30" s="1"/>
  <c r="H67" i="30" s="1"/>
  <c r="E148" i="30"/>
  <c r="G148" i="30" s="1"/>
  <c r="H148" i="30" s="1"/>
  <c r="E193" i="30"/>
  <c r="G193" i="30" s="1"/>
  <c r="H193" i="30" s="1"/>
  <c r="E57" i="30"/>
  <c r="G57" i="30" s="1"/>
  <c r="H57" i="30" s="1"/>
  <c r="E97" i="30"/>
  <c r="G97" i="30" s="1"/>
  <c r="H97" i="30" s="1"/>
  <c r="E165" i="30"/>
  <c r="G165" i="30" s="1"/>
  <c r="H165" i="30" s="1"/>
  <c r="E191" i="30"/>
  <c r="G191" i="30" s="1"/>
  <c r="H191" i="30" s="1"/>
  <c r="E40" i="30"/>
  <c r="E58" i="30"/>
  <c r="E100" i="30"/>
  <c r="F196" i="30"/>
  <c r="F179" i="30"/>
  <c r="G73" i="30"/>
  <c r="H73" i="30" s="1"/>
  <c r="E82" i="30"/>
  <c r="E99" i="30"/>
  <c r="E93" i="30"/>
  <c r="E120" i="30"/>
  <c r="G141" i="30"/>
  <c r="H141" i="30" s="1"/>
  <c r="E89" i="30"/>
  <c r="E94" i="30"/>
  <c r="E116" i="30"/>
  <c r="E132" i="30"/>
  <c r="E151" i="30"/>
  <c r="E153" i="30"/>
  <c r="E189" i="30"/>
  <c r="E161" i="30"/>
  <c r="E171" i="30"/>
  <c r="E42" i="29"/>
  <c r="E52" i="29"/>
  <c r="E62" i="29"/>
  <c r="G62" i="29" s="1"/>
  <c r="H62" i="29" s="1"/>
  <c r="E72" i="29"/>
  <c r="G72" i="29" s="1"/>
  <c r="H72" i="29" s="1"/>
  <c r="E76" i="29"/>
  <c r="E78" i="29"/>
  <c r="G78" i="29" s="1"/>
  <c r="E82" i="29"/>
  <c r="G82" i="29" s="1"/>
  <c r="E86" i="29"/>
  <c r="G86" i="29" s="1"/>
  <c r="H86" i="29" s="1"/>
  <c r="E90" i="29"/>
  <c r="G90" i="29" s="1"/>
  <c r="E94" i="29"/>
  <c r="G94" i="29" s="1"/>
  <c r="H94" i="29" s="1"/>
  <c r="E36" i="29"/>
  <c r="G36" i="29" s="1"/>
  <c r="H36" i="29" s="1"/>
  <c r="E40" i="29"/>
  <c r="E50" i="29"/>
  <c r="G50" i="29" s="1"/>
  <c r="E60" i="29"/>
  <c r="G60" i="29" s="1"/>
  <c r="E66" i="29"/>
  <c r="G66" i="29" s="1"/>
  <c r="H66" i="29" s="1"/>
  <c r="E74" i="29"/>
  <c r="G74" i="29" s="1"/>
  <c r="E80" i="29"/>
  <c r="G80" i="29" s="1"/>
  <c r="H80" i="29" s="1"/>
  <c r="E84" i="29"/>
  <c r="G84" i="29" s="1"/>
  <c r="E88" i="29"/>
  <c r="E92" i="29"/>
  <c r="G92" i="29" s="1"/>
  <c r="H92" i="29" s="1"/>
  <c r="E44" i="29"/>
  <c r="G44" i="29" s="1"/>
  <c r="E54" i="29"/>
  <c r="E64" i="29"/>
  <c r="G64" i="29" s="1"/>
  <c r="H64" i="29" s="1"/>
  <c r="E41" i="29"/>
  <c r="E49" i="29"/>
  <c r="G49" i="29" s="1"/>
  <c r="H49" i="29" s="1"/>
  <c r="E55" i="29"/>
  <c r="E59" i="29"/>
  <c r="E65" i="29"/>
  <c r="G65" i="29" s="1"/>
  <c r="H65" i="29" s="1"/>
  <c r="E71" i="29"/>
  <c r="G71" i="29" s="1"/>
  <c r="H71" i="29" s="1"/>
  <c r="E75" i="29"/>
  <c r="G75" i="29" s="1"/>
  <c r="H75" i="29" s="1"/>
  <c r="E79" i="29"/>
  <c r="G79" i="29" s="1"/>
  <c r="H79" i="29" s="1"/>
  <c r="E85" i="29"/>
  <c r="G85" i="29" s="1"/>
  <c r="H85" i="29" s="1"/>
  <c r="E89" i="29"/>
  <c r="G89" i="29" s="1"/>
  <c r="H89" i="29" s="1"/>
  <c r="E93" i="29"/>
  <c r="E46" i="29"/>
  <c r="E56" i="29"/>
  <c r="G56" i="29" s="1"/>
  <c r="E70" i="29"/>
  <c r="G70" i="29" s="1"/>
  <c r="H70" i="29" s="1"/>
  <c r="E35" i="29"/>
  <c r="E39" i="29"/>
  <c r="G39" i="29" s="1"/>
  <c r="H39" i="29" s="1"/>
  <c r="E45" i="29"/>
  <c r="G45" i="29" s="1"/>
  <c r="H45" i="29" s="1"/>
  <c r="E53" i="29"/>
  <c r="E63" i="29"/>
  <c r="G63" i="29" s="1"/>
  <c r="H63" i="29" s="1"/>
  <c r="E81" i="29"/>
  <c r="E38" i="29"/>
  <c r="G38" i="29" s="1"/>
  <c r="E48" i="29"/>
  <c r="E58" i="29"/>
  <c r="G58" i="29" s="1"/>
  <c r="H58" i="29" s="1"/>
  <c r="E68" i="29"/>
  <c r="E37" i="29"/>
  <c r="G37" i="29" s="1"/>
  <c r="H37" i="29" s="1"/>
  <c r="E43" i="29"/>
  <c r="G43" i="29" s="1"/>
  <c r="H43" i="29" s="1"/>
  <c r="E47" i="29"/>
  <c r="E51" i="29"/>
  <c r="G51" i="29" s="1"/>
  <c r="H51" i="29" s="1"/>
  <c r="E57" i="29"/>
  <c r="G57" i="29" s="1"/>
  <c r="H57" i="29" s="1"/>
  <c r="E61" i="29"/>
  <c r="G61" i="29" s="1"/>
  <c r="H61" i="29" s="1"/>
  <c r="E67" i="29"/>
  <c r="E69" i="29"/>
  <c r="E73" i="29"/>
  <c r="E77" i="29"/>
  <c r="G77" i="29" s="1"/>
  <c r="H77" i="29" s="1"/>
  <c r="E83" i="29"/>
  <c r="G83" i="29" s="1"/>
  <c r="H83" i="29" s="1"/>
  <c r="E87" i="29"/>
  <c r="E91" i="29"/>
  <c r="G91" i="29" s="1"/>
  <c r="H91" i="29" s="1"/>
  <c r="J19" i="25" l="1"/>
  <c r="J19" i="38" s="1"/>
  <c r="J20" i="36"/>
  <c r="J18" i="24"/>
  <c r="J18" i="37" s="1"/>
  <c r="J19" i="35"/>
  <c r="I196" i="32"/>
  <c r="G118" i="33"/>
  <c r="H118" i="33" s="1"/>
  <c r="G109" i="33"/>
  <c r="H109" i="33" s="1"/>
  <c r="G142" i="32"/>
  <c r="H142" i="32" s="1"/>
  <c r="G150" i="32"/>
  <c r="H150" i="32" s="1"/>
  <c r="G129" i="32"/>
  <c r="H129" i="32" s="1"/>
  <c r="G155" i="32"/>
  <c r="H155" i="32" s="1"/>
  <c r="G16" i="32"/>
  <c r="H16" i="32" s="1"/>
  <c r="G132" i="32"/>
  <c r="H132" i="32" s="1"/>
  <c r="G92" i="32"/>
  <c r="H92" i="32" s="1"/>
  <c r="G79" i="32"/>
  <c r="H79" i="32" s="1"/>
  <c r="G145" i="32"/>
  <c r="H145" i="32" s="1"/>
  <c r="G70" i="32"/>
  <c r="H70" i="32" s="1"/>
  <c r="G163" i="32"/>
  <c r="H163" i="32" s="1"/>
  <c r="G22" i="32"/>
  <c r="H22" i="32" s="1"/>
  <c r="G65" i="32"/>
  <c r="H65" i="32" s="1"/>
  <c r="G90" i="32"/>
  <c r="H90" i="32" s="1"/>
  <c r="G15" i="32"/>
  <c r="H15" i="32" s="1"/>
  <c r="G18" i="32"/>
  <c r="H18" i="32" s="1"/>
  <c r="G113" i="32"/>
  <c r="H113" i="32" s="1"/>
  <c r="G60" i="32"/>
  <c r="H60" i="32" s="1"/>
  <c r="G125" i="32"/>
  <c r="H125" i="32" s="1"/>
  <c r="G118" i="32"/>
  <c r="H118" i="32" s="1"/>
  <c r="G117" i="33"/>
  <c r="H117" i="33" s="1"/>
  <c r="G116" i="33"/>
  <c r="H116" i="33" s="1"/>
  <c r="G86" i="32"/>
  <c r="H86" i="32" s="1"/>
  <c r="G20" i="33"/>
  <c r="H20" i="33" s="1"/>
  <c r="G19" i="33"/>
  <c r="H19" i="33" s="1"/>
  <c r="G17" i="33"/>
  <c r="H17" i="33" s="1"/>
  <c r="G21" i="33"/>
  <c r="H21" i="33" s="1"/>
  <c r="G136" i="31"/>
  <c r="H136" i="31" s="1"/>
  <c r="H147" i="31"/>
  <c r="H23" i="30"/>
  <c r="H126" i="30"/>
  <c r="H88" i="30"/>
  <c r="H176" i="30"/>
  <c r="H189" i="31"/>
  <c r="H146" i="30"/>
  <c r="H122" i="30"/>
  <c r="H30" i="30"/>
  <c r="H119" i="30"/>
  <c r="H136" i="30"/>
  <c r="H103" i="31"/>
  <c r="H91" i="31"/>
  <c r="H87" i="30"/>
  <c r="H126" i="31"/>
  <c r="H182" i="31"/>
  <c r="H95" i="31"/>
  <c r="H83" i="31"/>
  <c r="H184" i="31"/>
  <c r="H99" i="31"/>
  <c r="H87" i="31"/>
  <c r="H55" i="31"/>
  <c r="H51" i="31"/>
  <c r="H47" i="31"/>
  <c r="G186" i="31"/>
  <c r="H186" i="31" s="1"/>
  <c r="G190" i="31"/>
  <c r="H190" i="31" s="1"/>
  <c r="G178" i="31"/>
  <c r="H178" i="31" s="1"/>
  <c r="G174" i="31"/>
  <c r="H174" i="31" s="1"/>
  <c r="G170" i="31"/>
  <c r="H170" i="31" s="1"/>
  <c r="G167" i="31"/>
  <c r="H167" i="31" s="1"/>
  <c r="G163" i="31"/>
  <c r="H163" i="31" s="1"/>
  <c r="G159" i="31"/>
  <c r="H159" i="31" s="1"/>
  <c r="G155" i="31"/>
  <c r="H155" i="31" s="1"/>
  <c r="G151" i="31"/>
  <c r="H151" i="31" s="1"/>
  <c r="G134" i="31"/>
  <c r="H134" i="31" s="1"/>
  <c r="G192" i="31"/>
  <c r="H192" i="31" s="1"/>
  <c r="G188" i="31"/>
  <c r="H188" i="31" s="1"/>
  <c r="G176" i="31"/>
  <c r="H176" i="31" s="1"/>
  <c r="G172" i="31"/>
  <c r="H172" i="31" s="1"/>
  <c r="G169" i="31"/>
  <c r="H169" i="31" s="1"/>
  <c r="G165" i="31"/>
  <c r="H165" i="31" s="1"/>
  <c r="G161" i="31"/>
  <c r="H161" i="31" s="1"/>
  <c r="G157" i="31"/>
  <c r="H157" i="31" s="1"/>
  <c r="G153" i="31"/>
  <c r="H153" i="31" s="1"/>
  <c r="G149" i="31"/>
  <c r="H149" i="31" s="1"/>
  <c r="G152" i="30"/>
  <c r="H152" i="30" s="1"/>
  <c r="G133" i="30"/>
  <c r="H133" i="30" s="1"/>
  <c r="H139" i="30"/>
  <c r="H123" i="30"/>
  <c r="G39" i="30"/>
  <c r="H39" i="30" s="1"/>
  <c r="G163" i="30"/>
  <c r="H163" i="30" s="1"/>
  <c r="G171" i="30"/>
  <c r="H171" i="30" s="1"/>
  <c r="G153" i="30"/>
  <c r="H153" i="30" s="1"/>
  <c r="G132" i="30"/>
  <c r="H132" i="30" s="1"/>
  <c r="G116" i="30"/>
  <c r="H116" i="30" s="1"/>
  <c r="G93" i="30"/>
  <c r="H93" i="30" s="1"/>
  <c r="G82" i="30"/>
  <c r="H82" i="30" s="1"/>
  <c r="G100" i="30"/>
  <c r="H100" i="30" s="1"/>
  <c r="G120" i="30"/>
  <c r="H120" i="30" s="1"/>
  <c r="G94" i="30"/>
  <c r="H94" i="30" s="1"/>
  <c r="G151" i="30"/>
  <c r="H151" i="30" s="1"/>
  <c r="G161" i="30"/>
  <c r="H161" i="30" s="1"/>
  <c r="G58" i="30"/>
  <c r="H58" i="30" s="1"/>
  <c r="G189" i="30"/>
  <c r="H189" i="30" s="1"/>
  <c r="I196" i="30" s="1"/>
  <c r="G89" i="30"/>
  <c r="H89" i="30" s="1"/>
  <c r="G99" i="30"/>
  <c r="H99" i="30" s="1"/>
  <c r="G40" i="30"/>
  <c r="H40" i="30" s="1"/>
  <c r="G35" i="29"/>
  <c r="H35" i="29" s="1"/>
  <c r="G55" i="29"/>
  <c r="H55" i="29" s="1"/>
  <c r="H56" i="29"/>
  <c r="H60" i="29"/>
  <c r="G54" i="29"/>
  <c r="H54" i="29" s="1"/>
  <c r="H50" i="29"/>
  <c r="H44" i="29"/>
  <c r="H74" i="29"/>
  <c r="H38" i="29"/>
  <c r="H90" i="29"/>
  <c r="G69" i="29"/>
  <c r="H69" i="29" s="1"/>
  <c r="H78" i="29"/>
  <c r="G76" i="29"/>
  <c r="H76" i="29" s="1"/>
  <c r="G68" i="29"/>
  <c r="H68" i="29" s="1"/>
  <c r="G88" i="29"/>
  <c r="H88" i="29" s="1"/>
  <c r="G42" i="29"/>
  <c r="H42" i="29" s="1"/>
  <c r="G48" i="29"/>
  <c r="H48" i="29" s="1"/>
  <c r="H82" i="29"/>
  <c r="H84" i="29"/>
  <c r="G81" i="29"/>
  <c r="H81" i="29" s="1"/>
  <c r="G67" i="29"/>
  <c r="H67" i="29" s="1"/>
  <c r="G47" i="29"/>
  <c r="H47" i="29" s="1"/>
  <c r="G73" i="29"/>
  <c r="H73" i="29" s="1"/>
  <c r="G87" i="29"/>
  <c r="H87" i="29" s="1"/>
  <c r="G46" i="29"/>
  <c r="H46" i="29" s="1"/>
  <c r="G40" i="29"/>
  <c r="H40" i="29" s="1"/>
  <c r="G53" i="29"/>
  <c r="H53" i="29" s="1"/>
  <c r="G52" i="29"/>
  <c r="H52" i="29" s="1"/>
  <c r="G41" i="29"/>
  <c r="H41" i="29" s="1"/>
  <c r="G59" i="29"/>
  <c r="H59" i="29" s="1"/>
  <c r="G93" i="29"/>
  <c r="H93" i="29" s="1"/>
  <c r="J18" i="25" l="1"/>
  <c r="J18" i="38" s="1"/>
  <c r="J19" i="36"/>
  <c r="J17" i="24"/>
  <c r="J17" i="37" s="1"/>
  <c r="J18" i="35"/>
  <c r="I179" i="32"/>
  <c r="I182" i="32"/>
  <c r="K182" i="32" s="1"/>
  <c r="M34" i="37" s="1"/>
  <c r="N34" i="37" s="1"/>
  <c r="K172" i="32"/>
  <c r="M27" i="37" s="1"/>
  <c r="K76" i="32"/>
  <c r="K22" i="32"/>
  <c r="K177" i="32"/>
  <c r="M32" i="37" s="1"/>
  <c r="K171" i="32"/>
  <c r="M26" i="37" s="1"/>
  <c r="K165" i="32"/>
  <c r="M20" i="37" s="1"/>
  <c r="K159" i="32"/>
  <c r="M14" i="37" s="1"/>
  <c r="K153" i="32"/>
  <c r="M8" i="37" s="1"/>
  <c r="K147" i="32"/>
  <c r="F44" i="37" s="1"/>
  <c r="K141" i="32"/>
  <c r="F38" i="37" s="1"/>
  <c r="K135" i="32"/>
  <c r="F32" i="37" s="1"/>
  <c r="K129" i="32"/>
  <c r="F26" i="37" s="1"/>
  <c r="K123" i="32"/>
  <c r="F20" i="37" s="1"/>
  <c r="K117" i="32"/>
  <c r="F14" i="37" s="1"/>
  <c r="K111" i="32"/>
  <c r="F8" i="37" s="1"/>
  <c r="K105" i="32"/>
  <c r="K99" i="32"/>
  <c r="K93" i="32"/>
  <c r="K87" i="32"/>
  <c r="K81" i="32"/>
  <c r="K75" i="32"/>
  <c r="K69" i="32"/>
  <c r="K63" i="32"/>
  <c r="K57" i="32"/>
  <c r="K51" i="32"/>
  <c r="K45" i="32"/>
  <c r="K39" i="32"/>
  <c r="K33" i="32"/>
  <c r="K27" i="32"/>
  <c r="K21" i="32"/>
  <c r="K15" i="32"/>
  <c r="K176" i="32"/>
  <c r="M31" i="37" s="1"/>
  <c r="K170" i="32"/>
  <c r="M25" i="37" s="1"/>
  <c r="K164" i="32"/>
  <c r="M19" i="37" s="1"/>
  <c r="K158" i="32"/>
  <c r="M13" i="37" s="1"/>
  <c r="K152" i="32"/>
  <c r="M7" i="37" s="1"/>
  <c r="K146" i="32"/>
  <c r="F43" i="37" s="1"/>
  <c r="K140" i="32"/>
  <c r="F37" i="37" s="1"/>
  <c r="K134" i="32"/>
  <c r="F31" i="37" s="1"/>
  <c r="K128" i="32"/>
  <c r="F25" i="37" s="1"/>
  <c r="K122" i="32"/>
  <c r="F19" i="37" s="1"/>
  <c r="K116" i="32"/>
  <c r="F13" i="37" s="1"/>
  <c r="K110" i="32"/>
  <c r="F7" i="37" s="1"/>
  <c r="K104" i="32"/>
  <c r="K98" i="32"/>
  <c r="K92" i="32"/>
  <c r="K86" i="32"/>
  <c r="K80" i="32"/>
  <c r="K74" i="32"/>
  <c r="K68" i="32"/>
  <c r="K62" i="32"/>
  <c r="K56" i="32"/>
  <c r="K50" i="32"/>
  <c r="K44" i="32"/>
  <c r="K38" i="32"/>
  <c r="K32" i="32"/>
  <c r="K26" i="32"/>
  <c r="K20" i="32"/>
  <c r="K14" i="32"/>
  <c r="K148" i="32"/>
  <c r="F45" i="37" s="1"/>
  <c r="K70" i="32"/>
  <c r="K46" i="32"/>
  <c r="K175" i="32"/>
  <c r="M30" i="37" s="1"/>
  <c r="K169" i="32"/>
  <c r="M24" i="37" s="1"/>
  <c r="K163" i="32"/>
  <c r="M18" i="37" s="1"/>
  <c r="K157" i="32"/>
  <c r="M12" i="37" s="1"/>
  <c r="K151" i="32"/>
  <c r="M6" i="37" s="1"/>
  <c r="K145" i="32"/>
  <c r="F42" i="37" s="1"/>
  <c r="K139" i="32"/>
  <c r="F36" i="37" s="1"/>
  <c r="K133" i="32"/>
  <c r="F30" i="37" s="1"/>
  <c r="K127" i="32"/>
  <c r="F24" i="37" s="1"/>
  <c r="K121" i="32"/>
  <c r="F18" i="37" s="1"/>
  <c r="K115" i="32"/>
  <c r="F12" i="37" s="1"/>
  <c r="K109" i="32"/>
  <c r="F6" i="37" s="1"/>
  <c r="K103" i="32"/>
  <c r="K97" i="32"/>
  <c r="K91" i="32"/>
  <c r="K85" i="32"/>
  <c r="K79" i="32"/>
  <c r="K73" i="32"/>
  <c r="K67" i="32"/>
  <c r="K61" i="32"/>
  <c r="K55" i="32"/>
  <c r="K49" i="32"/>
  <c r="K43" i="32"/>
  <c r="K37" i="32"/>
  <c r="K31" i="32"/>
  <c r="K25" i="32"/>
  <c r="K19" i="32"/>
  <c r="K13" i="32"/>
  <c r="K167" i="32"/>
  <c r="M22" i="37" s="1"/>
  <c r="K137" i="32"/>
  <c r="F34" i="37" s="1"/>
  <c r="K119" i="32"/>
  <c r="F16" i="37" s="1"/>
  <c r="K107" i="32"/>
  <c r="F4" i="37" s="1"/>
  <c r="K95" i="32"/>
  <c r="K83" i="32"/>
  <c r="K77" i="32"/>
  <c r="K65" i="32"/>
  <c r="K59" i="32"/>
  <c r="K47" i="32"/>
  <c r="K41" i="32"/>
  <c r="K29" i="32"/>
  <c r="K17" i="32"/>
  <c r="K178" i="32"/>
  <c r="M33" i="37" s="1"/>
  <c r="K160" i="32"/>
  <c r="M15" i="37" s="1"/>
  <c r="K142" i="32"/>
  <c r="F39" i="37" s="1"/>
  <c r="K130" i="32"/>
  <c r="F27" i="37" s="1"/>
  <c r="K118" i="32"/>
  <c r="F15" i="37" s="1"/>
  <c r="K112" i="32"/>
  <c r="F9" i="37" s="1"/>
  <c r="K100" i="32"/>
  <c r="K82" i="32"/>
  <c r="K64" i="32"/>
  <c r="K52" i="32"/>
  <c r="K34" i="32"/>
  <c r="K16" i="32"/>
  <c r="K174" i="32"/>
  <c r="M29" i="37" s="1"/>
  <c r="K168" i="32"/>
  <c r="M23" i="37" s="1"/>
  <c r="K162" i="32"/>
  <c r="M17" i="37" s="1"/>
  <c r="K156" i="32"/>
  <c r="M11" i="37" s="1"/>
  <c r="K150" i="32"/>
  <c r="M5" i="37" s="1"/>
  <c r="K144" i="32"/>
  <c r="F41" i="37" s="1"/>
  <c r="K138" i="32"/>
  <c r="F35" i="37" s="1"/>
  <c r="K132" i="32"/>
  <c r="F29" i="37" s="1"/>
  <c r="K126" i="32"/>
  <c r="F23" i="37" s="1"/>
  <c r="K120" i="32"/>
  <c r="F17" i="37" s="1"/>
  <c r="K114" i="32"/>
  <c r="F11" i="37" s="1"/>
  <c r="K108" i="32"/>
  <c r="F5" i="37" s="1"/>
  <c r="K102" i="32"/>
  <c r="K96" i="32"/>
  <c r="K90" i="32"/>
  <c r="K84" i="32"/>
  <c r="K78" i="32"/>
  <c r="K72" i="32"/>
  <c r="K66" i="32"/>
  <c r="K60" i="32"/>
  <c r="K54" i="32"/>
  <c r="K48" i="32"/>
  <c r="K42" i="32"/>
  <c r="K36" i="32"/>
  <c r="K30" i="32"/>
  <c r="K24" i="32"/>
  <c r="K18" i="32"/>
  <c r="K12" i="32"/>
  <c r="K173" i="32"/>
  <c r="M28" i="37" s="1"/>
  <c r="K161" i="32"/>
  <c r="M16" i="37" s="1"/>
  <c r="K155" i="32"/>
  <c r="M10" i="37" s="1"/>
  <c r="K149" i="32"/>
  <c r="M4" i="37" s="1"/>
  <c r="K143" i="32"/>
  <c r="F40" i="37" s="1"/>
  <c r="K131" i="32"/>
  <c r="F28" i="37" s="1"/>
  <c r="K125" i="32"/>
  <c r="F22" i="37" s="1"/>
  <c r="K113" i="32"/>
  <c r="F10" i="37" s="1"/>
  <c r="K101" i="32"/>
  <c r="K89" i="32"/>
  <c r="K71" i="32"/>
  <c r="K53" i="32"/>
  <c r="K35" i="32"/>
  <c r="K23" i="32"/>
  <c r="K11" i="32"/>
  <c r="K166" i="32"/>
  <c r="M21" i="37" s="1"/>
  <c r="K154" i="32"/>
  <c r="M9" i="37" s="1"/>
  <c r="K136" i="32"/>
  <c r="F33" i="37" s="1"/>
  <c r="K124" i="32"/>
  <c r="F21" i="37" s="1"/>
  <c r="K106" i="32"/>
  <c r="K94" i="32"/>
  <c r="K88" i="32"/>
  <c r="K58" i="32"/>
  <c r="K40" i="32"/>
  <c r="K28" i="32"/>
  <c r="I179" i="30"/>
  <c r="I11" i="30" s="1"/>
  <c r="I12" i="30" s="1"/>
  <c r="I179" i="31"/>
  <c r="K20" i="30"/>
  <c r="K14" i="30"/>
  <c r="K19" i="30"/>
  <c r="K13" i="30"/>
  <c r="K22" i="30"/>
  <c r="K16" i="30"/>
  <c r="K18" i="30"/>
  <c r="K12" i="30"/>
  <c r="K17" i="30"/>
  <c r="K11" i="30"/>
  <c r="K21" i="30"/>
  <c r="K15" i="30"/>
  <c r="I196" i="31"/>
  <c r="K178" i="30"/>
  <c r="K172" i="30"/>
  <c r="K177" i="30"/>
  <c r="K171" i="30"/>
  <c r="K174" i="30"/>
  <c r="K173" i="30"/>
  <c r="K169" i="30"/>
  <c r="K168" i="30"/>
  <c r="K176" i="30"/>
  <c r="K175" i="30"/>
  <c r="K167" i="30"/>
  <c r="K161" i="30"/>
  <c r="K170" i="30"/>
  <c r="K166" i="30"/>
  <c r="K165" i="30"/>
  <c r="K153" i="30"/>
  <c r="K163" i="30"/>
  <c r="K149" i="30"/>
  <c r="I182" i="30"/>
  <c r="K159" i="30"/>
  <c r="K158" i="30"/>
  <c r="K146" i="30"/>
  <c r="K140" i="30"/>
  <c r="K134" i="30"/>
  <c r="K128" i="30"/>
  <c r="K162" i="30"/>
  <c r="K160" i="30"/>
  <c r="K156" i="30"/>
  <c r="K151" i="30"/>
  <c r="K145" i="30"/>
  <c r="K139" i="30"/>
  <c r="K133" i="30"/>
  <c r="K127" i="30"/>
  <c r="K157" i="30"/>
  <c r="K144" i="30"/>
  <c r="K143" i="30"/>
  <c r="K123" i="30"/>
  <c r="K117" i="30"/>
  <c r="K111" i="30"/>
  <c r="K105" i="30"/>
  <c r="K164" i="30"/>
  <c r="K150" i="30"/>
  <c r="K147" i="30"/>
  <c r="K130" i="30"/>
  <c r="K129" i="30"/>
  <c r="K122" i="30"/>
  <c r="K116" i="30"/>
  <c r="K142" i="30"/>
  <c r="K141" i="30"/>
  <c r="K135" i="30"/>
  <c r="K132" i="30"/>
  <c r="K126" i="30"/>
  <c r="K101" i="30"/>
  <c r="K95" i="30"/>
  <c r="K89" i="30"/>
  <c r="K152" i="30"/>
  <c r="K148" i="30"/>
  <c r="K131" i="30"/>
  <c r="K112" i="30"/>
  <c r="K110" i="30"/>
  <c r="K100" i="30"/>
  <c r="K94" i="30"/>
  <c r="K138" i="30"/>
  <c r="K97" i="30"/>
  <c r="K96" i="30"/>
  <c r="K87" i="30"/>
  <c r="K85" i="30"/>
  <c r="K80" i="30"/>
  <c r="K74" i="30"/>
  <c r="K137" i="30"/>
  <c r="K121" i="30"/>
  <c r="K120" i="30"/>
  <c r="K119" i="30"/>
  <c r="K104" i="30"/>
  <c r="K86" i="30"/>
  <c r="K83" i="30"/>
  <c r="K77" i="30"/>
  <c r="K71" i="30"/>
  <c r="K65" i="30"/>
  <c r="K59" i="30"/>
  <c r="K53" i="30"/>
  <c r="K47" i="30"/>
  <c r="K41" i="30"/>
  <c r="K35" i="30"/>
  <c r="K155" i="30"/>
  <c r="K154" i="30"/>
  <c r="K136" i="30"/>
  <c r="K125" i="30"/>
  <c r="K124" i="30"/>
  <c r="K118" i="30"/>
  <c r="K113" i="30"/>
  <c r="K91" i="30"/>
  <c r="K90" i="30"/>
  <c r="K84" i="30"/>
  <c r="K82" i="30"/>
  <c r="K76" i="30"/>
  <c r="K70" i="30"/>
  <c r="K64" i="30"/>
  <c r="K58" i="30"/>
  <c r="K52" i="30"/>
  <c r="K46" i="30"/>
  <c r="K40" i="30"/>
  <c r="K34" i="30"/>
  <c r="K98" i="30"/>
  <c r="K92" i="30"/>
  <c r="K115" i="30"/>
  <c r="K103" i="30"/>
  <c r="K93" i="30"/>
  <c r="K79" i="30"/>
  <c r="K108" i="30"/>
  <c r="K109" i="30"/>
  <c r="K81" i="30"/>
  <c r="K78" i="30"/>
  <c r="K75" i="30"/>
  <c r="K51" i="30"/>
  <c r="K50" i="30"/>
  <c r="K33" i="30"/>
  <c r="K31" i="30"/>
  <c r="K25" i="30"/>
  <c r="K54" i="30"/>
  <c r="K30" i="30"/>
  <c r="K107" i="30"/>
  <c r="K55" i="30"/>
  <c r="K37" i="30"/>
  <c r="K36" i="30"/>
  <c r="K106" i="30"/>
  <c r="K88" i="30"/>
  <c r="K68" i="30"/>
  <c r="K57" i="30"/>
  <c r="K56" i="30"/>
  <c r="K39" i="30"/>
  <c r="K38" i="30"/>
  <c r="K61" i="30"/>
  <c r="K60" i="30"/>
  <c r="K43" i="30"/>
  <c r="K42" i="30"/>
  <c r="K28" i="30"/>
  <c r="K99" i="30"/>
  <c r="K67" i="30"/>
  <c r="K49" i="30"/>
  <c r="K114" i="30"/>
  <c r="K102" i="30"/>
  <c r="K69" i="30"/>
  <c r="K63" i="30"/>
  <c r="K62" i="30"/>
  <c r="K45" i="30"/>
  <c r="K44" i="30"/>
  <c r="K27" i="30"/>
  <c r="K73" i="30"/>
  <c r="K72" i="30"/>
  <c r="K66" i="30"/>
  <c r="K48" i="30"/>
  <c r="K24" i="30"/>
  <c r="K32" i="30"/>
  <c r="K29" i="30"/>
  <c r="K26" i="30"/>
  <c r="K23" i="30"/>
  <c r="J17" i="25" l="1"/>
  <c r="J17" i="38" s="1"/>
  <c r="J18" i="36"/>
  <c r="J16" i="24"/>
  <c r="J16" i="37" s="1"/>
  <c r="J17" i="35"/>
  <c r="K12" i="31"/>
  <c r="K11" i="31"/>
  <c r="I11" i="31"/>
  <c r="K176" i="31"/>
  <c r="Z176" i="31" s="1"/>
  <c r="K20" i="31"/>
  <c r="K14" i="31"/>
  <c r="K19" i="31"/>
  <c r="K13" i="31"/>
  <c r="K22" i="31"/>
  <c r="K16" i="31"/>
  <c r="K18" i="31"/>
  <c r="K17" i="31"/>
  <c r="K21" i="31"/>
  <c r="K15" i="31"/>
  <c r="Z15" i="30"/>
  <c r="T15" i="30"/>
  <c r="N15" i="30"/>
  <c r="W15" i="30"/>
  <c r="Q15" i="30"/>
  <c r="Q16" i="30"/>
  <c r="Z16" i="30"/>
  <c r="T16" i="30"/>
  <c r="N16" i="30"/>
  <c r="W16" i="30"/>
  <c r="Z21" i="30"/>
  <c r="T21" i="30"/>
  <c r="N21" i="30"/>
  <c r="W21" i="30"/>
  <c r="Q21" i="30"/>
  <c r="Z22" i="30"/>
  <c r="T22" i="30"/>
  <c r="N22" i="30"/>
  <c r="Q22" i="30"/>
  <c r="W22" i="30"/>
  <c r="Z11" i="30"/>
  <c r="T11" i="30"/>
  <c r="N11" i="30"/>
  <c r="W11" i="30"/>
  <c r="Q11" i="30"/>
  <c r="Z13" i="30"/>
  <c r="W13" i="30"/>
  <c r="Q13" i="30"/>
  <c r="N13" i="30"/>
  <c r="T13" i="30"/>
  <c r="Z17" i="30"/>
  <c r="T17" i="30"/>
  <c r="N17" i="30"/>
  <c r="W17" i="30"/>
  <c r="Q17" i="30"/>
  <c r="W19" i="30"/>
  <c r="Q19" i="30"/>
  <c r="T19" i="30"/>
  <c r="Z19" i="30"/>
  <c r="N19" i="30"/>
  <c r="W12" i="30"/>
  <c r="Q12" i="30"/>
  <c r="Z12" i="30"/>
  <c r="T12" i="30"/>
  <c r="N12" i="30"/>
  <c r="W14" i="30"/>
  <c r="Q14" i="30"/>
  <c r="Z14" i="30"/>
  <c r="T14" i="30"/>
  <c r="N14" i="30"/>
  <c r="W18" i="30"/>
  <c r="Q18" i="30"/>
  <c r="Z18" i="30"/>
  <c r="T18" i="30"/>
  <c r="N18" i="30"/>
  <c r="W20" i="30"/>
  <c r="Q20" i="30"/>
  <c r="Z20" i="30"/>
  <c r="T20" i="30"/>
  <c r="N20" i="30"/>
  <c r="K60" i="31"/>
  <c r="Z60" i="31" s="1"/>
  <c r="K75" i="31"/>
  <c r="Z75" i="31" s="1"/>
  <c r="K112" i="31"/>
  <c r="N112" i="31" s="1"/>
  <c r="K152" i="31"/>
  <c r="T152" i="31" s="1"/>
  <c r="K26" i="31"/>
  <c r="W26" i="31" s="1"/>
  <c r="K30" i="31"/>
  <c r="Q30" i="31" s="1"/>
  <c r="K79" i="31"/>
  <c r="Q79" i="31" s="1"/>
  <c r="K64" i="31"/>
  <c r="N64" i="31" s="1"/>
  <c r="K128" i="31"/>
  <c r="T128" i="31" s="1"/>
  <c r="K47" i="31"/>
  <c r="Q47" i="31" s="1"/>
  <c r="K95" i="31"/>
  <c r="Z95" i="31" s="1"/>
  <c r="K80" i="31"/>
  <c r="N80" i="31" s="1"/>
  <c r="K137" i="31"/>
  <c r="Q137" i="31" s="1"/>
  <c r="K145" i="31"/>
  <c r="Z145" i="31" s="1"/>
  <c r="K23" i="31"/>
  <c r="Z23" i="31" s="1"/>
  <c r="K51" i="31"/>
  <c r="T51" i="31" s="1"/>
  <c r="K99" i="31"/>
  <c r="T99" i="31" s="1"/>
  <c r="K84" i="31"/>
  <c r="W84" i="31" s="1"/>
  <c r="K121" i="31"/>
  <c r="Q121" i="31" s="1"/>
  <c r="K151" i="31"/>
  <c r="N151" i="31" s="1"/>
  <c r="K164" i="31"/>
  <c r="T164" i="31" s="1"/>
  <c r="K27" i="31"/>
  <c r="Z27" i="31" s="1"/>
  <c r="K55" i="31"/>
  <c r="W55" i="31" s="1"/>
  <c r="K103" i="31"/>
  <c r="Z103" i="31" s="1"/>
  <c r="K88" i="31"/>
  <c r="W88" i="31" s="1"/>
  <c r="K129" i="31"/>
  <c r="Q129" i="31" s="1"/>
  <c r="K159" i="31"/>
  <c r="Q159" i="31" s="1"/>
  <c r="K43" i="31"/>
  <c r="N43" i="31" s="1"/>
  <c r="K71" i="31"/>
  <c r="T71" i="31" s="1"/>
  <c r="K56" i="31"/>
  <c r="Z56" i="31" s="1"/>
  <c r="K104" i="31"/>
  <c r="T104" i="31" s="1"/>
  <c r="K144" i="31"/>
  <c r="W144" i="31" s="1"/>
  <c r="K174" i="31"/>
  <c r="Q174" i="31" s="1"/>
  <c r="K31" i="31"/>
  <c r="T31" i="31" s="1"/>
  <c r="K34" i="31"/>
  <c r="N34" i="31" s="1"/>
  <c r="K59" i="31"/>
  <c r="N59" i="31" s="1"/>
  <c r="K83" i="31"/>
  <c r="Z83" i="31" s="1"/>
  <c r="K44" i="31"/>
  <c r="Q44" i="31" s="1"/>
  <c r="K68" i="31"/>
  <c r="N68" i="31" s="1"/>
  <c r="K92" i="31"/>
  <c r="Z92" i="31" s="1"/>
  <c r="K116" i="31"/>
  <c r="Z116" i="31" s="1"/>
  <c r="K109" i="31"/>
  <c r="N109" i="31" s="1"/>
  <c r="K133" i="31"/>
  <c r="W133" i="31" s="1"/>
  <c r="K156" i="31"/>
  <c r="T156" i="31" s="1"/>
  <c r="K171" i="31"/>
  <c r="W171" i="31" s="1"/>
  <c r="K163" i="31"/>
  <c r="W163" i="31" s="1"/>
  <c r="K35" i="31"/>
  <c r="Z35" i="31" s="1"/>
  <c r="K38" i="31"/>
  <c r="T38" i="31" s="1"/>
  <c r="K63" i="31"/>
  <c r="T63" i="31" s="1"/>
  <c r="K87" i="31"/>
  <c r="Z87" i="31" s="1"/>
  <c r="K48" i="31"/>
  <c r="W48" i="31" s="1"/>
  <c r="K72" i="31"/>
  <c r="W72" i="31" s="1"/>
  <c r="K96" i="31"/>
  <c r="W96" i="31" s="1"/>
  <c r="K120" i="31"/>
  <c r="Z120" i="31" s="1"/>
  <c r="K113" i="31"/>
  <c r="W113" i="31" s="1"/>
  <c r="K136" i="31"/>
  <c r="N136" i="31" s="1"/>
  <c r="K160" i="31"/>
  <c r="Z160" i="31" s="1"/>
  <c r="K175" i="31"/>
  <c r="W175" i="31" s="1"/>
  <c r="K167" i="31"/>
  <c r="Z167" i="31" s="1"/>
  <c r="K39" i="31"/>
  <c r="Q39" i="31" s="1"/>
  <c r="K42" i="31"/>
  <c r="N42" i="31" s="1"/>
  <c r="K67" i="31"/>
  <c r="Q67" i="31" s="1"/>
  <c r="K91" i="31"/>
  <c r="Z91" i="31" s="1"/>
  <c r="K52" i="31"/>
  <c r="T52" i="31" s="1"/>
  <c r="K76" i="31"/>
  <c r="Q76" i="31" s="1"/>
  <c r="K100" i="31"/>
  <c r="Z100" i="31" s="1"/>
  <c r="K124" i="31"/>
  <c r="Z124" i="31" s="1"/>
  <c r="K117" i="31"/>
  <c r="W117" i="31" s="1"/>
  <c r="K140" i="31"/>
  <c r="Z140" i="31" s="1"/>
  <c r="K141" i="31"/>
  <c r="N141" i="31" s="1"/>
  <c r="I182" i="31"/>
  <c r="K182" i="31" s="1"/>
  <c r="K170" i="31"/>
  <c r="W170" i="31" s="1"/>
  <c r="K108" i="31"/>
  <c r="Q108" i="31" s="1"/>
  <c r="K132" i="31"/>
  <c r="N132" i="31" s="1"/>
  <c r="K125" i="31"/>
  <c r="Z125" i="31" s="1"/>
  <c r="K148" i="31"/>
  <c r="Q148" i="31" s="1"/>
  <c r="K168" i="31"/>
  <c r="W168" i="31" s="1"/>
  <c r="K155" i="31"/>
  <c r="T155" i="31" s="1"/>
  <c r="K178" i="31"/>
  <c r="Z178" i="31" s="1"/>
  <c r="K25" i="31"/>
  <c r="T25" i="31" s="1"/>
  <c r="K29" i="31"/>
  <c r="W29" i="31" s="1"/>
  <c r="K33" i="31"/>
  <c r="N33" i="31" s="1"/>
  <c r="K37" i="31"/>
  <c r="T37" i="31" s="1"/>
  <c r="K41" i="31"/>
  <c r="T41" i="31" s="1"/>
  <c r="K24" i="31"/>
  <c r="T24" i="31" s="1"/>
  <c r="K28" i="31"/>
  <c r="Q28" i="31" s="1"/>
  <c r="K32" i="31"/>
  <c r="Q32" i="31" s="1"/>
  <c r="K36" i="31"/>
  <c r="Z36" i="31" s="1"/>
  <c r="K40" i="31"/>
  <c r="T40" i="31" s="1"/>
  <c r="K45" i="31"/>
  <c r="T45" i="31" s="1"/>
  <c r="K49" i="31"/>
  <c r="T49" i="31" s="1"/>
  <c r="K53" i="31"/>
  <c r="T53" i="31" s="1"/>
  <c r="K57" i="31"/>
  <c r="W57" i="31" s="1"/>
  <c r="K61" i="31"/>
  <c r="N61" i="31" s="1"/>
  <c r="K65" i="31"/>
  <c r="T65" i="31" s="1"/>
  <c r="K69" i="31"/>
  <c r="T69" i="31" s="1"/>
  <c r="K73" i="31"/>
  <c r="W73" i="31" s="1"/>
  <c r="K77" i="31"/>
  <c r="T77" i="31" s="1"/>
  <c r="K81" i="31"/>
  <c r="T81" i="31" s="1"/>
  <c r="K85" i="31"/>
  <c r="N85" i="31" s="1"/>
  <c r="K89" i="31"/>
  <c r="W89" i="31" s="1"/>
  <c r="K93" i="31"/>
  <c r="T93" i="31" s="1"/>
  <c r="K97" i="31"/>
  <c r="T97" i="31" s="1"/>
  <c r="K101" i="31"/>
  <c r="T101" i="31" s="1"/>
  <c r="K105" i="31"/>
  <c r="T105" i="31" s="1"/>
  <c r="K46" i="31"/>
  <c r="Z46" i="31" s="1"/>
  <c r="K50" i="31"/>
  <c r="Q50" i="31" s="1"/>
  <c r="K54" i="31"/>
  <c r="Q54" i="31" s="1"/>
  <c r="K58" i="31"/>
  <c r="T58" i="31" s="1"/>
  <c r="K62" i="31"/>
  <c r="Q62" i="31" s="1"/>
  <c r="K66" i="31"/>
  <c r="Q66" i="31" s="1"/>
  <c r="K70" i="31"/>
  <c r="Z70" i="31" s="1"/>
  <c r="K74" i="31"/>
  <c r="T74" i="31" s="1"/>
  <c r="K78" i="31"/>
  <c r="Q78" i="31" s="1"/>
  <c r="K82" i="31"/>
  <c r="Q82" i="31" s="1"/>
  <c r="K86" i="31"/>
  <c r="Q86" i="31" s="1"/>
  <c r="K90" i="31"/>
  <c r="T90" i="31" s="1"/>
  <c r="K94" i="31"/>
  <c r="Z94" i="31" s="1"/>
  <c r="K98" i="31"/>
  <c r="Q98" i="31" s="1"/>
  <c r="K102" i="31"/>
  <c r="Q102" i="31" s="1"/>
  <c r="K106" i="31"/>
  <c r="W106" i="31" s="1"/>
  <c r="K110" i="31"/>
  <c r="T110" i="31" s="1"/>
  <c r="K114" i="31"/>
  <c r="T114" i="31" s="1"/>
  <c r="K118" i="31"/>
  <c r="N118" i="31" s="1"/>
  <c r="K122" i="31"/>
  <c r="W122" i="31" s="1"/>
  <c r="K126" i="31"/>
  <c r="T126" i="31" s="1"/>
  <c r="K130" i="31"/>
  <c r="T130" i="31" s="1"/>
  <c r="K135" i="31"/>
  <c r="T135" i="31" s="1"/>
  <c r="K107" i="31"/>
  <c r="T107" i="31" s="1"/>
  <c r="K111" i="31"/>
  <c r="Z111" i="31" s="1"/>
  <c r="K115" i="31"/>
  <c r="Q115" i="31" s="1"/>
  <c r="K119" i="31"/>
  <c r="Q119" i="31" s="1"/>
  <c r="K123" i="31"/>
  <c r="T123" i="31" s="1"/>
  <c r="K127" i="31"/>
  <c r="Q127" i="31" s="1"/>
  <c r="K131" i="31"/>
  <c r="Q131" i="31" s="1"/>
  <c r="K134" i="31"/>
  <c r="Z134" i="31" s="1"/>
  <c r="K138" i="31"/>
  <c r="W138" i="31" s="1"/>
  <c r="K142" i="31"/>
  <c r="Q142" i="31" s="1"/>
  <c r="K146" i="31"/>
  <c r="T146" i="31" s="1"/>
  <c r="K150" i="31"/>
  <c r="W150" i="31" s="1"/>
  <c r="K154" i="31"/>
  <c r="T154" i="31" s="1"/>
  <c r="K158" i="31"/>
  <c r="Z158" i="31" s="1"/>
  <c r="K139" i="31"/>
  <c r="Q139" i="31" s="1"/>
  <c r="K162" i="31"/>
  <c r="W162" i="31" s="1"/>
  <c r="K166" i="31"/>
  <c r="T166" i="31" s="1"/>
  <c r="K143" i="31"/>
  <c r="T143" i="31" s="1"/>
  <c r="K147" i="31"/>
  <c r="W147" i="31" s="1"/>
  <c r="K173" i="31"/>
  <c r="Z173" i="31" s="1"/>
  <c r="K177" i="31"/>
  <c r="T177" i="31" s="1"/>
  <c r="K149" i="31"/>
  <c r="T149" i="31" s="1"/>
  <c r="K153" i="31"/>
  <c r="Q153" i="31" s="1"/>
  <c r="K157" i="31"/>
  <c r="T157" i="31" s="1"/>
  <c r="K161" i="31"/>
  <c r="Q161" i="31" s="1"/>
  <c r="K165" i="31"/>
  <c r="W165" i="31" s="1"/>
  <c r="K169" i="31"/>
  <c r="T169" i="31" s="1"/>
  <c r="K172" i="31"/>
  <c r="T172" i="31" s="1"/>
  <c r="Z23" i="30"/>
  <c r="N23" i="30"/>
  <c r="T23" i="30"/>
  <c r="Q23" i="30"/>
  <c r="W23" i="30"/>
  <c r="Z61" i="30"/>
  <c r="T61" i="30"/>
  <c r="N61" i="30"/>
  <c r="W61" i="30"/>
  <c r="Q61" i="30"/>
  <c r="Q30" i="30"/>
  <c r="W30" i="30"/>
  <c r="Z30" i="30"/>
  <c r="T30" i="30"/>
  <c r="N30" i="30"/>
  <c r="W34" i="30"/>
  <c r="Q34" i="30"/>
  <c r="T34" i="30"/>
  <c r="Z34" i="30"/>
  <c r="N34" i="30"/>
  <c r="Z113" i="30"/>
  <c r="N113" i="30"/>
  <c r="T113" i="30"/>
  <c r="W113" i="30"/>
  <c r="Q113" i="30"/>
  <c r="Z119" i="30"/>
  <c r="T119" i="30"/>
  <c r="N119" i="30"/>
  <c r="W119" i="30"/>
  <c r="Q119" i="30"/>
  <c r="W89" i="30"/>
  <c r="Q89" i="30"/>
  <c r="Z89" i="30"/>
  <c r="N89" i="30"/>
  <c r="T89" i="30"/>
  <c r="W147" i="30"/>
  <c r="Z147" i="30"/>
  <c r="T147" i="30"/>
  <c r="Q147" i="30"/>
  <c r="N147" i="30"/>
  <c r="W123" i="30"/>
  <c r="Q123" i="30"/>
  <c r="Z123" i="30"/>
  <c r="T123" i="30"/>
  <c r="N123" i="30"/>
  <c r="W128" i="30"/>
  <c r="Q128" i="30"/>
  <c r="T128" i="30"/>
  <c r="Z128" i="30"/>
  <c r="N128" i="30"/>
  <c r="I183" i="30"/>
  <c r="K182" i="30"/>
  <c r="Z169" i="30"/>
  <c r="T169" i="30"/>
  <c r="Q169" i="30"/>
  <c r="N169" i="30"/>
  <c r="W169" i="30"/>
  <c r="W27" i="30"/>
  <c r="Q27" i="30"/>
  <c r="Z27" i="30"/>
  <c r="T27" i="30"/>
  <c r="N27" i="30"/>
  <c r="N42" i="30"/>
  <c r="W42" i="30"/>
  <c r="T42" i="30"/>
  <c r="Q42" i="30"/>
  <c r="Z42" i="30"/>
  <c r="W31" i="30"/>
  <c r="Q31" i="30"/>
  <c r="Z31" i="30"/>
  <c r="T31" i="30"/>
  <c r="N31" i="30"/>
  <c r="W115" i="30"/>
  <c r="N115" i="30"/>
  <c r="T115" i="30"/>
  <c r="Q115" i="30"/>
  <c r="Z115" i="30"/>
  <c r="W84" i="30"/>
  <c r="Z84" i="30"/>
  <c r="T84" i="30"/>
  <c r="N84" i="30"/>
  <c r="Q84" i="30"/>
  <c r="W47" i="30"/>
  <c r="Q47" i="30"/>
  <c r="Z47" i="30"/>
  <c r="N47" i="30"/>
  <c r="T47" i="30"/>
  <c r="W83" i="30"/>
  <c r="T83" i="30"/>
  <c r="N83" i="30"/>
  <c r="Q83" i="30"/>
  <c r="Z83" i="30"/>
  <c r="Z97" i="30"/>
  <c r="T97" i="30"/>
  <c r="N97" i="30"/>
  <c r="W97" i="30"/>
  <c r="Q97" i="30"/>
  <c r="Q126" i="30"/>
  <c r="W126" i="30"/>
  <c r="T126" i="30"/>
  <c r="Z126" i="30"/>
  <c r="N126" i="30"/>
  <c r="W105" i="30"/>
  <c r="Q105" i="30"/>
  <c r="Z105" i="30"/>
  <c r="N105" i="30"/>
  <c r="T105" i="30"/>
  <c r="Z156" i="30"/>
  <c r="T156" i="30"/>
  <c r="N156" i="30"/>
  <c r="W156" i="30"/>
  <c r="Q156" i="30"/>
  <c r="W153" i="30"/>
  <c r="Q153" i="30"/>
  <c r="N153" i="30"/>
  <c r="T153" i="30"/>
  <c r="Z153" i="30"/>
  <c r="Z175" i="30"/>
  <c r="T175" i="30"/>
  <c r="N175" i="30"/>
  <c r="Q175" i="30"/>
  <c r="W175" i="30"/>
  <c r="Z24" i="30"/>
  <c r="T24" i="30"/>
  <c r="N24" i="30"/>
  <c r="W24" i="30"/>
  <c r="Q24" i="30"/>
  <c r="Z44" i="30"/>
  <c r="T44" i="30"/>
  <c r="N44" i="30"/>
  <c r="Q44" i="30"/>
  <c r="W44" i="30"/>
  <c r="Z114" i="30"/>
  <c r="T114" i="30"/>
  <c r="N114" i="30"/>
  <c r="W114" i="30"/>
  <c r="Q114" i="30"/>
  <c r="Z43" i="30"/>
  <c r="T43" i="30"/>
  <c r="N43" i="30"/>
  <c r="W43" i="30"/>
  <c r="Q43" i="30"/>
  <c r="W57" i="30"/>
  <c r="N57" i="30"/>
  <c r="T57" i="30"/>
  <c r="Z57" i="30"/>
  <c r="Q57" i="30"/>
  <c r="Z55" i="30"/>
  <c r="T55" i="30"/>
  <c r="N55" i="30"/>
  <c r="Q55" i="30"/>
  <c r="W55" i="30"/>
  <c r="T33" i="30"/>
  <c r="Z33" i="30"/>
  <c r="W33" i="30"/>
  <c r="Q33" i="30"/>
  <c r="N33" i="30"/>
  <c r="Q109" i="30"/>
  <c r="W109" i="30"/>
  <c r="T109" i="30"/>
  <c r="Z109" i="30"/>
  <c r="N109" i="30"/>
  <c r="Z92" i="30"/>
  <c r="T92" i="30"/>
  <c r="N92" i="30"/>
  <c r="W92" i="30"/>
  <c r="Q92" i="30"/>
  <c r="W58" i="30"/>
  <c r="Q58" i="30"/>
  <c r="N58" i="30"/>
  <c r="T58" i="30"/>
  <c r="Z58" i="30"/>
  <c r="Q90" i="30"/>
  <c r="T90" i="30"/>
  <c r="N90" i="30"/>
  <c r="W90" i="30"/>
  <c r="Z90" i="30"/>
  <c r="Z136" i="30"/>
  <c r="T136" i="30"/>
  <c r="N136" i="30"/>
  <c r="W136" i="30"/>
  <c r="Q136" i="30"/>
  <c r="W53" i="30"/>
  <c r="Q53" i="30"/>
  <c r="T53" i="30"/>
  <c r="Z53" i="30"/>
  <c r="N53" i="30"/>
  <c r="Z86" i="30"/>
  <c r="T86" i="30"/>
  <c r="N86" i="30"/>
  <c r="Q86" i="30"/>
  <c r="W86" i="30"/>
  <c r="W74" i="30"/>
  <c r="Q74" i="30"/>
  <c r="Z74" i="30"/>
  <c r="T74" i="30"/>
  <c r="N74" i="30"/>
  <c r="Q138" i="30"/>
  <c r="Z138" i="30"/>
  <c r="N138" i="30"/>
  <c r="W138" i="30"/>
  <c r="T138" i="30"/>
  <c r="Z148" i="30"/>
  <c r="T148" i="30"/>
  <c r="N148" i="30"/>
  <c r="Q148" i="30"/>
  <c r="W148" i="30"/>
  <c r="W132" i="30"/>
  <c r="N132" i="30"/>
  <c r="T132" i="30"/>
  <c r="Z132" i="30"/>
  <c r="Q132" i="30"/>
  <c r="T129" i="30"/>
  <c r="Q129" i="30"/>
  <c r="Z129" i="30"/>
  <c r="W129" i="30"/>
  <c r="N129" i="30"/>
  <c r="W111" i="30"/>
  <c r="Q111" i="30"/>
  <c r="T111" i="30"/>
  <c r="Z111" i="30"/>
  <c r="N111" i="30"/>
  <c r="W127" i="30"/>
  <c r="Q127" i="30"/>
  <c r="N127" i="30"/>
  <c r="T127" i="30"/>
  <c r="Z127" i="30"/>
  <c r="Q160" i="30"/>
  <c r="W160" i="30"/>
  <c r="T160" i="30"/>
  <c r="Z160" i="30"/>
  <c r="N160" i="30"/>
  <c r="Z158" i="30"/>
  <c r="T158" i="30"/>
  <c r="W158" i="30"/>
  <c r="Q158" i="30"/>
  <c r="N158" i="30"/>
  <c r="Z165" i="30"/>
  <c r="T165" i="30"/>
  <c r="N165" i="30"/>
  <c r="W165" i="30"/>
  <c r="Q165" i="30"/>
  <c r="N176" i="30"/>
  <c r="Z176" i="30"/>
  <c r="W176" i="30"/>
  <c r="Q176" i="30"/>
  <c r="T176" i="30"/>
  <c r="W177" i="30"/>
  <c r="Q177" i="30"/>
  <c r="N177" i="30"/>
  <c r="T177" i="30"/>
  <c r="Z177" i="30"/>
  <c r="Z62" i="30"/>
  <c r="T62" i="30"/>
  <c r="N62" i="30"/>
  <c r="Q62" i="30"/>
  <c r="W62" i="30"/>
  <c r="Z67" i="30"/>
  <c r="T67" i="30"/>
  <c r="N67" i="30"/>
  <c r="Q67" i="30"/>
  <c r="W67" i="30"/>
  <c r="N88" i="30"/>
  <c r="Q88" i="30"/>
  <c r="W88" i="30"/>
  <c r="T88" i="30"/>
  <c r="Z88" i="30"/>
  <c r="T51" i="30"/>
  <c r="Q51" i="30"/>
  <c r="Z51" i="30"/>
  <c r="N51" i="30"/>
  <c r="W51" i="30"/>
  <c r="W70" i="30"/>
  <c r="Q70" i="30"/>
  <c r="Z70" i="30"/>
  <c r="N70" i="30"/>
  <c r="T70" i="30"/>
  <c r="Z155" i="30"/>
  <c r="W155" i="30"/>
  <c r="N155" i="30"/>
  <c r="T155" i="30"/>
  <c r="Q155" i="30"/>
  <c r="W65" i="30"/>
  <c r="Q65" i="30"/>
  <c r="Z65" i="30"/>
  <c r="N65" i="30"/>
  <c r="T65" i="30"/>
  <c r="N85" i="30"/>
  <c r="T85" i="30"/>
  <c r="Q85" i="30"/>
  <c r="W85" i="30"/>
  <c r="Z85" i="30"/>
  <c r="Z141" i="30"/>
  <c r="Q141" i="30"/>
  <c r="W141" i="30"/>
  <c r="N141" i="30"/>
  <c r="T141" i="30"/>
  <c r="W139" i="30"/>
  <c r="Q139" i="30"/>
  <c r="Z139" i="30"/>
  <c r="N139" i="30"/>
  <c r="T139" i="30"/>
  <c r="T170" i="30"/>
  <c r="Q170" i="30"/>
  <c r="W170" i="30"/>
  <c r="N170" i="30"/>
  <c r="Z170" i="30"/>
  <c r="Z32" i="30"/>
  <c r="Q32" i="30"/>
  <c r="T32" i="30"/>
  <c r="N32" i="30"/>
  <c r="W32" i="30"/>
  <c r="W102" i="30"/>
  <c r="Z102" i="30"/>
  <c r="Q102" i="30"/>
  <c r="T102" i="30"/>
  <c r="N102" i="30"/>
  <c r="Z56" i="30"/>
  <c r="T56" i="30"/>
  <c r="N56" i="30"/>
  <c r="W56" i="30"/>
  <c r="Q56" i="30"/>
  <c r="Z37" i="30"/>
  <c r="T37" i="30"/>
  <c r="N37" i="30"/>
  <c r="Q37" i="30"/>
  <c r="W37" i="30"/>
  <c r="Q81" i="30"/>
  <c r="Z81" i="30"/>
  <c r="W81" i="30"/>
  <c r="T81" i="30"/>
  <c r="N81" i="30"/>
  <c r="W52" i="30"/>
  <c r="Q52" i="30"/>
  <c r="T52" i="30"/>
  <c r="Z52" i="30"/>
  <c r="N52" i="30"/>
  <c r="N125" i="30"/>
  <c r="Q125" i="30"/>
  <c r="T125" i="30"/>
  <c r="Z125" i="30"/>
  <c r="W125" i="30"/>
  <c r="Z137" i="30"/>
  <c r="T137" i="30"/>
  <c r="N137" i="30"/>
  <c r="Q137" i="30"/>
  <c r="W137" i="30"/>
  <c r="Z131" i="30"/>
  <c r="T131" i="30"/>
  <c r="N131" i="30"/>
  <c r="W131" i="30"/>
  <c r="Q131" i="30"/>
  <c r="W122" i="30"/>
  <c r="Q122" i="30"/>
  <c r="Z122" i="30"/>
  <c r="T122" i="30"/>
  <c r="N122" i="30"/>
  <c r="T157" i="30"/>
  <c r="W157" i="30"/>
  <c r="Z157" i="30"/>
  <c r="Q157" i="30"/>
  <c r="N157" i="30"/>
  <c r="Z146" i="30"/>
  <c r="T146" i="30"/>
  <c r="N146" i="30"/>
  <c r="W146" i="30"/>
  <c r="Q146" i="30"/>
  <c r="W171" i="30"/>
  <c r="Q171" i="30"/>
  <c r="T171" i="30"/>
  <c r="N171" i="30"/>
  <c r="Z171" i="30"/>
  <c r="Z48" i="30"/>
  <c r="Q48" i="30"/>
  <c r="N48" i="30"/>
  <c r="W48" i="30"/>
  <c r="T48" i="30"/>
  <c r="Q45" i="30"/>
  <c r="Z45" i="30"/>
  <c r="W45" i="30"/>
  <c r="N45" i="30"/>
  <c r="T45" i="30"/>
  <c r="Z49" i="30"/>
  <c r="T49" i="30"/>
  <c r="N49" i="30"/>
  <c r="Q49" i="30"/>
  <c r="W49" i="30"/>
  <c r="N60" i="30"/>
  <c r="W60" i="30"/>
  <c r="T60" i="30"/>
  <c r="Z60" i="30"/>
  <c r="Q60" i="30"/>
  <c r="Z68" i="30"/>
  <c r="T68" i="30"/>
  <c r="N68" i="30"/>
  <c r="W68" i="30"/>
  <c r="Q68" i="30"/>
  <c r="Q107" i="30"/>
  <c r="W107" i="30"/>
  <c r="Z107" i="30"/>
  <c r="T107" i="30"/>
  <c r="N107" i="30"/>
  <c r="Z50" i="30"/>
  <c r="T50" i="30"/>
  <c r="N50" i="30"/>
  <c r="Q50" i="30"/>
  <c r="W50" i="30"/>
  <c r="Z108" i="30"/>
  <c r="T108" i="30"/>
  <c r="N108" i="30"/>
  <c r="Q108" i="30"/>
  <c r="W108" i="30"/>
  <c r="Z98" i="30"/>
  <c r="T98" i="30"/>
  <c r="N98" i="30"/>
  <c r="Q98" i="30"/>
  <c r="W98" i="30"/>
  <c r="W64" i="30"/>
  <c r="Q64" i="30"/>
  <c r="Z64" i="30"/>
  <c r="N64" i="30"/>
  <c r="T64" i="30"/>
  <c r="Z91" i="30"/>
  <c r="T91" i="30"/>
  <c r="N91" i="30"/>
  <c r="Q91" i="30"/>
  <c r="W91" i="30"/>
  <c r="Q154" i="30"/>
  <c r="T154" i="30"/>
  <c r="Z154" i="30"/>
  <c r="W154" i="30"/>
  <c r="N154" i="30"/>
  <c r="W59" i="30"/>
  <c r="Q59" i="30"/>
  <c r="N59" i="30"/>
  <c r="T59" i="30"/>
  <c r="Z59" i="30"/>
  <c r="N104" i="30"/>
  <c r="Q104" i="30"/>
  <c r="W104" i="30"/>
  <c r="T104" i="30"/>
  <c r="Z104" i="30"/>
  <c r="W80" i="30"/>
  <c r="Q80" i="30"/>
  <c r="Z80" i="30"/>
  <c r="T80" i="30"/>
  <c r="N80" i="30"/>
  <c r="W94" i="30"/>
  <c r="Q94" i="30"/>
  <c r="T94" i="30"/>
  <c r="N94" i="30"/>
  <c r="Z94" i="30"/>
  <c r="Q152" i="30"/>
  <c r="N152" i="30"/>
  <c r="T152" i="30"/>
  <c r="Z152" i="30"/>
  <c r="W152" i="30"/>
  <c r="N135" i="30"/>
  <c r="W135" i="30"/>
  <c r="Q135" i="30"/>
  <c r="Z135" i="30"/>
  <c r="T135" i="30"/>
  <c r="Z130" i="30"/>
  <c r="T130" i="30"/>
  <c r="N130" i="30"/>
  <c r="W130" i="30"/>
  <c r="Q130" i="30"/>
  <c r="W117" i="30"/>
  <c r="Q117" i="30"/>
  <c r="N117" i="30"/>
  <c r="Z117" i="30"/>
  <c r="T117" i="30"/>
  <c r="W133" i="30"/>
  <c r="Q133" i="30"/>
  <c r="N133" i="30"/>
  <c r="Z133" i="30"/>
  <c r="T133" i="30"/>
  <c r="Q162" i="30"/>
  <c r="W162" i="30"/>
  <c r="T162" i="30"/>
  <c r="N162" i="30"/>
  <c r="Z162" i="30"/>
  <c r="Z159" i="30"/>
  <c r="T159" i="30"/>
  <c r="N159" i="30"/>
  <c r="W159" i="30"/>
  <c r="Q159" i="30"/>
  <c r="T166" i="30"/>
  <c r="W166" i="30"/>
  <c r="Z166" i="30"/>
  <c r="Q166" i="30"/>
  <c r="N166" i="30"/>
  <c r="W168" i="30"/>
  <c r="Q168" i="30"/>
  <c r="T168" i="30"/>
  <c r="Z168" i="30"/>
  <c r="N168" i="30"/>
  <c r="W172" i="30"/>
  <c r="Q172" i="30"/>
  <c r="T172" i="30"/>
  <c r="N172" i="30"/>
  <c r="Z172" i="30"/>
  <c r="Z66" i="30"/>
  <c r="Q66" i="30"/>
  <c r="N66" i="30"/>
  <c r="W66" i="30"/>
  <c r="T66" i="30"/>
  <c r="Z79" i="30"/>
  <c r="T79" i="30"/>
  <c r="N79" i="30"/>
  <c r="W79" i="30"/>
  <c r="Q79" i="30"/>
  <c r="W100" i="30"/>
  <c r="Q100" i="30"/>
  <c r="N100" i="30"/>
  <c r="Z100" i="30"/>
  <c r="T100" i="30"/>
  <c r="W178" i="30"/>
  <c r="Q178" i="30"/>
  <c r="N178" i="30"/>
  <c r="T178" i="30"/>
  <c r="Z178" i="30"/>
  <c r="T26" i="30"/>
  <c r="Z26" i="30"/>
  <c r="N26" i="30"/>
  <c r="W26" i="30"/>
  <c r="Q26" i="30"/>
  <c r="Z72" i="30"/>
  <c r="N72" i="30"/>
  <c r="W72" i="30"/>
  <c r="T72" i="30"/>
  <c r="Q72" i="30"/>
  <c r="Q63" i="30"/>
  <c r="Z63" i="30"/>
  <c r="W63" i="30"/>
  <c r="N63" i="30"/>
  <c r="T63" i="30"/>
  <c r="N99" i="30"/>
  <c r="Q99" i="30"/>
  <c r="Z99" i="30"/>
  <c r="T99" i="30"/>
  <c r="W99" i="30"/>
  <c r="Z38" i="30"/>
  <c r="T38" i="30"/>
  <c r="N38" i="30"/>
  <c r="W38" i="30"/>
  <c r="Q38" i="30"/>
  <c r="N106" i="30"/>
  <c r="T106" i="30"/>
  <c r="W106" i="30"/>
  <c r="Q106" i="30"/>
  <c r="Z106" i="30"/>
  <c r="T54" i="30"/>
  <c r="Z54" i="30"/>
  <c r="Q54" i="30"/>
  <c r="W54" i="30"/>
  <c r="N54" i="30"/>
  <c r="Z75" i="30"/>
  <c r="W75" i="30"/>
  <c r="T75" i="30"/>
  <c r="N75" i="30"/>
  <c r="Q75" i="30"/>
  <c r="T93" i="30"/>
  <c r="W93" i="30"/>
  <c r="N93" i="30"/>
  <c r="Z93" i="30"/>
  <c r="Q93" i="30"/>
  <c r="W40" i="30"/>
  <c r="Q40" i="30"/>
  <c r="N40" i="30"/>
  <c r="T40" i="30"/>
  <c r="Z40" i="30"/>
  <c r="W76" i="30"/>
  <c r="Q76" i="30"/>
  <c r="Z76" i="30"/>
  <c r="T76" i="30"/>
  <c r="N76" i="30"/>
  <c r="N118" i="30"/>
  <c r="W118" i="30"/>
  <c r="Z118" i="30"/>
  <c r="T118" i="30"/>
  <c r="Q118" i="30"/>
  <c r="W35" i="30"/>
  <c r="Q35" i="30"/>
  <c r="T35" i="30"/>
  <c r="Z35" i="30"/>
  <c r="N35" i="30"/>
  <c r="Z71" i="30"/>
  <c r="T71" i="30"/>
  <c r="N71" i="30"/>
  <c r="W71" i="30"/>
  <c r="Q71" i="30"/>
  <c r="Z120" i="30"/>
  <c r="T120" i="30"/>
  <c r="N120" i="30"/>
  <c r="Q120" i="30"/>
  <c r="W120" i="30"/>
  <c r="Z87" i="30"/>
  <c r="N87" i="30"/>
  <c r="Q87" i="30"/>
  <c r="W87" i="30"/>
  <c r="T87" i="30"/>
  <c r="T110" i="30"/>
  <c r="Z110" i="30"/>
  <c r="W110" i="30"/>
  <c r="N110" i="30"/>
  <c r="Q110" i="30"/>
  <c r="W95" i="30"/>
  <c r="Q95" i="30"/>
  <c r="T95" i="30"/>
  <c r="N95" i="30"/>
  <c r="Z95" i="30"/>
  <c r="Z142" i="30"/>
  <c r="T142" i="30"/>
  <c r="N142" i="30"/>
  <c r="Q142" i="30"/>
  <c r="W142" i="30"/>
  <c r="Z150" i="30"/>
  <c r="N150" i="30"/>
  <c r="W150" i="30"/>
  <c r="T150" i="30"/>
  <c r="Q150" i="30"/>
  <c r="Z143" i="30"/>
  <c r="T143" i="30"/>
  <c r="N143" i="30"/>
  <c r="W143" i="30"/>
  <c r="Q143" i="30"/>
  <c r="W145" i="30"/>
  <c r="Q145" i="30"/>
  <c r="T145" i="30"/>
  <c r="N145" i="30"/>
  <c r="Z145" i="30"/>
  <c r="W134" i="30"/>
  <c r="Q134" i="30"/>
  <c r="N134" i="30"/>
  <c r="T134" i="30"/>
  <c r="Z134" i="30"/>
  <c r="W149" i="30"/>
  <c r="Q149" i="30"/>
  <c r="Z149" i="30"/>
  <c r="T149" i="30"/>
  <c r="N149" i="30"/>
  <c r="W161" i="30"/>
  <c r="Q161" i="30"/>
  <c r="N161" i="30"/>
  <c r="T161" i="30"/>
  <c r="Z161" i="30"/>
  <c r="Z173" i="30"/>
  <c r="Q173" i="30"/>
  <c r="N173" i="30"/>
  <c r="W173" i="30"/>
  <c r="T173" i="30"/>
  <c r="Q29" i="30"/>
  <c r="W29" i="30"/>
  <c r="N29" i="30"/>
  <c r="Z29" i="30"/>
  <c r="T29" i="30"/>
  <c r="Z73" i="30"/>
  <c r="T73" i="30"/>
  <c r="N73" i="30"/>
  <c r="W73" i="30"/>
  <c r="Q73" i="30"/>
  <c r="W69" i="30"/>
  <c r="T69" i="30"/>
  <c r="Q69" i="30"/>
  <c r="Z69" i="30"/>
  <c r="N69" i="30"/>
  <c r="Z28" i="30"/>
  <c r="T28" i="30"/>
  <c r="N28" i="30"/>
  <c r="W28" i="30"/>
  <c r="Q28" i="30"/>
  <c r="W39" i="30"/>
  <c r="N39" i="30"/>
  <c r="T39" i="30"/>
  <c r="Z39" i="30"/>
  <c r="Q39" i="30"/>
  <c r="T36" i="30"/>
  <c r="Z36" i="30"/>
  <c r="Q36" i="30"/>
  <c r="W36" i="30"/>
  <c r="N36" i="30"/>
  <c r="W25" i="30"/>
  <c r="Q25" i="30"/>
  <c r="Z25" i="30"/>
  <c r="T25" i="30"/>
  <c r="N25" i="30"/>
  <c r="Q78" i="30"/>
  <c r="Z78" i="30"/>
  <c r="N78" i="30"/>
  <c r="W78" i="30"/>
  <c r="T78" i="30"/>
  <c r="Z103" i="30"/>
  <c r="T103" i="30"/>
  <c r="N103" i="30"/>
  <c r="W103" i="30"/>
  <c r="Q103" i="30"/>
  <c r="W46" i="30"/>
  <c r="Q46" i="30"/>
  <c r="Z46" i="30"/>
  <c r="N46" i="30"/>
  <c r="T46" i="30"/>
  <c r="W82" i="30"/>
  <c r="Q82" i="30"/>
  <c r="N82" i="30"/>
  <c r="Z82" i="30"/>
  <c r="T82" i="30"/>
  <c r="Z124" i="30"/>
  <c r="Q124" i="30"/>
  <c r="N124" i="30"/>
  <c r="W124" i="30"/>
  <c r="T124" i="30"/>
  <c r="W41" i="30"/>
  <c r="Q41" i="30"/>
  <c r="N41" i="30"/>
  <c r="T41" i="30"/>
  <c r="Z41" i="30"/>
  <c r="Z77" i="30"/>
  <c r="T77" i="30"/>
  <c r="N77" i="30"/>
  <c r="W77" i="30"/>
  <c r="Q77" i="30"/>
  <c r="Q121" i="30"/>
  <c r="Z121" i="30"/>
  <c r="T121" i="30"/>
  <c r="W121" i="30"/>
  <c r="N121" i="30"/>
  <c r="N96" i="30"/>
  <c r="W96" i="30"/>
  <c r="T96" i="30"/>
  <c r="Q96" i="30"/>
  <c r="Z96" i="30"/>
  <c r="Z112" i="30"/>
  <c r="N112" i="30"/>
  <c r="T112" i="30"/>
  <c r="Q112" i="30"/>
  <c r="W112" i="30"/>
  <c r="W101" i="30"/>
  <c r="Q101" i="30"/>
  <c r="N101" i="30"/>
  <c r="Z101" i="30"/>
  <c r="T101" i="30"/>
  <c r="W116" i="30"/>
  <c r="Q116" i="30"/>
  <c r="N116" i="30"/>
  <c r="T116" i="30"/>
  <c r="Z116" i="30"/>
  <c r="Z164" i="30"/>
  <c r="T164" i="30"/>
  <c r="N164" i="30"/>
  <c r="Q164" i="30"/>
  <c r="W164" i="30"/>
  <c r="T144" i="30"/>
  <c r="Q144" i="30"/>
  <c r="Z144" i="30"/>
  <c r="N144" i="30"/>
  <c r="W144" i="30"/>
  <c r="Z151" i="30"/>
  <c r="Q151" i="30"/>
  <c r="T151" i="30"/>
  <c r="W151" i="30"/>
  <c r="N151" i="30"/>
  <c r="W140" i="30"/>
  <c r="Q140" i="30"/>
  <c r="Z140" i="30"/>
  <c r="N140" i="30"/>
  <c r="T140" i="30"/>
  <c r="Z163" i="30"/>
  <c r="N163" i="30"/>
  <c r="W163" i="30"/>
  <c r="T163" i="30"/>
  <c r="Q163" i="30"/>
  <c r="W167" i="30"/>
  <c r="Q167" i="30"/>
  <c r="T167" i="30"/>
  <c r="Z167" i="30"/>
  <c r="N167" i="30"/>
  <c r="Z174" i="30"/>
  <c r="T174" i="30"/>
  <c r="N174" i="30"/>
  <c r="W174" i="30"/>
  <c r="Q174" i="30"/>
  <c r="J16" i="25" l="1"/>
  <c r="J16" i="38" s="1"/>
  <c r="J17" i="36"/>
  <c r="J15" i="24"/>
  <c r="J15" i="37" s="1"/>
  <c r="J16" i="35"/>
  <c r="T176" i="31"/>
  <c r="Q176" i="31"/>
  <c r="W176" i="31"/>
  <c r="N176" i="31"/>
  <c r="Z21" i="31"/>
  <c r="T21" i="31"/>
  <c r="N21" i="31"/>
  <c r="W21" i="31"/>
  <c r="Q21" i="31"/>
  <c r="Z22" i="31"/>
  <c r="T22" i="31"/>
  <c r="N22" i="31"/>
  <c r="Q22" i="31"/>
  <c r="W22" i="31"/>
  <c r="Z11" i="31"/>
  <c r="T11" i="31"/>
  <c r="N11" i="31"/>
  <c r="W11" i="31"/>
  <c r="Q11" i="31"/>
  <c r="W13" i="31"/>
  <c r="Q13" i="31"/>
  <c r="Z13" i="31"/>
  <c r="T13" i="31"/>
  <c r="N13" i="31"/>
  <c r="Z17" i="31"/>
  <c r="T17" i="31"/>
  <c r="N17" i="31"/>
  <c r="W17" i="31"/>
  <c r="Q17" i="31"/>
  <c r="N19" i="31"/>
  <c r="W19" i="31"/>
  <c r="Q19" i="31"/>
  <c r="T19" i="31"/>
  <c r="Z19" i="31"/>
  <c r="W12" i="31"/>
  <c r="Q12" i="31"/>
  <c r="Z12" i="31"/>
  <c r="T12" i="31"/>
  <c r="N12" i="31"/>
  <c r="W14" i="31"/>
  <c r="Q14" i="31"/>
  <c r="Z14" i="31"/>
  <c r="T14" i="31"/>
  <c r="N14" i="31"/>
  <c r="W18" i="31"/>
  <c r="Q18" i="31"/>
  <c r="Z18" i="31"/>
  <c r="T18" i="31"/>
  <c r="N18" i="31"/>
  <c r="W20" i="31"/>
  <c r="Q20" i="31"/>
  <c r="Z20" i="31"/>
  <c r="T20" i="31"/>
  <c r="N20" i="31"/>
  <c r="Z15" i="31"/>
  <c r="T15" i="31"/>
  <c r="N15" i="31"/>
  <c r="W15" i="31"/>
  <c r="Q15" i="31"/>
  <c r="Z16" i="31"/>
  <c r="T16" i="31"/>
  <c r="N16" i="31"/>
  <c r="W16" i="31"/>
  <c r="Q16" i="31"/>
  <c r="N113" i="31"/>
  <c r="Q42" i="31"/>
  <c r="W75" i="31"/>
  <c r="W178" i="31"/>
  <c r="T26" i="31"/>
  <c r="Z104" i="31"/>
  <c r="W60" i="31"/>
  <c r="N55" i="31"/>
  <c r="Z99" i="31"/>
  <c r="W112" i="31"/>
  <c r="T148" i="31"/>
  <c r="N52" i="31"/>
  <c r="T163" i="31"/>
  <c r="Q163" i="31"/>
  <c r="N92" i="31"/>
  <c r="Z51" i="31"/>
  <c r="T141" i="31"/>
  <c r="W152" i="31"/>
  <c r="N60" i="31"/>
  <c r="T75" i="31"/>
  <c r="Q171" i="31"/>
  <c r="Q75" i="31"/>
  <c r="W62" i="31"/>
  <c r="Q94" i="31"/>
  <c r="Q152" i="31"/>
  <c r="T61" i="31"/>
  <c r="N174" i="31"/>
  <c r="Q116" i="31"/>
  <c r="Q60" i="31"/>
  <c r="N75" i="31"/>
  <c r="N26" i="31"/>
  <c r="W121" i="31"/>
  <c r="T112" i="31"/>
  <c r="Z26" i="31"/>
  <c r="N139" i="31"/>
  <c r="W128" i="31"/>
  <c r="Z128" i="31"/>
  <c r="Z174" i="31"/>
  <c r="W164" i="31"/>
  <c r="Z133" i="31"/>
  <c r="T60" i="31"/>
  <c r="W79" i="31"/>
  <c r="W27" i="31"/>
  <c r="N164" i="31"/>
  <c r="N23" i="31"/>
  <c r="Z159" i="31"/>
  <c r="Q128" i="31"/>
  <c r="W159" i="31"/>
  <c r="N48" i="31"/>
  <c r="T174" i="31"/>
  <c r="T159" i="31"/>
  <c r="Q164" i="31"/>
  <c r="N152" i="31"/>
  <c r="T137" i="31"/>
  <c r="Q112" i="31"/>
  <c r="Q92" i="31"/>
  <c r="T23" i="31"/>
  <c r="W161" i="31"/>
  <c r="N84" i="31"/>
  <c r="W59" i="31"/>
  <c r="Z84" i="31"/>
  <c r="T170" i="31"/>
  <c r="N175" i="31"/>
  <c r="W160" i="31"/>
  <c r="Q125" i="31"/>
  <c r="N128" i="31"/>
  <c r="Z112" i="31"/>
  <c r="T68" i="31"/>
  <c r="Q56" i="31"/>
  <c r="W51" i="31"/>
  <c r="T43" i="31"/>
  <c r="N154" i="31"/>
  <c r="Q36" i="31"/>
  <c r="Q178" i="31"/>
  <c r="Q167" i="31"/>
  <c r="Q175" i="31"/>
  <c r="Z164" i="31"/>
  <c r="W148" i="31"/>
  <c r="N137" i="31"/>
  <c r="Q124" i="31"/>
  <c r="N108" i="31"/>
  <c r="N72" i="31"/>
  <c r="N79" i="31"/>
  <c r="Z71" i="31"/>
  <c r="T34" i="31"/>
  <c r="W23" i="31"/>
  <c r="W127" i="31"/>
  <c r="T118" i="31"/>
  <c r="Q158" i="31"/>
  <c r="W174" i="31"/>
  <c r="N159" i="31"/>
  <c r="Q168" i="31"/>
  <c r="Z141" i="31"/>
  <c r="N148" i="31"/>
  <c r="W76" i="31"/>
  <c r="N47" i="31"/>
  <c r="Q26" i="31"/>
  <c r="N157" i="31"/>
  <c r="Z135" i="31"/>
  <c r="Q46" i="31"/>
  <c r="W28" i="31"/>
  <c r="Z101" i="31"/>
  <c r="Z110" i="31"/>
  <c r="Z77" i="31"/>
  <c r="Q150" i="31"/>
  <c r="W86" i="31"/>
  <c r="Z53" i="31"/>
  <c r="N163" i="31"/>
  <c r="T175" i="31"/>
  <c r="Q141" i="31"/>
  <c r="Z148" i="31"/>
  <c r="T113" i="31"/>
  <c r="W92" i="31"/>
  <c r="T72" i="31"/>
  <c r="Q83" i="31"/>
  <c r="W42" i="31"/>
  <c r="Z43" i="31"/>
  <c r="Z163" i="31"/>
  <c r="Z175" i="31"/>
  <c r="W141" i="31"/>
  <c r="Z152" i="31"/>
  <c r="Q133" i="31"/>
  <c r="Q109" i="31"/>
  <c r="Q104" i="31"/>
  <c r="N88" i="31"/>
  <c r="Z72" i="31"/>
  <c r="Z52" i="31"/>
  <c r="W83" i="31"/>
  <c r="Q51" i="31"/>
  <c r="W47" i="31"/>
  <c r="N38" i="31"/>
  <c r="Q31" i="31"/>
  <c r="Q23" i="31"/>
  <c r="W177" i="31"/>
  <c r="Q134" i="31"/>
  <c r="T102" i="31"/>
  <c r="Z93" i="31"/>
  <c r="Z25" i="31"/>
  <c r="Q72" i="31"/>
  <c r="Q52" i="31"/>
  <c r="Q43" i="31"/>
  <c r="N31" i="31"/>
  <c r="Q147" i="31"/>
  <c r="T92" i="31"/>
  <c r="W52" i="31"/>
  <c r="N51" i="31"/>
  <c r="T47" i="31"/>
  <c r="W43" i="31"/>
  <c r="Z31" i="31"/>
  <c r="Z119" i="31"/>
  <c r="W108" i="31"/>
  <c r="Z63" i="31"/>
  <c r="Z47" i="31"/>
  <c r="Q27" i="31"/>
  <c r="T161" i="31"/>
  <c r="T27" i="31"/>
  <c r="T84" i="31"/>
  <c r="W56" i="31"/>
  <c r="W139" i="31"/>
  <c r="W44" i="31"/>
  <c r="N170" i="31"/>
  <c r="N155" i="31"/>
  <c r="Q120" i="31"/>
  <c r="T80" i="31"/>
  <c r="Q103" i="31"/>
  <c r="W169" i="31"/>
  <c r="Z177" i="31"/>
  <c r="Z155" i="31"/>
  <c r="T109" i="31"/>
  <c r="W120" i="31"/>
  <c r="Q100" i="31"/>
  <c r="Z80" i="31"/>
  <c r="W103" i="31"/>
  <c r="N30" i="31"/>
  <c r="Z39" i="31"/>
  <c r="Z169" i="31"/>
  <c r="W126" i="31"/>
  <c r="N69" i="31"/>
  <c r="Q41" i="31"/>
  <c r="Q155" i="31"/>
  <c r="Z109" i="31"/>
  <c r="N120" i="31"/>
  <c r="W100" i="31"/>
  <c r="Q80" i="31"/>
  <c r="Q59" i="31"/>
  <c r="T30" i="31"/>
  <c r="Q35" i="31"/>
  <c r="W166" i="31"/>
  <c r="T138" i="31"/>
  <c r="N126" i="31"/>
  <c r="Z69" i="31"/>
  <c r="W41" i="31"/>
  <c r="W129" i="31"/>
  <c r="T153" i="31"/>
  <c r="Z151" i="31"/>
  <c r="T67" i="31"/>
  <c r="Q145" i="31"/>
  <c r="Q144" i="31"/>
  <c r="Z156" i="31"/>
  <c r="Z136" i="31"/>
  <c r="T64" i="31"/>
  <c r="W173" i="31"/>
  <c r="W119" i="31"/>
  <c r="N78" i="31"/>
  <c r="T85" i="31"/>
  <c r="W45" i="31"/>
  <c r="T33" i="31"/>
  <c r="T132" i="31"/>
  <c r="Q111" i="31"/>
  <c r="N102" i="31"/>
  <c r="Q70" i="31"/>
  <c r="N45" i="31"/>
  <c r="N166" i="31"/>
  <c r="W156" i="31"/>
  <c r="T144" i="31"/>
  <c r="N121" i="31"/>
  <c r="Z113" i="31"/>
  <c r="W104" i="31"/>
  <c r="N83" i="31"/>
  <c r="Z102" i="31"/>
  <c r="T178" i="31"/>
  <c r="Z170" i="31"/>
  <c r="W155" i="31"/>
  <c r="T145" i="31"/>
  <c r="Q156" i="31"/>
  <c r="Z144" i="31"/>
  <c r="N133" i="31"/>
  <c r="T129" i="31"/>
  <c r="T121" i="31"/>
  <c r="Z117" i="31"/>
  <c r="Q113" i="31"/>
  <c r="W109" i="31"/>
  <c r="Q132" i="31"/>
  <c r="N124" i="31"/>
  <c r="T120" i="31"/>
  <c r="Z108" i="31"/>
  <c r="N100" i="31"/>
  <c r="Z88" i="31"/>
  <c r="Q84" i="31"/>
  <c r="W80" i="31"/>
  <c r="W64" i="31"/>
  <c r="N56" i="31"/>
  <c r="N44" i="31"/>
  <c r="N103" i="31"/>
  <c r="N87" i="31"/>
  <c r="T83" i="31"/>
  <c r="Z79" i="31"/>
  <c r="W63" i="31"/>
  <c r="T59" i="31"/>
  <c r="Z38" i="31"/>
  <c r="Z30" i="31"/>
  <c r="W39" i="31"/>
  <c r="W31" i="31"/>
  <c r="N27" i="31"/>
  <c r="Z172" i="31"/>
  <c r="Z161" i="31"/>
  <c r="N149" i="31"/>
  <c r="T147" i="31"/>
  <c r="Q162" i="31"/>
  <c r="W154" i="31"/>
  <c r="W142" i="31"/>
  <c r="W102" i="31"/>
  <c r="Z78" i="31"/>
  <c r="T54" i="31"/>
  <c r="Q93" i="31"/>
  <c r="Z41" i="31"/>
  <c r="Q136" i="31"/>
  <c r="Z132" i="31"/>
  <c r="Z64" i="31"/>
  <c r="Q87" i="31"/>
  <c r="Z153" i="31"/>
  <c r="W151" i="31"/>
  <c r="N129" i="31"/>
  <c r="W124" i="31"/>
  <c r="T108" i="31"/>
  <c r="T88" i="31"/>
  <c r="W87" i="31"/>
  <c r="Q63" i="31"/>
  <c r="W153" i="31"/>
  <c r="Z146" i="31"/>
  <c r="Z126" i="31"/>
  <c r="T78" i="31"/>
  <c r="N54" i="31"/>
  <c r="Z45" i="31"/>
  <c r="N41" i="31"/>
  <c r="N178" i="31"/>
  <c r="Q170" i="31"/>
  <c r="T151" i="31"/>
  <c r="N145" i="31"/>
  <c r="N156" i="31"/>
  <c r="T136" i="31"/>
  <c r="T133" i="31"/>
  <c r="Z129" i="31"/>
  <c r="Z121" i="31"/>
  <c r="Q117" i="31"/>
  <c r="W137" i="31"/>
  <c r="W132" i="31"/>
  <c r="T124" i="31"/>
  <c r="N104" i="31"/>
  <c r="T100" i="31"/>
  <c r="Q88" i="31"/>
  <c r="T56" i="31"/>
  <c r="Z44" i="31"/>
  <c r="T103" i="31"/>
  <c r="T87" i="31"/>
  <c r="W67" i="31"/>
  <c r="N63" i="31"/>
  <c r="Z59" i="31"/>
  <c r="T42" i="31"/>
  <c r="Q38" i="31"/>
  <c r="W30" i="31"/>
  <c r="N39" i="31"/>
  <c r="Q172" i="31"/>
  <c r="Q149" i="31"/>
  <c r="N162" i="31"/>
  <c r="N142" i="31"/>
  <c r="N119" i="31"/>
  <c r="W78" i="31"/>
  <c r="Z54" i="31"/>
  <c r="W93" i="31"/>
  <c r="Q69" i="31"/>
  <c r="Q151" i="31"/>
  <c r="W145" i="31"/>
  <c r="N144" i="31"/>
  <c r="N117" i="31"/>
  <c r="Z67" i="31"/>
  <c r="N146" i="31"/>
  <c r="W136" i="31"/>
  <c r="T117" i="31"/>
  <c r="Z137" i="31"/>
  <c r="Q64" i="31"/>
  <c r="T44" i="31"/>
  <c r="T79" i="31"/>
  <c r="Z166" i="31"/>
  <c r="N67" i="31"/>
  <c r="Z42" i="31"/>
  <c r="W38" i="31"/>
  <c r="T39" i="31"/>
  <c r="W172" i="31"/>
  <c r="W149" i="31"/>
  <c r="Z147" i="31"/>
  <c r="Z162" i="31"/>
  <c r="Z154" i="31"/>
  <c r="T142" i="31"/>
  <c r="T119" i="31"/>
  <c r="Q126" i="31"/>
  <c r="W54" i="31"/>
  <c r="N93" i="31"/>
  <c r="W69" i="31"/>
  <c r="Q45" i="31"/>
  <c r="W167" i="31"/>
  <c r="N168" i="31"/>
  <c r="W116" i="31"/>
  <c r="N96" i="31"/>
  <c r="Q95" i="31"/>
  <c r="T55" i="31"/>
  <c r="Z34" i="31"/>
  <c r="W35" i="31"/>
  <c r="N172" i="31"/>
  <c r="T165" i="31"/>
  <c r="Z149" i="31"/>
  <c r="Q173" i="31"/>
  <c r="N143" i="31"/>
  <c r="T162" i="31"/>
  <c r="N158" i="31"/>
  <c r="W146" i="31"/>
  <c r="Z142" i="31"/>
  <c r="W134" i="31"/>
  <c r="W111" i="31"/>
  <c r="Z118" i="31"/>
  <c r="W94" i="31"/>
  <c r="W70" i="31"/>
  <c r="W46" i="31"/>
  <c r="Z85" i="31"/>
  <c r="Z61" i="31"/>
  <c r="W36" i="31"/>
  <c r="Z33" i="31"/>
  <c r="T168" i="31"/>
  <c r="N116" i="31"/>
  <c r="T96" i="31"/>
  <c r="N76" i="31"/>
  <c r="Q99" i="31"/>
  <c r="W95" i="31"/>
  <c r="Q71" i="31"/>
  <c r="Z55" i="31"/>
  <c r="Q34" i="31"/>
  <c r="N35" i="31"/>
  <c r="N165" i="31"/>
  <c r="N173" i="31"/>
  <c r="T158" i="31"/>
  <c r="T167" i="31"/>
  <c r="Z168" i="31"/>
  <c r="T116" i="31"/>
  <c r="Z96" i="31"/>
  <c r="T76" i="31"/>
  <c r="W99" i="31"/>
  <c r="N95" i="31"/>
  <c r="W71" i="31"/>
  <c r="W34" i="31"/>
  <c r="T35" i="31"/>
  <c r="Z165" i="31"/>
  <c r="T173" i="31"/>
  <c r="T134" i="31"/>
  <c r="N111" i="31"/>
  <c r="Q118" i="31"/>
  <c r="N94" i="31"/>
  <c r="N70" i="31"/>
  <c r="N46" i="31"/>
  <c r="Q85" i="31"/>
  <c r="Q61" i="31"/>
  <c r="N36" i="31"/>
  <c r="Q33" i="31"/>
  <c r="N167" i="31"/>
  <c r="I183" i="31"/>
  <c r="K183" i="31" s="1"/>
  <c r="Q96" i="31"/>
  <c r="Z76" i="31"/>
  <c r="N99" i="31"/>
  <c r="T95" i="31"/>
  <c r="N71" i="31"/>
  <c r="Q55" i="31"/>
  <c r="Q165" i="31"/>
  <c r="N134" i="31"/>
  <c r="T111" i="31"/>
  <c r="W118" i="31"/>
  <c r="T94" i="31"/>
  <c r="T70" i="31"/>
  <c r="T46" i="31"/>
  <c r="W85" i="31"/>
  <c r="W61" i="31"/>
  <c r="T36" i="31"/>
  <c r="W33" i="31"/>
  <c r="W158" i="31"/>
  <c r="N171" i="31"/>
  <c r="Q160" i="31"/>
  <c r="Q140" i="31"/>
  <c r="W125" i="31"/>
  <c r="Z68" i="31"/>
  <c r="T48" i="31"/>
  <c r="Q91" i="31"/>
  <c r="Q169" i="31"/>
  <c r="Z157" i="31"/>
  <c r="N177" i="31"/>
  <c r="Z143" i="31"/>
  <c r="Z139" i="31"/>
  <c r="N150" i="31"/>
  <c r="Z138" i="31"/>
  <c r="T171" i="31"/>
  <c r="N160" i="31"/>
  <c r="W140" i="31"/>
  <c r="Q68" i="31"/>
  <c r="Z48" i="31"/>
  <c r="W91" i="31"/>
  <c r="Q157" i="31"/>
  <c r="Q143" i="31"/>
  <c r="T150" i="31"/>
  <c r="N127" i="31"/>
  <c r="W135" i="31"/>
  <c r="Q110" i="31"/>
  <c r="N86" i="31"/>
  <c r="N62" i="31"/>
  <c r="Q101" i="31"/>
  <c r="Q77" i="31"/>
  <c r="Q53" i="31"/>
  <c r="N28" i="31"/>
  <c r="Q25" i="31"/>
  <c r="Z171" i="31"/>
  <c r="T160" i="31"/>
  <c r="N140" i="31"/>
  <c r="N125" i="31"/>
  <c r="W68" i="31"/>
  <c r="Q48" i="31"/>
  <c r="N91" i="31"/>
  <c r="W157" i="31"/>
  <c r="W143" i="31"/>
  <c r="Z150" i="31"/>
  <c r="T127" i="31"/>
  <c r="Q135" i="31"/>
  <c r="W110" i="31"/>
  <c r="T86" i="31"/>
  <c r="T62" i="31"/>
  <c r="W101" i="31"/>
  <c r="W77" i="31"/>
  <c r="W53" i="31"/>
  <c r="T28" i="31"/>
  <c r="W25" i="31"/>
  <c r="T140" i="31"/>
  <c r="T125" i="31"/>
  <c r="T91" i="31"/>
  <c r="Z127" i="31"/>
  <c r="N135" i="31"/>
  <c r="N110" i="31"/>
  <c r="Z86" i="31"/>
  <c r="Z62" i="31"/>
  <c r="N101" i="31"/>
  <c r="N77" i="31"/>
  <c r="N53" i="31"/>
  <c r="Z28" i="31"/>
  <c r="N25" i="31"/>
  <c r="W131" i="31"/>
  <c r="Z131" i="31"/>
  <c r="N131" i="31"/>
  <c r="W123" i="31"/>
  <c r="Z123" i="31"/>
  <c r="N123" i="31"/>
  <c r="W115" i="31"/>
  <c r="Z115" i="31"/>
  <c r="N115" i="31"/>
  <c r="W107" i="31"/>
  <c r="Z107" i="31"/>
  <c r="N107" i="31"/>
  <c r="Z130" i="31"/>
  <c r="N130" i="31"/>
  <c r="Q130" i="31"/>
  <c r="Z122" i="31"/>
  <c r="N122" i="31"/>
  <c r="Q122" i="31"/>
  <c r="Z114" i="31"/>
  <c r="N114" i="31"/>
  <c r="Q114" i="31"/>
  <c r="Z106" i="31"/>
  <c r="N106" i="31"/>
  <c r="Q106" i="31"/>
  <c r="W98" i="31"/>
  <c r="Z98" i="31"/>
  <c r="N98" i="31"/>
  <c r="W90" i="31"/>
  <c r="Z90" i="31"/>
  <c r="N90" i="31"/>
  <c r="W82" i="31"/>
  <c r="Z82" i="31"/>
  <c r="N82" i="31"/>
  <c r="W74" i="31"/>
  <c r="Z74" i="31"/>
  <c r="N74" i="31"/>
  <c r="W66" i="31"/>
  <c r="Z66" i="31"/>
  <c r="N66" i="31"/>
  <c r="W58" i="31"/>
  <c r="Z58" i="31"/>
  <c r="N58" i="31"/>
  <c r="W50" i="31"/>
  <c r="Z50" i="31"/>
  <c r="N50" i="31"/>
  <c r="W105" i="31"/>
  <c r="Z105" i="31"/>
  <c r="N105" i="31"/>
  <c r="Z97" i="31"/>
  <c r="N97" i="31"/>
  <c r="Q97" i="31"/>
  <c r="Z89" i="31"/>
  <c r="N89" i="31"/>
  <c r="Q89" i="31"/>
  <c r="Z81" i="31"/>
  <c r="N81" i="31"/>
  <c r="Q81" i="31"/>
  <c r="Z73" i="31"/>
  <c r="N73" i="31"/>
  <c r="Q73" i="31"/>
  <c r="Z65" i="31"/>
  <c r="N65" i="31"/>
  <c r="Q65" i="31"/>
  <c r="Z57" i="31"/>
  <c r="N57" i="31"/>
  <c r="Q57" i="31"/>
  <c r="Z49" i="31"/>
  <c r="N49" i="31"/>
  <c r="Q49" i="31"/>
  <c r="W40" i="31"/>
  <c r="Z40" i="31"/>
  <c r="N40" i="31"/>
  <c r="W32" i="31"/>
  <c r="Z32" i="31"/>
  <c r="N32" i="31"/>
  <c r="W24" i="31"/>
  <c r="Z24" i="31"/>
  <c r="N24" i="31"/>
  <c r="Z37" i="31"/>
  <c r="N37" i="31"/>
  <c r="Q37" i="31"/>
  <c r="Z29" i="31"/>
  <c r="N29" i="31"/>
  <c r="Q29" i="31"/>
  <c r="N169" i="31"/>
  <c r="N161" i="31"/>
  <c r="N153" i="31"/>
  <c r="Q177" i="31"/>
  <c r="N147" i="31"/>
  <c r="Q166" i="31"/>
  <c r="T139" i="31"/>
  <c r="Q154" i="31"/>
  <c r="Q146" i="31"/>
  <c r="N138" i="31"/>
  <c r="Q138" i="31"/>
  <c r="T131" i="31"/>
  <c r="Q123" i="31"/>
  <c r="T115" i="31"/>
  <c r="Q107" i="31"/>
  <c r="W130" i="31"/>
  <c r="T122" i="31"/>
  <c r="W114" i="31"/>
  <c r="T106" i="31"/>
  <c r="T98" i="31"/>
  <c r="Q90" i="31"/>
  <c r="T82" i="31"/>
  <c r="Q74" i="31"/>
  <c r="T66" i="31"/>
  <c r="Q58" i="31"/>
  <c r="T50" i="31"/>
  <c r="Q105" i="31"/>
  <c r="W97" i="31"/>
  <c r="T89" i="31"/>
  <c r="W81" i="31"/>
  <c r="T73" i="31"/>
  <c r="W65" i="31"/>
  <c r="T57" i="31"/>
  <c r="W49" i="31"/>
  <c r="Q40" i="31"/>
  <c r="T32" i="31"/>
  <c r="Q24" i="31"/>
  <c r="W37" i="31"/>
  <c r="T29" i="31"/>
  <c r="W182" i="31"/>
  <c r="X182" i="31" s="1"/>
  <c r="Q182" i="31"/>
  <c r="R182" i="31" s="1"/>
  <c r="Z182" i="31"/>
  <c r="AA182" i="31" s="1"/>
  <c r="T182" i="31"/>
  <c r="U182" i="31" s="1"/>
  <c r="N182" i="31"/>
  <c r="O182" i="31" s="1"/>
  <c r="L182" i="31"/>
  <c r="Z182" i="30"/>
  <c r="AA182" i="30" s="1"/>
  <c r="T182" i="30"/>
  <c r="U182" i="30" s="1"/>
  <c r="N182" i="30"/>
  <c r="O182" i="30" s="1"/>
  <c r="W182" i="30"/>
  <c r="X182" i="30" s="1"/>
  <c r="L182" i="30"/>
  <c r="Q182" i="30"/>
  <c r="R182" i="30" s="1"/>
  <c r="I184" i="30"/>
  <c r="K183" i="30"/>
  <c r="J15" i="25" l="1"/>
  <c r="J15" i="38" s="1"/>
  <c r="J16" i="36"/>
  <c r="J14" i="24"/>
  <c r="J14" i="37" s="1"/>
  <c r="J15" i="35"/>
  <c r="I184" i="31"/>
  <c r="I185" i="31" s="1"/>
  <c r="W183" i="31"/>
  <c r="X183" i="31" s="1"/>
  <c r="Q183" i="31"/>
  <c r="R183" i="31" s="1"/>
  <c r="Z183" i="31"/>
  <c r="AA183" i="31" s="1"/>
  <c r="T183" i="31"/>
  <c r="U183" i="31" s="1"/>
  <c r="N183" i="31"/>
  <c r="O183" i="31" s="1"/>
  <c r="L183" i="31"/>
  <c r="K184" i="30"/>
  <c r="I185" i="30"/>
  <c r="Z183" i="30"/>
  <c r="AA183" i="30" s="1"/>
  <c r="T183" i="30"/>
  <c r="U183" i="30" s="1"/>
  <c r="N183" i="30"/>
  <c r="O183" i="30" s="1"/>
  <c r="Q183" i="30"/>
  <c r="R183" i="30" s="1"/>
  <c r="L183" i="30"/>
  <c r="W183" i="30"/>
  <c r="X183" i="30" s="1"/>
  <c r="E24" i="29"/>
  <c r="J14" i="25" l="1"/>
  <c r="J14" i="38" s="1"/>
  <c r="J15" i="36"/>
  <c r="J13" i="24"/>
  <c r="J13" i="37" s="1"/>
  <c r="J14" i="35"/>
  <c r="K184" i="31"/>
  <c r="T184" i="31" s="1"/>
  <c r="U184" i="31" s="1"/>
  <c r="I186" i="31"/>
  <c r="K185" i="31"/>
  <c r="I186" i="30"/>
  <c r="K185" i="30"/>
  <c r="Z184" i="30"/>
  <c r="AA184" i="30" s="1"/>
  <c r="T184" i="30"/>
  <c r="U184" i="30" s="1"/>
  <c r="N184" i="30"/>
  <c r="O184" i="30" s="1"/>
  <c r="L184" i="30"/>
  <c r="Q184" i="30"/>
  <c r="R184" i="30" s="1"/>
  <c r="W184" i="30"/>
  <c r="X184" i="30" s="1"/>
  <c r="E23" i="29"/>
  <c r="G23" i="29" s="1"/>
  <c r="H23" i="29" s="1"/>
  <c r="E34" i="29"/>
  <c r="E31" i="29"/>
  <c r="E28" i="29"/>
  <c r="G28" i="29" s="1"/>
  <c r="H28" i="29" s="1"/>
  <c r="E25" i="29"/>
  <c r="E33" i="29"/>
  <c r="G33" i="29" s="1"/>
  <c r="H33" i="29" s="1"/>
  <c r="E30" i="29"/>
  <c r="G30" i="29" s="1"/>
  <c r="H30" i="29" s="1"/>
  <c r="E27" i="29"/>
  <c r="G27" i="29" s="1"/>
  <c r="H27" i="29" s="1"/>
  <c r="G24" i="29"/>
  <c r="H24" i="29" s="1"/>
  <c r="E32" i="29"/>
  <c r="G32" i="29" s="1"/>
  <c r="H32" i="29" s="1"/>
  <c r="E29" i="29"/>
  <c r="G29" i="29" s="1"/>
  <c r="H29" i="29" s="1"/>
  <c r="E26" i="29"/>
  <c r="G26" i="29" s="1"/>
  <c r="H26" i="29" s="1"/>
  <c r="J13" i="25" l="1"/>
  <c r="J13" i="38" s="1"/>
  <c r="J14" i="36"/>
  <c r="J12" i="24"/>
  <c r="J12" i="37" s="1"/>
  <c r="J13" i="35"/>
  <c r="L184" i="31"/>
  <c r="Q184" i="31"/>
  <c r="R184" i="31" s="1"/>
  <c r="W184" i="31"/>
  <c r="X184" i="31" s="1"/>
  <c r="Z184" i="31"/>
  <c r="AA184" i="31" s="1"/>
  <c r="N184" i="31"/>
  <c r="O184" i="31" s="1"/>
  <c r="Z185" i="31"/>
  <c r="AA185" i="31" s="1"/>
  <c r="T185" i="31"/>
  <c r="U185" i="31" s="1"/>
  <c r="N185" i="31"/>
  <c r="O185" i="31" s="1"/>
  <c r="L185" i="31"/>
  <c r="W185" i="31"/>
  <c r="X185" i="31" s="1"/>
  <c r="Q185" i="31"/>
  <c r="R185" i="31" s="1"/>
  <c r="I187" i="31"/>
  <c r="K186" i="31"/>
  <c r="Z185" i="30"/>
  <c r="AA185" i="30" s="1"/>
  <c r="T185" i="30"/>
  <c r="U185" i="30" s="1"/>
  <c r="N185" i="30"/>
  <c r="O185" i="30" s="1"/>
  <c r="W185" i="30"/>
  <c r="X185" i="30" s="1"/>
  <c r="Q185" i="30"/>
  <c r="R185" i="30" s="1"/>
  <c r="L185" i="30"/>
  <c r="I187" i="30"/>
  <c r="K186" i="30"/>
  <c r="G25" i="29"/>
  <c r="H25" i="29" s="1"/>
  <c r="G31" i="29"/>
  <c r="H31" i="29" s="1"/>
  <c r="G34" i="29"/>
  <c r="H34" i="29" s="1"/>
  <c r="J12" i="25" l="1"/>
  <c r="J12" i="38" s="1"/>
  <c r="J13" i="36"/>
  <c r="J11" i="24"/>
  <c r="J11" i="37" s="1"/>
  <c r="J12" i="35"/>
  <c r="G115" i="33"/>
  <c r="H115" i="33" s="1"/>
  <c r="G127" i="33"/>
  <c r="H127" i="33" s="1"/>
  <c r="Z186" i="31"/>
  <c r="AA186" i="31" s="1"/>
  <c r="T186" i="31"/>
  <c r="U186" i="31" s="1"/>
  <c r="N186" i="31"/>
  <c r="O186" i="31" s="1"/>
  <c r="L186" i="31"/>
  <c r="W186" i="31"/>
  <c r="X186" i="31" s="1"/>
  <c r="Q186" i="31"/>
  <c r="R186" i="31" s="1"/>
  <c r="I188" i="31"/>
  <c r="K187" i="31"/>
  <c r="Z186" i="30"/>
  <c r="AA186" i="30" s="1"/>
  <c r="T186" i="30"/>
  <c r="U186" i="30" s="1"/>
  <c r="N186" i="30"/>
  <c r="O186" i="30" s="1"/>
  <c r="Q186" i="30"/>
  <c r="R186" i="30" s="1"/>
  <c r="L186" i="30"/>
  <c r="W186" i="30"/>
  <c r="X186" i="30" s="1"/>
  <c r="K187" i="30"/>
  <c r="I188" i="30"/>
  <c r="J11" i="25" l="1"/>
  <c r="J11" i="38" s="1"/>
  <c r="J12" i="36"/>
  <c r="J10" i="24"/>
  <c r="J10" i="37" s="1"/>
  <c r="J11" i="35"/>
  <c r="G114" i="33"/>
  <c r="H114" i="33" s="1"/>
  <c r="G126" i="33"/>
  <c r="H126" i="33" s="1"/>
  <c r="Z187" i="31"/>
  <c r="AA187" i="31" s="1"/>
  <c r="T187" i="31"/>
  <c r="U187" i="31" s="1"/>
  <c r="N187" i="31"/>
  <c r="O187" i="31" s="1"/>
  <c r="L187" i="31"/>
  <c r="W187" i="31"/>
  <c r="X187" i="31" s="1"/>
  <c r="Q187" i="31"/>
  <c r="R187" i="31" s="1"/>
  <c r="I189" i="31"/>
  <c r="K188" i="31"/>
  <c r="I189" i="30"/>
  <c r="K188" i="30"/>
  <c r="Z187" i="30"/>
  <c r="AA187" i="30" s="1"/>
  <c r="T187" i="30"/>
  <c r="U187" i="30" s="1"/>
  <c r="N187" i="30"/>
  <c r="O187" i="30" s="1"/>
  <c r="L187" i="30"/>
  <c r="W187" i="30"/>
  <c r="X187" i="30" s="1"/>
  <c r="Q187" i="30"/>
  <c r="R187" i="30" s="1"/>
  <c r="J10" i="25" l="1"/>
  <c r="J10" i="38" s="1"/>
  <c r="J11" i="36"/>
  <c r="J9" i="24"/>
  <c r="J9" i="37" s="1"/>
  <c r="J10" i="35"/>
  <c r="G113" i="33"/>
  <c r="H113" i="33" s="1"/>
  <c r="G125" i="33"/>
  <c r="H125" i="33" s="1"/>
  <c r="Z188" i="31"/>
  <c r="AA188" i="31" s="1"/>
  <c r="T188" i="31"/>
  <c r="U188" i="31" s="1"/>
  <c r="N188" i="31"/>
  <c r="O188" i="31" s="1"/>
  <c r="L188" i="31"/>
  <c r="W188" i="31"/>
  <c r="X188" i="31" s="1"/>
  <c r="Q188" i="31"/>
  <c r="R188" i="31" s="1"/>
  <c r="I190" i="31"/>
  <c r="K189" i="31"/>
  <c r="Z188" i="30"/>
  <c r="AA188" i="30" s="1"/>
  <c r="T188" i="30"/>
  <c r="U188" i="30" s="1"/>
  <c r="N188" i="30"/>
  <c r="O188" i="30" s="1"/>
  <c r="W188" i="30"/>
  <c r="X188" i="30" s="1"/>
  <c r="L188" i="30"/>
  <c r="Q188" i="30"/>
  <c r="R188" i="30" s="1"/>
  <c r="I190" i="30"/>
  <c r="K189" i="30"/>
  <c r="D18" i="18"/>
  <c r="J9" i="25" l="1"/>
  <c r="J9" i="38" s="1"/>
  <c r="J10" i="36"/>
  <c r="J8" i="24"/>
  <c r="J8" i="37" s="1"/>
  <c r="J9" i="35"/>
  <c r="G112" i="33"/>
  <c r="H112" i="33" s="1"/>
  <c r="G124" i="33"/>
  <c r="H124" i="33" s="1"/>
  <c r="Z189" i="31"/>
  <c r="AA189" i="31" s="1"/>
  <c r="T189" i="31"/>
  <c r="U189" i="31" s="1"/>
  <c r="N189" i="31"/>
  <c r="O189" i="31" s="1"/>
  <c r="L189" i="31"/>
  <c r="W189" i="31"/>
  <c r="X189" i="31" s="1"/>
  <c r="Q189" i="31"/>
  <c r="R189" i="31" s="1"/>
  <c r="I191" i="31"/>
  <c r="K190" i="31"/>
  <c r="Z189" i="30"/>
  <c r="AA189" i="30" s="1"/>
  <c r="T189" i="30"/>
  <c r="U189" i="30" s="1"/>
  <c r="N189" i="30"/>
  <c r="O189" i="30" s="1"/>
  <c r="Q189" i="30"/>
  <c r="R189" i="30" s="1"/>
  <c r="W189" i="30"/>
  <c r="X189" i="30" s="1"/>
  <c r="L189" i="30"/>
  <c r="I191" i="30"/>
  <c r="K190" i="30"/>
  <c r="F18" i="18"/>
  <c r="H18" i="18" s="1"/>
  <c r="I18" i="18" s="1"/>
  <c r="J18" i="18" s="1"/>
  <c r="D17" i="18"/>
  <c r="D16" i="18"/>
  <c r="D15" i="18"/>
  <c r="D14" i="18"/>
  <c r="D13" i="18"/>
  <c r="D12" i="18"/>
  <c r="D11" i="18"/>
  <c r="F111" i="21"/>
  <c r="F112" i="21"/>
  <c r="F113" i="21"/>
  <c r="F114" i="21"/>
  <c r="F115" i="21"/>
  <c r="F116" i="21"/>
  <c r="F117" i="21"/>
  <c r="F118" i="21"/>
  <c r="F119" i="21"/>
  <c r="F120" i="21"/>
  <c r="F110" i="21"/>
  <c r="J8" i="25" l="1"/>
  <c r="J8" i="38" s="1"/>
  <c r="J9" i="36"/>
  <c r="J7" i="24"/>
  <c r="J7" i="37" s="1"/>
  <c r="J8" i="35"/>
  <c r="G111" i="33"/>
  <c r="H111" i="33" s="1"/>
  <c r="G123" i="33"/>
  <c r="H123" i="33" s="1"/>
  <c r="Z190" i="31"/>
  <c r="AA190" i="31" s="1"/>
  <c r="T190" i="31"/>
  <c r="U190" i="31" s="1"/>
  <c r="N190" i="31"/>
  <c r="O190" i="31" s="1"/>
  <c r="L190" i="31"/>
  <c r="W190" i="31"/>
  <c r="X190" i="31" s="1"/>
  <c r="Q190" i="31"/>
  <c r="R190" i="31" s="1"/>
  <c r="I192" i="31"/>
  <c r="K191" i="31"/>
  <c r="Z190" i="30"/>
  <c r="AA190" i="30" s="1"/>
  <c r="T190" i="30"/>
  <c r="U190" i="30" s="1"/>
  <c r="N190" i="30"/>
  <c r="O190" i="30" s="1"/>
  <c r="L190" i="30"/>
  <c r="Q190" i="30"/>
  <c r="R190" i="30" s="1"/>
  <c r="W190" i="30"/>
  <c r="X190" i="30" s="1"/>
  <c r="I192" i="30"/>
  <c r="K191" i="30"/>
  <c r="F109" i="21"/>
  <c r="L18" i="18"/>
  <c r="O18" i="18"/>
  <c r="N18" i="18"/>
  <c r="K18" i="18"/>
  <c r="M18" i="18"/>
  <c r="J7" i="25" l="1"/>
  <c r="J7" i="38" s="1"/>
  <c r="J8" i="36"/>
  <c r="J6" i="24"/>
  <c r="J6" i="37" s="1"/>
  <c r="J7" i="35"/>
  <c r="G110" i="33"/>
  <c r="H110" i="33" s="1"/>
  <c r="G122" i="33"/>
  <c r="H122" i="33" s="1"/>
  <c r="I136" i="33" s="1"/>
  <c r="Z191" i="31"/>
  <c r="AA191" i="31" s="1"/>
  <c r="T191" i="31"/>
  <c r="U191" i="31" s="1"/>
  <c r="N191" i="31"/>
  <c r="O191" i="31" s="1"/>
  <c r="L191" i="31"/>
  <c r="W191" i="31"/>
  <c r="X191" i="31" s="1"/>
  <c r="Q191" i="31"/>
  <c r="R191" i="31" s="1"/>
  <c r="I193" i="31"/>
  <c r="K193" i="31" s="1"/>
  <c r="K192" i="31"/>
  <c r="Z191" i="30"/>
  <c r="AA191" i="30" s="1"/>
  <c r="T191" i="30"/>
  <c r="U191" i="30" s="1"/>
  <c r="N191" i="30"/>
  <c r="O191" i="30" s="1"/>
  <c r="Q191" i="30"/>
  <c r="R191" i="30" s="1"/>
  <c r="W191" i="30"/>
  <c r="X191" i="30" s="1"/>
  <c r="L191" i="30"/>
  <c r="I193" i="30"/>
  <c r="K193" i="30" s="1"/>
  <c r="K192" i="30"/>
  <c r="J6" i="25" l="1"/>
  <c r="J6" i="38" s="1"/>
  <c r="J7" i="36"/>
  <c r="J5" i="24"/>
  <c r="J5" i="37" s="1"/>
  <c r="J6" i="35"/>
  <c r="K118" i="33"/>
  <c r="M33" i="38" s="1"/>
  <c r="K117" i="33"/>
  <c r="M32" i="38" s="1"/>
  <c r="K116" i="33"/>
  <c r="M31" i="38" s="1"/>
  <c r="K115" i="33"/>
  <c r="M30" i="38" s="1"/>
  <c r="K114" i="33"/>
  <c r="M29" i="38" s="1"/>
  <c r="K112" i="33"/>
  <c r="M27" i="38" s="1"/>
  <c r="K107" i="33"/>
  <c r="M22" i="38" s="1"/>
  <c r="K113" i="33"/>
  <c r="M28" i="38" s="1"/>
  <c r="K111" i="33"/>
  <c r="M26" i="38" s="1"/>
  <c r="K110" i="33"/>
  <c r="M25" i="38" s="1"/>
  <c r="K109" i="33"/>
  <c r="M24" i="38" s="1"/>
  <c r="K108" i="33"/>
  <c r="M23" i="38" s="1"/>
  <c r="G106" i="33"/>
  <c r="H106" i="33" s="1"/>
  <c r="K100" i="33"/>
  <c r="M15" i="38" s="1"/>
  <c r="K80" i="33"/>
  <c r="F37" i="38" s="1"/>
  <c r="K94" i="33"/>
  <c r="M9" i="38" s="1"/>
  <c r="K79" i="33"/>
  <c r="F36" i="38" s="1"/>
  <c r="K87" i="33"/>
  <c r="F44" i="38" s="1"/>
  <c r="K78" i="33"/>
  <c r="F35" i="38" s="1"/>
  <c r="K50" i="33"/>
  <c r="F7" i="38" s="1"/>
  <c r="K65" i="33"/>
  <c r="F22" i="38" s="1"/>
  <c r="K52" i="33"/>
  <c r="F9" i="38" s="1"/>
  <c r="K37" i="33"/>
  <c r="K48" i="33"/>
  <c r="F5" i="38" s="1"/>
  <c r="K35" i="33"/>
  <c r="K17" i="33"/>
  <c r="K57" i="33"/>
  <c r="F14" i="38" s="1"/>
  <c r="K16" i="33"/>
  <c r="K12" i="33"/>
  <c r="I122" i="33"/>
  <c r="K122" i="33" s="1"/>
  <c r="M34" i="38" s="1"/>
  <c r="N34" i="38" s="1"/>
  <c r="K97" i="33"/>
  <c r="M12" i="38" s="1"/>
  <c r="K103" i="33"/>
  <c r="M18" i="38" s="1"/>
  <c r="K77" i="33"/>
  <c r="F34" i="38" s="1"/>
  <c r="K67" i="33"/>
  <c r="F24" i="38" s="1"/>
  <c r="K82" i="33"/>
  <c r="F39" i="38" s="1"/>
  <c r="K75" i="33"/>
  <c r="F32" i="38" s="1"/>
  <c r="K44" i="33"/>
  <c r="K47" i="33"/>
  <c r="F4" i="38" s="1"/>
  <c r="K45" i="33"/>
  <c r="K31" i="33"/>
  <c r="K40" i="33"/>
  <c r="K33" i="33"/>
  <c r="K28" i="33"/>
  <c r="K38" i="33"/>
  <c r="K42" i="33"/>
  <c r="K15" i="33"/>
  <c r="K101" i="33"/>
  <c r="M16" i="38" s="1"/>
  <c r="K96" i="33"/>
  <c r="M11" i="38" s="1"/>
  <c r="K102" i="33"/>
  <c r="M17" i="38" s="1"/>
  <c r="K91" i="33"/>
  <c r="M6" i="38" s="1"/>
  <c r="K93" i="33"/>
  <c r="M8" i="38" s="1"/>
  <c r="K76" i="33"/>
  <c r="F33" i="38" s="1"/>
  <c r="K73" i="33"/>
  <c r="F30" i="38" s="1"/>
  <c r="K60" i="33"/>
  <c r="F17" i="38" s="1"/>
  <c r="K69" i="33"/>
  <c r="F26" i="38" s="1"/>
  <c r="K43" i="33"/>
  <c r="K25" i="33"/>
  <c r="K32" i="33"/>
  <c r="K83" i="33"/>
  <c r="F40" i="38" s="1"/>
  <c r="K64" i="33"/>
  <c r="F21" i="38" s="1"/>
  <c r="K20" i="33"/>
  <c r="K29" i="33"/>
  <c r="K105" i="33"/>
  <c r="M20" i="38" s="1"/>
  <c r="K90" i="33"/>
  <c r="M5" i="38" s="1"/>
  <c r="K95" i="33"/>
  <c r="M10" i="38" s="1"/>
  <c r="K85" i="33"/>
  <c r="F42" i="38" s="1"/>
  <c r="K66" i="33"/>
  <c r="F23" i="38" s="1"/>
  <c r="K72" i="33"/>
  <c r="F29" i="38" s="1"/>
  <c r="K68" i="33"/>
  <c r="F25" i="38" s="1"/>
  <c r="K58" i="33"/>
  <c r="F15" i="38" s="1"/>
  <c r="K63" i="33"/>
  <c r="F20" i="38" s="1"/>
  <c r="K59" i="33"/>
  <c r="F16" i="38" s="1"/>
  <c r="K19" i="33"/>
  <c r="K30" i="33"/>
  <c r="K39" i="33"/>
  <c r="K46" i="33"/>
  <c r="K18" i="33"/>
  <c r="K27" i="33"/>
  <c r="K99" i="33"/>
  <c r="M14" i="38" s="1"/>
  <c r="K92" i="33"/>
  <c r="M7" i="38" s="1"/>
  <c r="K106" i="33"/>
  <c r="M21" i="38" s="1"/>
  <c r="K74" i="33"/>
  <c r="F31" i="38" s="1"/>
  <c r="K88" i="33"/>
  <c r="F45" i="38" s="1"/>
  <c r="K70" i="33"/>
  <c r="F27" i="38" s="1"/>
  <c r="K62" i="33"/>
  <c r="F19" i="38" s="1"/>
  <c r="K51" i="33"/>
  <c r="F8" i="38" s="1"/>
  <c r="K61" i="33"/>
  <c r="F18" i="38" s="1"/>
  <c r="K84" i="33"/>
  <c r="F41" i="38" s="1"/>
  <c r="K13" i="33"/>
  <c r="K23" i="33"/>
  <c r="K34" i="33"/>
  <c r="K41" i="33"/>
  <c r="K11" i="33"/>
  <c r="K24" i="33"/>
  <c r="K98" i="33"/>
  <c r="M13" i="38" s="1"/>
  <c r="K86" i="33"/>
  <c r="F43" i="38" s="1"/>
  <c r="K104" i="33"/>
  <c r="M19" i="38" s="1"/>
  <c r="K54" i="33"/>
  <c r="F11" i="38" s="1"/>
  <c r="K36" i="33"/>
  <c r="K89" i="33"/>
  <c r="M4" i="38" s="1"/>
  <c r="K53" i="33"/>
  <c r="F10" i="38" s="1"/>
  <c r="K14" i="33"/>
  <c r="K71" i="33"/>
  <c r="F28" i="38" s="1"/>
  <c r="K55" i="33"/>
  <c r="F12" i="38" s="1"/>
  <c r="K81" i="33"/>
  <c r="F38" i="38" s="1"/>
  <c r="K21" i="33"/>
  <c r="K56" i="33"/>
  <c r="F13" i="38" s="1"/>
  <c r="K22" i="33"/>
  <c r="K49" i="33"/>
  <c r="F6" i="38" s="1"/>
  <c r="K26" i="33"/>
  <c r="Z192" i="31"/>
  <c r="AA192" i="31" s="1"/>
  <c r="T192" i="31"/>
  <c r="U192" i="31" s="1"/>
  <c r="N192" i="31"/>
  <c r="O192" i="31" s="1"/>
  <c r="L192" i="31"/>
  <c r="W192" i="31"/>
  <c r="X192" i="31" s="1"/>
  <c r="Q192" i="31"/>
  <c r="R192" i="31" s="1"/>
  <c r="Z193" i="31"/>
  <c r="AA193" i="31" s="1"/>
  <c r="T193" i="31"/>
  <c r="U193" i="31" s="1"/>
  <c r="N193" i="31"/>
  <c r="O193" i="31" s="1"/>
  <c r="L193" i="31"/>
  <c r="W193" i="31"/>
  <c r="X193" i="31" s="1"/>
  <c r="Q193" i="31"/>
  <c r="R193" i="31" s="1"/>
  <c r="Z192" i="30"/>
  <c r="AA192" i="30" s="1"/>
  <c r="T192" i="30"/>
  <c r="U192" i="30" s="1"/>
  <c r="N192" i="30"/>
  <c r="O192" i="30" s="1"/>
  <c r="L192" i="30"/>
  <c r="Q192" i="30"/>
  <c r="R192" i="30" s="1"/>
  <c r="W192" i="30"/>
  <c r="X192" i="30" s="1"/>
  <c r="Z193" i="30"/>
  <c r="AA193" i="30" s="1"/>
  <c r="T193" i="30"/>
  <c r="U193" i="30" s="1"/>
  <c r="N193" i="30"/>
  <c r="O193" i="30" s="1"/>
  <c r="Q193" i="30"/>
  <c r="R193" i="30" s="1"/>
  <c r="W193" i="30"/>
  <c r="X193" i="30" s="1"/>
  <c r="L193" i="30"/>
  <c r="J5" i="25" l="1"/>
  <c r="J5" i="38" s="1"/>
  <c r="J6" i="36"/>
  <c r="J4" i="24"/>
  <c r="J5" i="35"/>
  <c r="Z107" i="33"/>
  <c r="W107" i="33"/>
  <c r="T107" i="33"/>
  <c r="Q107" i="33"/>
  <c r="M22" i="25" s="1"/>
  <c r="N107" i="33"/>
  <c r="M22" i="36" s="1"/>
  <c r="W108" i="33"/>
  <c r="T108" i="33"/>
  <c r="N108" i="33"/>
  <c r="M23" i="36" s="1"/>
  <c r="Z108" i="33"/>
  <c r="Q108" i="33"/>
  <c r="M23" i="25" s="1"/>
  <c r="Z112" i="33"/>
  <c r="Q112" i="33"/>
  <c r="M27" i="25" s="1"/>
  <c r="T112" i="33"/>
  <c r="N112" i="33"/>
  <c r="M27" i="36" s="1"/>
  <c r="W112" i="33"/>
  <c r="W110" i="33"/>
  <c r="T110" i="33"/>
  <c r="N110" i="33"/>
  <c r="M25" i="36" s="1"/>
  <c r="Z110" i="33"/>
  <c r="Q110" i="33"/>
  <c r="M25" i="25" s="1"/>
  <c r="W115" i="33"/>
  <c r="Z115" i="33"/>
  <c r="T115" i="33"/>
  <c r="N115" i="33"/>
  <c r="M30" i="36" s="1"/>
  <c r="Q115" i="33"/>
  <c r="M30" i="25" s="1"/>
  <c r="W109" i="33"/>
  <c r="T109" i="33"/>
  <c r="N109" i="33"/>
  <c r="M24" i="36" s="1"/>
  <c r="Z109" i="33"/>
  <c r="Q109" i="33"/>
  <c r="M24" i="25" s="1"/>
  <c r="W111" i="33"/>
  <c r="N111" i="33"/>
  <c r="M26" i="36" s="1"/>
  <c r="Q111" i="33"/>
  <c r="M26" i="25" s="1"/>
  <c r="T111" i="33"/>
  <c r="Z111" i="33"/>
  <c r="W116" i="33"/>
  <c r="N116" i="33"/>
  <c r="M31" i="36" s="1"/>
  <c r="T116" i="33"/>
  <c r="Z116" i="33"/>
  <c r="Q116" i="33"/>
  <c r="M31" i="25" s="1"/>
  <c r="W114" i="33"/>
  <c r="Z114" i="33"/>
  <c r="T114" i="33"/>
  <c r="N114" i="33"/>
  <c r="M29" i="36" s="1"/>
  <c r="Q114" i="33"/>
  <c r="M29" i="25" s="1"/>
  <c r="Z113" i="33"/>
  <c r="Q113" i="33"/>
  <c r="M28" i="25" s="1"/>
  <c r="N113" i="33"/>
  <c r="M28" i="36" s="1"/>
  <c r="T113" i="33"/>
  <c r="W113" i="33"/>
  <c r="Z117" i="33"/>
  <c r="T117" i="33"/>
  <c r="Q117" i="33"/>
  <c r="M32" i="25" s="1"/>
  <c r="W117" i="33"/>
  <c r="N117" i="33"/>
  <c r="M32" i="36" s="1"/>
  <c r="W118" i="33"/>
  <c r="Q118" i="33"/>
  <c r="M33" i="25" s="1"/>
  <c r="Z118" i="33"/>
  <c r="N118" i="33"/>
  <c r="M33" i="36" s="1"/>
  <c r="T118" i="33"/>
  <c r="T56" i="33"/>
  <c r="Z56" i="33"/>
  <c r="N56" i="33"/>
  <c r="F13" i="36" s="1"/>
  <c r="Q56" i="33"/>
  <c r="F13" i="25" s="1"/>
  <c r="W56" i="33"/>
  <c r="Z53" i="33"/>
  <c r="T53" i="33"/>
  <c r="N53" i="33"/>
  <c r="F10" i="36" s="1"/>
  <c r="W53" i="33"/>
  <c r="Q53" i="33"/>
  <c r="F10" i="25" s="1"/>
  <c r="N98" i="33"/>
  <c r="M13" i="36" s="1"/>
  <c r="W98" i="33"/>
  <c r="Q98" i="33"/>
  <c r="M13" i="25" s="1"/>
  <c r="T98" i="33"/>
  <c r="Z98" i="33"/>
  <c r="W13" i="33"/>
  <c r="Q13" i="33"/>
  <c r="N13" i="33"/>
  <c r="T13" i="33"/>
  <c r="Z13" i="33"/>
  <c r="T88" i="33"/>
  <c r="Z88" i="33"/>
  <c r="Q88" i="33"/>
  <c r="F45" i="25" s="1"/>
  <c r="N88" i="33"/>
  <c r="F45" i="36" s="1"/>
  <c r="W88" i="33"/>
  <c r="W18" i="33"/>
  <c r="N18" i="33"/>
  <c r="T18" i="33"/>
  <c r="Q18" i="33"/>
  <c r="Z18" i="33"/>
  <c r="W63" i="33"/>
  <c r="T63" i="33"/>
  <c r="Z63" i="33"/>
  <c r="N63" i="33"/>
  <c r="F20" i="36" s="1"/>
  <c r="Q63" i="33"/>
  <c r="F20" i="25" s="1"/>
  <c r="W95" i="33"/>
  <c r="Q95" i="33"/>
  <c r="M10" i="25" s="1"/>
  <c r="Z95" i="33"/>
  <c r="N95" i="33"/>
  <c r="M10" i="36" s="1"/>
  <c r="T95" i="33"/>
  <c r="Q83" i="33"/>
  <c r="F40" i="25" s="1"/>
  <c r="W83" i="33"/>
  <c r="Z83" i="33"/>
  <c r="N83" i="33"/>
  <c r="F40" i="36" s="1"/>
  <c r="T83" i="33"/>
  <c r="W73" i="33"/>
  <c r="N73" i="33"/>
  <c r="F30" i="36" s="1"/>
  <c r="Z73" i="33"/>
  <c r="T73" i="33"/>
  <c r="Q73" i="33"/>
  <c r="F30" i="25" s="1"/>
  <c r="Q101" i="33"/>
  <c r="M16" i="25" s="1"/>
  <c r="T101" i="33"/>
  <c r="N101" i="33"/>
  <c r="M16" i="36" s="1"/>
  <c r="Z101" i="33"/>
  <c r="W101" i="33"/>
  <c r="Q40" i="33"/>
  <c r="N40" i="33"/>
  <c r="W40" i="33"/>
  <c r="T40" i="33"/>
  <c r="Z40" i="33"/>
  <c r="T82" i="33"/>
  <c r="Z82" i="33"/>
  <c r="W82" i="33"/>
  <c r="Q82" i="33"/>
  <c r="F39" i="25" s="1"/>
  <c r="N82" i="33"/>
  <c r="F39" i="36" s="1"/>
  <c r="Q12" i="33"/>
  <c r="N12" i="33"/>
  <c r="T12" i="33"/>
  <c r="W12" i="33"/>
  <c r="Z12" i="33"/>
  <c r="W37" i="33"/>
  <c r="Q37" i="33"/>
  <c r="T37" i="33"/>
  <c r="N37" i="33"/>
  <c r="Z37" i="33"/>
  <c r="Q79" i="33"/>
  <c r="F36" i="25" s="1"/>
  <c r="N79" i="33"/>
  <c r="F36" i="36" s="1"/>
  <c r="T79" i="33"/>
  <c r="Z79" i="33"/>
  <c r="W79" i="33"/>
  <c r="T21" i="33"/>
  <c r="Z21" i="33"/>
  <c r="Q21" i="33"/>
  <c r="N21" i="33"/>
  <c r="W21" i="33"/>
  <c r="Z89" i="33"/>
  <c r="T89" i="33"/>
  <c r="N89" i="33"/>
  <c r="M4" i="36" s="1"/>
  <c r="W89" i="33"/>
  <c r="Q89" i="33"/>
  <c r="M4" i="25" s="1"/>
  <c r="N24" i="33"/>
  <c r="Z24" i="33"/>
  <c r="W24" i="33"/>
  <c r="T24" i="33"/>
  <c r="Q24" i="33"/>
  <c r="N84" i="33"/>
  <c r="F41" i="36" s="1"/>
  <c r="T84" i="33"/>
  <c r="W84" i="33"/>
  <c r="Q84" i="33"/>
  <c r="F41" i="25" s="1"/>
  <c r="Z84" i="33"/>
  <c r="W74" i="33"/>
  <c r="Q74" i="33"/>
  <c r="F31" i="25" s="1"/>
  <c r="N74" i="33"/>
  <c r="F31" i="36" s="1"/>
  <c r="T74" i="33"/>
  <c r="Z74" i="33"/>
  <c r="W46" i="33"/>
  <c r="N46" i="33"/>
  <c r="T46" i="33"/>
  <c r="Q46" i="33"/>
  <c r="Z46" i="33"/>
  <c r="Q58" i="33"/>
  <c r="F15" i="25" s="1"/>
  <c r="W58" i="33"/>
  <c r="N58" i="33"/>
  <c r="F15" i="36" s="1"/>
  <c r="T58" i="33"/>
  <c r="Z58" i="33"/>
  <c r="Q90" i="33"/>
  <c r="M5" i="25" s="1"/>
  <c r="T90" i="33"/>
  <c r="Z90" i="33"/>
  <c r="N90" i="33"/>
  <c r="M5" i="36" s="1"/>
  <c r="W90" i="33"/>
  <c r="Z32" i="33"/>
  <c r="N32" i="33"/>
  <c r="W32" i="33"/>
  <c r="Q32" i="33"/>
  <c r="T32" i="33"/>
  <c r="T76" i="33"/>
  <c r="Z76" i="33"/>
  <c r="Q76" i="33"/>
  <c r="F33" i="25" s="1"/>
  <c r="W76" i="33"/>
  <c r="N76" i="33"/>
  <c r="F33" i="36" s="1"/>
  <c r="Z15" i="33"/>
  <c r="Q15" i="33"/>
  <c r="W15" i="33"/>
  <c r="T15" i="33"/>
  <c r="N15" i="33"/>
  <c r="N31" i="33"/>
  <c r="W31" i="33"/>
  <c r="Q31" i="33"/>
  <c r="Z31" i="33"/>
  <c r="T31" i="33"/>
  <c r="W67" i="33"/>
  <c r="Q67" i="33"/>
  <c r="F24" i="25" s="1"/>
  <c r="Z67" i="33"/>
  <c r="T67" i="33"/>
  <c r="N67" i="33"/>
  <c r="F24" i="36" s="1"/>
  <c r="Z16" i="33"/>
  <c r="T16" i="33"/>
  <c r="N16" i="33"/>
  <c r="Q16" i="33"/>
  <c r="W16" i="33"/>
  <c r="T52" i="33"/>
  <c r="Z52" i="33"/>
  <c r="Q52" i="33"/>
  <c r="F9" i="25" s="1"/>
  <c r="N52" i="33"/>
  <c r="F9" i="36" s="1"/>
  <c r="W52" i="33"/>
  <c r="Z94" i="33"/>
  <c r="T94" i="33"/>
  <c r="N94" i="33"/>
  <c r="M9" i="36" s="1"/>
  <c r="W94" i="33"/>
  <c r="Q94" i="33"/>
  <c r="M9" i="25" s="1"/>
  <c r="N81" i="33"/>
  <c r="F38" i="36" s="1"/>
  <c r="W81" i="33"/>
  <c r="Q81" i="33"/>
  <c r="F38" i="25" s="1"/>
  <c r="Z81" i="33"/>
  <c r="T81" i="33"/>
  <c r="W36" i="33"/>
  <c r="N36" i="33"/>
  <c r="Z36" i="33"/>
  <c r="T36" i="33"/>
  <c r="Q36" i="33"/>
  <c r="N11" i="33"/>
  <c r="T11" i="33"/>
  <c r="Q11" i="33"/>
  <c r="W11" i="33"/>
  <c r="Z11" i="33"/>
  <c r="W61" i="33"/>
  <c r="N61" i="33"/>
  <c r="F18" i="36" s="1"/>
  <c r="T61" i="33"/>
  <c r="Q61" i="33"/>
  <c r="F18" i="25" s="1"/>
  <c r="Z61" i="33"/>
  <c r="Z106" i="33"/>
  <c r="Q106" i="33"/>
  <c r="M21" i="25" s="1"/>
  <c r="T106" i="33"/>
  <c r="N106" i="33"/>
  <c r="M21" i="36" s="1"/>
  <c r="W106" i="33"/>
  <c r="Z39" i="33"/>
  <c r="W39" i="33"/>
  <c r="N39" i="33"/>
  <c r="T39" i="33"/>
  <c r="Q39" i="33"/>
  <c r="N68" i="33"/>
  <c r="F25" i="36" s="1"/>
  <c r="W68" i="33"/>
  <c r="Q68" i="33"/>
  <c r="F25" i="25" s="1"/>
  <c r="T68" i="33"/>
  <c r="Z68" i="33"/>
  <c r="Q105" i="33"/>
  <c r="M20" i="25" s="1"/>
  <c r="Z105" i="33"/>
  <c r="T105" i="33"/>
  <c r="N105" i="33"/>
  <c r="M20" i="36" s="1"/>
  <c r="W105" i="33"/>
  <c r="N25" i="33"/>
  <c r="T25" i="33"/>
  <c r="W25" i="33"/>
  <c r="Z25" i="33"/>
  <c r="Q25" i="33"/>
  <c r="Q93" i="33"/>
  <c r="M8" i="25" s="1"/>
  <c r="W93" i="33"/>
  <c r="Z93" i="33"/>
  <c r="T93" i="33"/>
  <c r="N93" i="33"/>
  <c r="M8" i="36" s="1"/>
  <c r="Z42" i="33"/>
  <c r="Q42" i="33"/>
  <c r="T42" i="33"/>
  <c r="N42" i="33"/>
  <c r="W42" i="33"/>
  <c r="Q45" i="33"/>
  <c r="W45" i="33"/>
  <c r="T45" i="33"/>
  <c r="N45" i="33"/>
  <c r="Z45" i="33"/>
  <c r="Q77" i="33"/>
  <c r="F34" i="25" s="1"/>
  <c r="Z77" i="33"/>
  <c r="T77" i="33"/>
  <c r="N77" i="33"/>
  <c r="F34" i="36" s="1"/>
  <c r="W77" i="33"/>
  <c r="N57" i="33"/>
  <c r="F14" i="36" s="1"/>
  <c r="T57" i="33"/>
  <c r="Z57" i="33"/>
  <c r="Q57" i="33"/>
  <c r="F14" i="25" s="1"/>
  <c r="W57" i="33"/>
  <c r="T65" i="33"/>
  <c r="N65" i="33"/>
  <c r="F22" i="36" s="1"/>
  <c r="Q65" i="33"/>
  <c r="F22" i="25" s="1"/>
  <c r="W65" i="33"/>
  <c r="Z65" i="33"/>
  <c r="Q80" i="33"/>
  <c r="F37" i="25" s="1"/>
  <c r="N80" i="33"/>
  <c r="F37" i="36" s="1"/>
  <c r="Z80" i="33"/>
  <c r="T80" i="33"/>
  <c r="W80" i="33"/>
  <c r="G105" i="33"/>
  <c r="H105" i="33" s="1"/>
  <c r="Z26" i="33"/>
  <c r="Q26" i="33"/>
  <c r="W26" i="33"/>
  <c r="N26" i="33"/>
  <c r="T26" i="33"/>
  <c r="Z55" i="33"/>
  <c r="W55" i="33"/>
  <c r="N55" i="33"/>
  <c r="F12" i="36" s="1"/>
  <c r="Q55" i="33"/>
  <c r="F12" i="25" s="1"/>
  <c r="T55" i="33"/>
  <c r="N54" i="33"/>
  <c r="F11" i="36" s="1"/>
  <c r="T54" i="33"/>
  <c r="Z54" i="33"/>
  <c r="Q54" i="33"/>
  <c r="F11" i="25" s="1"/>
  <c r="W54" i="33"/>
  <c r="N41" i="33"/>
  <c r="W41" i="33"/>
  <c r="Q41" i="33"/>
  <c r="T41" i="33"/>
  <c r="Z41" i="33"/>
  <c r="Z51" i="33"/>
  <c r="T51" i="33"/>
  <c r="Q51" i="33"/>
  <c r="F8" i="25" s="1"/>
  <c r="N51" i="33"/>
  <c r="F8" i="36" s="1"/>
  <c r="W51" i="33"/>
  <c r="W92" i="33"/>
  <c r="Q92" i="33"/>
  <c r="M7" i="25" s="1"/>
  <c r="T92" i="33"/>
  <c r="N92" i="33"/>
  <c r="M7" i="36" s="1"/>
  <c r="Z92" i="33"/>
  <c r="Q30" i="33"/>
  <c r="Z30" i="33"/>
  <c r="W30" i="33"/>
  <c r="T30" i="33"/>
  <c r="N30" i="33"/>
  <c r="N72" i="33"/>
  <c r="F29" i="36" s="1"/>
  <c r="T72" i="33"/>
  <c r="Z72" i="33"/>
  <c r="Q72" i="33"/>
  <c r="F29" i="25" s="1"/>
  <c r="W72" i="33"/>
  <c r="T29" i="33"/>
  <c r="Q29" i="33"/>
  <c r="Z29" i="33"/>
  <c r="N29" i="33"/>
  <c r="W29" i="33"/>
  <c r="W43" i="33"/>
  <c r="N43" i="33"/>
  <c r="T43" i="33"/>
  <c r="Q43" i="33"/>
  <c r="Z43" i="33"/>
  <c r="N91" i="33"/>
  <c r="M6" i="36" s="1"/>
  <c r="Z91" i="33"/>
  <c r="Q91" i="33"/>
  <c r="M6" i="25" s="1"/>
  <c r="W91" i="33"/>
  <c r="T91" i="33"/>
  <c r="N38" i="33"/>
  <c r="W38" i="33"/>
  <c r="T38" i="33"/>
  <c r="Q38" i="33"/>
  <c r="Z38" i="33"/>
  <c r="Z47" i="33"/>
  <c r="T47" i="33"/>
  <c r="N47" i="33"/>
  <c r="F4" i="36" s="1"/>
  <c r="W47" i="33"/>
  <c r="Q47" i="33"/>
  <c r="F4" i="25" s="1"/>
  <c r="Z103" i="33"/>
  <c r="Q103" i="33"/>
  <c r="M18" i="25" s="1"/>
  <c r="T103" i="33"/>
  <c r="N103" i="33"/>
  <c r="M18" i="36" s="1"/>
  <c r="W103" i="33"/>
  <c r="W17" i="33"/>
  <c r="N17" i="33"/>
  <c r="Z17" i="33"/>
  <c r="Q17" i="33"/>
  <c r="T17" i="33"/>
  <c r="N50" i="33"/>
  <c r="F7" i="36" s="1"/>
  <c r="T50" i="33"/>
  <c r="Z50" i="33"/>
  <c r="Q50" i="33"/>
  <c r="F7" i="25" s="1"/>
  <c r="W50" i="33"/>
  <c r="N100" i="33"/>
  <c r="M15" i="36" s="1"/>
  <c r="Z100" i="33"/>
  <c r="Q100" i="33"/>
  <c r="M15" i="25" s="1"/>
  <c r="W100" i="33"/>
  <c r="T100" i="33"/>
  <c r="Q49" i="33"/>
  <c r="F6" i="25" s="1"/>
  <c r="W49" i="33"/>
  <c r="T49" i="33"/>
  <c r="N49" i="33"/>
  <c r="F6" i="36" s="1"/>
  <c r="Z49" i="33"/>
  <c r="N71" i="33"/>
  <c r="F28" i="36" s="1"/>
  <c r="Z71" i="33"/>
  <c r="W71" i="33"/>
  <c r="T71" i="33"/>
  <c r="Q71" i="33"/>
  <c r="F28" i="25" s="1"/>
  <c r="Z104" i="33"/>
  <c r="T104" i="33"/>
  <c r="N104" i="33"/>
  <c r="M19" i="36" s="1"/>
  <c r="W104" i="33"/>
  <c r="Q104" i="33"/>
  <c r="M19" i="25" s="1"/>
  <c r="Q34" i="33"/>
  <c r="W34" i="33"/>
  <c r="Z34" i="33"/>
  <c r="N34" i="33"/>
  <c r="T34" i="33"/>
  <c r="Q62" i="33"/>
  <c r="F19" i="25" s="1"/>
  <c r="N62" i="33"/>
  <c r="F19" i="36" s="1"/>
  <c r="Z62" i="33"/>
  <c r="T62" i="33"/>
  <c r="W62" i="33"/>
  <c r="Q99" i="33"/>
  <c r="M14" i="25" s="1"/>
  <c r="N99" i="33"/>
  <c r="M14" i="36" s="1"/>
  <c r="Z99" i="33"/>
  <c r="T99" i="33"/>
  <c r="W99" i="33"/>
  <c r="N19" i="33"/>
  <c r="T19" i="33"/>
  <c r="W19" i="33"/>
  <c r="Z19" i="33"/>
  <c r="Q19" i="33"/>
  <c r="W66" i="33"/>
  <c r="Q66" i="33"/>
  <c r="F23" i="25" s="1"/>
  <c r="Z66" i="33"/>
  <c r="T66" i="33"/>
  <c r="N66" i="33"/>
  <c r="F23" i="36" s="1"/>
  <c r="Q20" i="33"/>
  <c r="W20" i="33"/>
  <c r="T20" i="33"/>
  <c r="Z20" i="33"/>
  <c r="N20" i="33"/>
  <c r="Z69" i="33"/>
  <c r="T69" i="33"/>
  <c r="N69" i="33"/>
  <c r="F26" i="36" s="1"/>
  <c r="W69" i="33"/>
  <c r="Q69" i="33"/>
  <c r="F26" i="25" s="1"/>
  <c r="Z102" i="33"/>
  <c r="T102" i="33"/>
  <c r="N102" i="33"/>
  <c r="M17" i="36" s="1"/>
  <c r="Q102" i="33"/>
  <c r="M17" i="25" s="1"/>
  <c r="W102" i="33"/>
  <c r="Z28" i="33"/>
  <c r="T28" i="33"/>
  <c r="N28" i="33"/>
  <c r="Q28" i="33"/>
  <c r="W28" i="33"/>
  <c r="T44" i="33"/>
  <c r="W44" i="33"/>
  <c r="Q44" i="33"/>
  <c r="N44" i="33"/>
  <c r="Z44" i="33"/>
  <c r="W97" i="33"/>
  <c r="Z97" i="33"/>
  <c r="T97" i="33"/>
  <c r="Q97" i="33"/>
  <c r="M12" i="25" s="1"/>
  <c r="N97" i="33"/>
  <c r="M12" i="36" s="1"/>
  <c r="T35" i="33"/>
  <c r="W35" i="33"/>
  <c r="N35" i="33"/>
  <c r="Q35" i="33"/>
  <c r="Z35" i="33"/>
  <c r="N78" i="33"/>
  <c r="F35" i="36" s="1"/>
  <c r="T78" i="33"/>
  <c r="Z78" i="33"/>
  <c r="W78" i="33"/>
  <c r="Q78" i="33"/>
  <c r="F35" i="25" s="1"/>
  <c r="N22" i="33"/>
  <c r="Q22" i="33"/>
  <c r="W22" i="33"/>
  <c r="T22" i="33"/>
  <c r="Z22" i="33"/>
  <c r="Q14" i="33"/>
  <c r="N14" i="33"/>
  <c r="T14" i="33"/>
  <c r="W14" i="33"/>
  <c r="Z14" i="33"/>
  <c r="Q86" i="33"/>
  <c r="F43" i="25" s="1"/>
  <c r="N86" i="33"/>
  <c r="F43" i="36" s="1"/>
  <c r="Z86" i="33"/>
  <c r="T86" i="33"/>
  <c r="W86" i="33"/>
  <c r="Z23" i="33"/>
  <c r="Q23" i="33"/>
  <c r="W23" i="33"/>
  <c r="T23" i="33"/>
  <c r="N23" i="33"/>
  <c r="Z70" i="33"/>
  <c r="T70" i="33"/>
  <c r="N70" i="33"/>
  <c r="F27" i="36" s="1"/>
  <c r="Q70" i="33"/>
  <c r="F27" i="25" s="1"/>
  <c r="W70" i="33"/>
  <c r="T27" i="33"/>
  <c r="Z27" i="33"/>
  <c r="Q27" i="33"/>
  <c r="N27" i="33"/>
  <c r="W27" i="33"/>
  <c r="T59" i="33"/>
  <c r="N59" i="33"/>
  <c r="F16" i="36" s="1"/>
  <c r="W59" i="33"/>
  <c r="Q59" i="33"/>
  <c r="F16" i="25" s="1"/>
  <c r="Z59" i="33"/>
  <c r="W85" i="33"/>
  <c r="Z85" i="33"/>
  <c r="T85" i="33"/>
  <c r="Q85" i="33"/>
  <c r="F42" i="25" s="1"/>
  <c r="N85" i="33"/>
  <c r="F42" i="36" s="1"/>
  <c r="T64" i="33"/>
  <c r="Z64" i="33"/>
  <c r="Q64" i="33"/>
  <c r="F21" i="25" s="1"/>
  <c r="N64" i="33"/>
  <c r="F21" i="36" s="1"/>
  <c r="W64" i="33"/>
  <c r="Z60" i="33"/>
  <c r="Q60" i="33"/>
  <c r="F17" i="25" s="1"/>
  <c r="W60" i="33"/>
  <c r="T60" i="33"/>
  <c r="N60" i="33"/>
  <c r="F17" i="36" s="1"/>
  <c r="W96" i="33"/>
  <c r="Q96" i="33"/>
  <c r="M11" i="25" s="1"/>
  <c r="T96" i="33"/>
  <c r="N96" i="33"/>
  <c r="M11" i="36" s="1"/>
  <c r="Z96" i="33"/>
  <c r="Z33" i="33"/>
  <c r="N33" i="33"/>
  <c r="W33" i="33"/>
  <c r="Q33" i="33"/>
  <c r="T33" i="33"/>
  <c r="Z75" i="33"/>
  <c r="Q75" i="33"/>
  <c r="F32" i="25" s="1"/>
  <c r="W75" i="33"/>
  <c r="T75" i="33"/>
  <c r="N75" i="33"/>
  <c r="F32" i="36" s="1"/>
  <c r="I123" i="33"/>
  <c r="K123" i="33" s="1"/>
  <c r="M35" i="38" s="1"/>
  <c r="N35" i="38" s="1"/>
  <c r="T48" i="33"/>
  <c r="W48" i="33"/>
  <c r="N48" i="33"/>
  <c r="F5" i="36" s="1"/>
  <c r="Z48" i="33"/>
  <c r="Q48" i="33"/>
  <c r="F5" i="25" s="1"/>
  <c r="W87" i="33"/>
  <c r="Z87" i="33"/>
  <c r="T87" i="33"/>
  <c r="Q87" i="33"/>
  <c r="F44" i="25" s="1"/>
  <c r="N87" i="33"/>
  <c r="F44" i="36" s="1"/>
  <c r="J4" i="35" l="1"/>
  <c r="C45" i="35" s="1"/>
  <c r="C44" i="35" s="1"/>
  <c r="C43" i="35" s="1"/>
  <c r="C42" i="35" s="1"/>
  <c r="C41" i="35" s="1"/>
  <c r="C40" i="35" s="1"/>
  <c r="C39" i="35" s="1"/>
  <c r="C38" i="35" s="1"/>
  <c r="C37" i="35" s="1"/>
  <c r="C36" i="35" s="1"/>
  <c r="C35" i="35" s="1"/>
  <c r="C34" i="35" s="1"/>
  <c r="C33" i="35" s="1"/>
  <c r="C32" i="35" s="1"/>
  <c r="C31" i="35" s="1"/>
  <c r="C30" i="35" s="1"/>
  <c r="C29" i="35" s="1"/>
  <c r="C28" i="35" s="1"/>
  <c r="C27" i="35" s="1"/>
  <c r="C26" i="35" s="1"/>
  <c r="C25" i="35" s="1"/>
  <c r="C24" i="35" s="1"/>
  <c r="C23" i="35" s="1"/>
  <c r="C22" i="35" s="1"/>
  <c r="C21" i="35" s="1"/>
  <c r="C20" i="35" s="1"/>
  <c r="C19" i="35" s="1"/>
  <c r="C18" i="35" s="1"/>
  <c r="C17" i="35" s="1"/>
  <c r="C16" i="35" s="1"/>
  <c r="C15" i="35" s="1"/>
  <c r="C14" i="35" s="1"/>
  <c r="C13" i="35" s="1"/>
  <c r="C12" i="35" s="1"/>
  <c r="C11" i="35" s="1"/>
  <c r="C10" i="35" s="1"/>
  <c r="C9" i="35" s="1"/>
  <c r="C8" i="35" s="1"/>
  <c r="C7" i="35" s="1"/>
  <c r="C6" i="35" s="1"/>
  <c r="C5" i="35" s="1"/>
  <c r="C4" i="35" s="1"/>
  <c r="J4" i="37"/>
  <c r="C45" i="37" s="1"/>
  <c r="C44" i="37" s="1"/>
  <c r="C43" i="37" s="1"/>
  <c r="C42" i="37" s="1"/>
  <c r="C41" i="37" s="1"/>
  <c r="C40" i="37" s="1"/>
  <c r="C39" i="37" s="1"/>
  <c r="C38" i="37" s="1"/>
  <c r="C37" i="37" s="1"/>
  <c r="C36" i="37" s="1"/>
  <c r="C35" i="37" s="1"/>
  <c r="C34" i="37" s="1"/>
  <c r="C33" i="37" s="1"/>
  <c r="C32" i="37" s="1"/>
  <c r="C31" i="37" s="1"/>
  <c r="C30" i="37" s="1"/>
  <c r="C29" i="37" s="1"/>
  <c r="C28" i="37" s="1"/>
  <c r="C27" i="37" s="1"/>
  <c r="C26" i="37" s="1"/>
  <c r="C25" i="37" s="1"/>
  <c r="C24" i="37" s="1"/>
  <c r="C23" i="37" s="1"/>
  <c r="C22" i="37" s="1"/>
  <c r="C21" i="37" s="1"/>
  <c r="C20" i="37" s="1"/>
  <c r="C19" i="37" s="1"/>
  <c r="C18" i="37" s="1"/>
  <c r="C17" i="37" s="1"/>
  <c r="C16" i="37" s="1"/>
  <c r="C15" i="37" s="1"/>
  <c r="C14" i="37" s="1"/>
  <c r="C13" i="37" s="1"/>
  <c r="C12" i="37" s="1"/>
  <c r="C11" i="37" s="1"/>
  <c r="C10" i="37" s="1"/>
  <c r="C9" i="37" s="1"/>
  <c r="C8" i="37" s="1"/>
  <c r="C7" i="37" s="1"/>
  <c r="C6" i="37" s="1"/>
  <c r="C5" i="37" s="1"/>
  <c r="C4" i="37" s="1"/>
  <c r="J4" i="25"/>
  <c r="J5" i="36"/>
  <c r="G104" i="33"/>
  <c r="H104" i="33" s="1"/>
  <c r="I124" i="33"/>
  <c r="K124" i="33" s="1"/>
  <c r="M36" i="38" s="1"/>
  <c r="N36" i="38" s="1"/>
  <c r="L122" i="33"/>
  <c r="Q122" i="33"/>
  <c r="Z122" i="33"/>
  <c r="AA122" i="33" s="1"/>
  <c r="T122" i="33"/>
  <c r="U122" i="33" s="1"/>
  <c r="N122" i="33"/>
  <c r="W122" i="33"/>
  <c r="X122" i="33" s="1"/>
  <c r="J4" i="36" l="1"/>
  <c r="J4" i="38"/>
  <c r="C45" i="38" s="1"/>
  <c r="C44" i="38" s="1"/>
  <c r="C43" i="38" s="1"/>
  <c r="C42" i="38" s="1"/>
  <c r="C41" i="38" s="1"/>
  <c r="C40" i="38" s="1"/>
  <c r="C39" i="38" s="1"/>
  <c r="C38" i="38" s="1"/>
  <c r="C37" i="38" s="1"/>
  <c r="C36" i="38" s="1"/>
  <c r="C35" i="38" s="1"/>
  <c r="C34" i="38" s="1"/>
  <c r="C33" i="38" s="1"/>
  <c r="C32" i="38" s="1"/>
  <c r="C31" i="38" s="1"/>
  <c r="C30" i="38" s="1"/>
  <c r="C29" i="38" s="1"/>
  <c r="C28" i="38" s="1"/>
  <c r="C27" i="38" s="1"/>
  <c r="C26" i="38" s="1"/>
  <c r="C25" i="38" s="1"/>
  <c r="C24" i="38" s="1"/>
  <c r="C23" i="38" s="1"/>
  <c r="C22" i="38" s="1"/>
  <c r="C21" i="38" s="1"/>
  <c r="C20" i="38" s="1"/>
  <c r="C19" i="38" s="1"/>
  <c r="C18" i="38" s="1"/>
  <c r="C17" i="38" s="1"/>
  <c r="C16" i="38" s="1"/>
  <c r="C15" i="38" s="1"/>
  <c r="C14" i="38" s="1"/>
  <c r="C13" i="38" s="1"/>
  <c r="C12" i="38" s="1"/>
  <c r="C11" i="38" s="1"/>
  <c r="C10" i="38" s="1"/>
  <c r="C9" i="38" s="1"/>
  <c r="C8" i="38" s="1"/>
  <c r="C7" i="38" s="1"/>
  <c r="C6" i="38" s="1"/>
  <c r="C5" i="38" s="1"/>
  <c r="C4" i="38" s="1"/>
  <c r="O122" i="33"/>
  <c r="M34" i="36"/>
  <c r="N34" i="36" s="1"/>
  <c r="R122" i="33"/>
  <c r="M34" i="25"/>
  <c r="N34" i="25" s="1"/>
  <c r="N123" i="33"/>
  <c r="Q123" i="33"/>
  <c r="T123" i="33"/>
  <c r="U123" i="33" s="1"/>
  <c r="L123" i="33"/>
  <c r="W123" i="33"/>
  <c r="X123" i="33" s="1"/>
  <c r="Z123" i="33"/>
  <c r="AA123" i="33" s="1"/>
  <c r="I125" i="33"/>
  <c r="K125" i="33" s="1"/>
  <c r="M37" i="38" s="1"/>
  <c r="N37" i="38" s="1"/>
  <c r="G103" i="33"/>
  <c r="H103" i="33" s="1"/>
  <c r="L121" i="21"/>
  <c r="M121" i="21"/>
  <c r="P121" i="21"/>
  <c r="S121" i="21"/>
  <c r="V121" i="21"/>
  <c r="Y121" i="21"/>
  <c r="O123" i="33" l="1"/>
  <c r="M35" i="36"/>
  <c r="N35" i="36" s="1"/>
  <c r="R123" i="33"/>
  <c r="M35" i="25"/>
  <c r="N35" i="25" s="1"/>
  <c r="G102" i="33"/>
  <c r="H102" i="33" s="1"/>
  <c r="Q124" i="33"/>
  <c r="T124" i="33"/>
  <c r="U124" i="33" s="1"/>
  <c r="N124" i="33"/>
  <c r="W124" i="33"/>
  <c r="X124" i="33" s="1"/>
  <c r="L124" i="33"/>
  <c r="Z124" i="33"/>
  <c r="AA124" i="33" s="1"/>
  <c r="I126" i="33"/>
  <c r="K126" i="33" s="1"/>
  <c r="M38" i="38" s="1"/>
  <c r="N38" i="38" s="1"/>
  <c r="E109" i="29"/>
  <c r="E111" i="29"/>
  <c r="E113" i="29"/>
  <c r="E117" i="29"/>
  <c r="E118" i="29"/>
  <c r="E119" i="29"/>
  <c r="E121" i="29"/>
  <c r="E123" i="29"/>
  <c r="E125" i="29"/>
  <c r="E126" i="29"/>
  <c r="E129" i="29"/>
  <c r="E133" i="29"/>
  <c r="E135" i="29"/>
  <c r="E137" i="29"/>
  <c r="E139" i="29"/>
  <c r="E141" i="29"/>
  <c r="E142" i="29"/>
  <c r="E143" i="29"/>
  <c r="E145" i="29"/>
  <c r="E147" i="29"/>
  <c r="E149" i="29"/>
  <c r="E150" i="29"/>
  <c r="E153" i="29"/>
  <c r="E155" i="29"/>
  <c r="E157" i="29"/>
  <c r="E159" i="29"/>
  <c r="E163" i="29"/>
  <c r="E165" i="29"/>
  <c r="E166" i="29"/>
  <c r="E171" i="29"/>
  <c r="E173" i="29"/>
  <c r="E177" i="29"/>
  <c r="E97" i="29"/>
  <c r="E101" i="29"/>
  <c r="E104" i="29"/>
  <c r="E95" i="29"/>
  <c r="Y193" i="29"/>
  <c r="V193" i="29"/>
  <c r="S193" i="29"/>
  <c r="P193" i="29"/>
  <c r="M193" i="29"/>
  <c r="Y192" i="29"/>
  <c r="V192" i="29"/>
  <c r="S192" i="29"/>
  <c r="P192" i="29"/>
  <c r="M192" i="29"/>
  <c r="Y191" i="29"/>
  <c r="V191" i="29"/>
  <c r="S191" i="29"/>
  <c r="P191" i="29"/>
  <c r="M191" i="29"/>
  <c r="Y190" i="29"/>
  <c r="V190" i="29"/>
  <c r="S190" i="29"/>
  <c r="P190" i="29"/>
  <c r="M190" i="29"/>
  <c r="Y189" i="29"/>
  <c r="V189" i="29"/>
  <c r="S189" i="29"/>
  <c r="P189" i="29"/>
  <c r="M189" i="29"/>
  <c r="Y188" i="29"/>
  <c r="V188" i="29"/>
  <c r="S188" i="29"/>
  <c r="P188" i="29"/>
  <c r="M188" i="29"/>
  <c r="Y187" i="29"/>
  <c r="V187" i="29"/>
  <c r="S187" i="29"/>
  <c r="P187" i="29"/>
  <c r="M187" i="29"/>
  <c r="Y186" i="29"/>
  <c r="V186" i="29"/>
  <c r="S186" i="29"/>
  <c r="P186" i="29"/>
  <c r="M186" i="29"/>
  <c r="Y185" i="29"/>
  <c r="V185" i="29"/>
  <c r="S185" i="29"/>
  <c r="P185" i="29"/>
  <c r="M185" i="29"/>
  <c r="Y184" i="29"/>
  <c r="V184" i="29"/>
  <c r="S184" i="29"/>
  <c r="P184" i="29"/>
  <c r="M184" i="29"/>
  <c r="Y183" i="29"/>
  <c r="V183" i="29"/>
  <c r="S183" i="29"/>
  <c r="P183" i="29"/>
  <c r="M183" i="29"/>
  <c r="Y182" i="29"/>
  <c r="V182" i="29"/>
  <c r="S182" i="29"/>
  <c r="P182" i="29"/>
  <c r="M182" i="29"/>
  <c r="E161" i="29"/>
  <c r="W7" i="29"/>
  <c r="O124" i="33" l="1"/>
  <c r="M36" i="36"/>
  <c r="N36" i="36" s="1"/>
  <c r="R124" i="33"/>
  <c r="M36" i="25"/>
  <c r="N36" i="25" s="1"/>
  <c r="G101" i="33"/>
  <c r="H101" i="33" s="1"/>
  <c r="W125" i="33"/>
  <c r="X125" i="33" s="1"/>
  <c r="L125" i="33"/>
  <c r="Z125" i="33"/>
  <c r="AA125" i="33" s="1"/>
  <c r="T125" i="33"/>
  <c r="U125" i="33" s="1"/>
  <c r="N125" i="33"/>
  <c r="Q125" i="33"/>
  <c r="I127" i="33"/>
  <c r="K127" i="33" s="1"/>
  <c r="M39" i="38" s="1"/>
  <c r="N39" i="38" s="1"/>
  <c r="E168" i="29"/>
  <c r="E167" i="29"/>
  <c r="E178" i="29"/>
  <c r="G178" i="29" s="1"/>
  <c r="H178" i="29" s="1"/>
  <c r="E172" i="29"/>
  <c r="E170" i="29"/>
  <c r="E107" i="29"/>
  <c r="E102" i="29"/>
  <c r="E136" i="29"/>
  <c r="E144" i="29"/>
  <c r="E152" i="29"/>
  <c r="E160" i="29"/>
  <c r="E98" i="29"/>
  <c r="E130" i="29"/>
  <c r="E138" i="29"/>
  <c r="E154" i="29"/>
  <c r="E108" i="29"/>
  <c r="E116" i="29"/>
  <c r="E124" i="29"/>
  <c r="E132" i="29"/>
  <c r="E148" i="29"/>
  <c r="E164" i="29"/>
  <c r="E176" i="29"/>
  <c r="G176" i="29" s="1"/>
  <c r="H176" i="29" s="1"/>
  <c r="E192" i="29"/>
  <c r="G192" i="29" s="1"/>
  <c r="H192" i="29" s="1"/>
  <c r="E99" i="29"/>
  <c r="E151" i="29"/>
  <c r="E115" i="29"/>
  <c r="E174" i="29"/>
  <c r="E162" i="29"/>
  <c r="E156" i="29"/>
  <c r="E114" i="29"/>
  <c r="E103" i="29"/>
  <c r="E131" i="29"/>
  <c r="E134" i="29"/>
  <c r="E128" i="29"/>
  <c r="E122" i="29"/>
  <c r="E110" i="29"/>
  <c r="E127" i="29"/>
  <c r="E140" i="29"/>
  <c r="E146" i="29"/>
  <c r="E169" i="29"/>
  <c r="E112" i="29"/>
  <c r="E120" i="29"/>
  <c r="E158" i="29"/>
  <c r="E175" i="29"/>
  <c r="E105" i="29"/>
  <c r="E96" i="29"/>
  <c r="E100" i="29"/>
  <c r="E106" i="29"/>
  <c r="G177" i="29"/>
  <c r="H177" i="29" s="1"/>
  <c r="F196" i="29"/>
  <c r="F179" i="29"/>
  <c r="I8" i="29"/>
  <c r="R125" i="33" l="1"/>
  <c r="M37" i="25"/>
  <c r="N37" i="25" s="1"/>
  <c r="O125" i="33"/>
  <c r="M37" i="36"/>
  <c r="N37" i="36" s="1"/>
  <c r="G100" i="33"/>
  <c r="H100" i="33" s="1"/>
  <c r="W126" i="33"/>
  <c r="X126" i="33" s="1"/>
  <c r="L126" i="33"/>
  <c r="Z126" i="33"/>
  <c r="AA126" i="33" s="1"/>
  <c r="T126" i="33"/>
  <c r="U126" i="33" s="1"/>
  <c r="N126" i="33"/>
  <c r="Q126" i="33"/>
  <c r="I128" i="33"/>
  <c r="K128" i="33" s="1"/>
  <c r="M40" i="38" s="1"/>
  <c r="N40" i="38" s="1"/>
  <c r="G174" i="29"/>
  <c r="H174" i="29" s="1"/>
  <c r="G173" i="29"/>
  <c r="H173" i="29" s="1"/>
  <c r="G175" i="29"/>
  <c r="H175" i="29" s="1"/>
  <c r="R126" i="33" l="1"/>
  <c r="M38" i="25"/>
  <c r="N38" i="25" s="1"/>
  <c r="O126" i="33"/>
  <c r="M38" i="36"/>
  <c r="N38" i="36" s="1"/>
  <c r="N127" i="33"/>
  <c r="W127" i="33"/>
  <c r="X127" i="33" s="1"/>
  <c r="Q127" i="33"/>
  <c r="L127" i="33"/>
  <c r="Z127" i="33"/>
  <c r="AA127" i="33" s="1"/>
  <c r="T127" i="33"/>
  <c r="U127" i="33" s="1"/>
  <c r="I129" i="33"/>
  <c r="K129" i="33" s="1"/>
  <c r="M41" i="38" s="1"/>
  <c r="N41" i="38" s="1"/>
  <c r="G99" i="33"/>
  <c r="H99" i="33" s="1"/>
  <c r="G172" i="29"/>
  <c r="H172" i="29" s="1"/>
  <c r="O127" i="33" l="1"/>
  <c r="M39" i="36"/>
  <c r="N39" i="36" s="1"/>
  <c r="R127" i="33"/>
  <c r="M39" i="25"/>
  <c r="N39" i="25" s="1"/>
  <c r="G98" i="33"/>
  <c r="H98" i="33" s="1"/>
  <c r="Z128" i="33"/>
  <c r="AA128" i="33" s="1"/>
  <c r="T128" i="33"/>
  <c r="U128" i="33" s="1"/>
  <c r="N128" i="33"/>
  <c r="L128" i="33"/>
  <c r="W128" i="33"/>
  <c r="X128" i="33" s="1"/>
  <c r="Q128" i="33"/>
  <c r="I130" i="33"/>
  <c r="K130" i="33" s="1"/>
  <c r="M42" i="38" s="1"/>
  <c r="N42" i="38" s="1"/>
  <c r="G171" i="29"/>
  <c r="H171" i="29" s="1"/>
  <c r="R128" i="33" l="1"/>
  <c r="M40" i="25"/>
  <c r="N40" i="25" s="1"/>
  <c r="O128" i="33"/>
  <c r="M40" i="36"/>
  <c r="N40" i="36" s="1"/>
  <c r="W129" i="33"/>
  <c r="X129" i="33" s="1"/>
  <c r="Q129" i="33"/>
  <c r="Z129" i="33"/>
  <c r="AA129" i="33" s="1"/>
  <c r="T129" i="33"/>
  <c r="U129" i="33" s="1"/>
  <c r="N129" i="33"/>
  <c r="L129" i="33"/>
  <c r="I131" i="33"/>
  <c r="K131" i="33" s="1"/>
  <c r="M43" i="38" s="1"/>
  <c r="N43" i="38" s="1"/>
  <c r="G97" i="33"/>
  <c r="H97" i="33" s="1"/>
  <c r="G170" i="29"/>
  <c r="H170" i="29" s="1"/>
  <c r="O129" i="33" l="1"/>
  <c r="M41" i="36"/>
  <c r="N41" i="36" s="1"/>
  <c r="R129" i="33"/>
  <c r="M41" i="25"/>
  <c r="N41" i="25" s="1"/>
  <c r="W130" i="33"/>
  <c r="X130" i="33" s="1"/>
  <c r="Z130" i="33"/>
  <c r="AA130" i="33" s="1"/>
  <c r="T130" i="33"/>
  <c r="U130" i="33" s="1"/>
  <c r="N130" i="33"/>
  <c r="L130" i="33"/>
  <c r="Q130" i="33"/>
  <c r="G95" i="33"/>
  <c r="H95" i="33" s="1"/>
  <c r="G96" i="33"/>
  <c r="H96" i="33" s="1"/>
  <c r="I132" i="33"/>
  <c r="K132" i="33" s="1"/>
  <c r="M44" i="38" s="1"/>
  <c r="N44" i="38" s="1"/>
  <c r="G169" i="29"/>
  <c r="H169" i="29" s="1"/>
  <c r="R130" i="33" l="1"/>
  <c r="M42" i="25"/>
  <c r="N42" i="25" s="1"/>
  <c r="O130" i="33"/>
  <c r="M42" i="36"/>
  <c r="N42" i="36" s="1"/>
  <c r="I133" i="33"/>
  <c r="K133" i="33" s="1"/>
  <c r="M45" i="38" s="1"/>
  <c r="N45" i="38" s="1"/>
  <c r="L131" i="33"/>
  <c r="Z131" i="33"/>
  <c r="AA131" i="33" s="1"/>
  <c r="T131" i="33"/>
  <c r="U131" i="33" s="1"/>
  <c r="N131" i="33"/>
  <c r="Q131" i="33"/>
  <c r="W131" i="33"/>
  <c r="X131" i="33" s="1"/>
  <c r="G168" i="29"/>
  <c r="H168" i="29" s="1"/>
  <c r="R131" i="33" l="1"/>
  <c r="M43" i="25"/>
  <c r="N43" i="25" s="1"/>
  <c r="O131" i="33"/>
  <c r="M43" i="36"/>
  <c r="N43" i="36" s="1"/>
  <c r="L132" i="33"/>
  <c r="Z132" i="33"/>
  <c r="AA132" i="33" s="1"/>
  <c r="T132" i="33"/>
  <c r="U132" i="33" s="1"/>
  <c r="N132" i="33"/>
  <c r="Q132" i="33"/>
  <c r="W132" i="33"/>
  <c r="X132" i="33" s="1"/>
  <c r="L133" i="33"/>
  <c r="Z133" i="33"/>
  <c r="AA133" i="33" s="1"/>
  <c r="T133" i="33"/>
  <c r="U133" i="33" s="1"/>
  <c r="N133" i="33"/>
  <c r="W133" i="33"/>
  <c r="X133" i="33" s="1"/>
  <c r="Q133" i="33"/>
  <c r="G167" i="29"/>
  <c r="H167" i="29" s="1"/>
  <c r="R133" i="33" l="1"/>
  <c r="M45" i="25"/>
  <c r="N45" i="25" s="1"/>
  <c r="R132" i="33"/>
  <c r="M44" i="25"/>
  <c r="N44" i="25" s="1"/>
  <c r="O133" i="33"/>
  <c r="M45" i="36"/>
  <c r="N45" i="36" s="1"/>
  <c r="O132" i="33"/>
  <c r="M44" i="36"/>
  <c r="N44" i="36" s="1"/>
  <c r="G166" i="29"/>
  <c r="H166" i="29" s="1"/>
  <c r="E184" i="29"/>
  <c r="G184" i="29" s="1"/>
  <c r="H184" i="29" s="1"/>
  <c r="E185" i="29"/>
  <c r="G185" i="29" s="1"/>
  <c r="H185" i="29" s="1"/>
  <c r="E186" i="29"/>
  <c r="E187" i="29"/>
  <c r="G187" i="29" s="1"/>
  <c r="H187" i="29" s="1"/>
  <c r="E188" i="29"/>
  <c r="G188" i="29" s="1"/>
  <c r="H188" i="29" s="1"/>
  <c r="E189" i="29"/>
  <c r="G189" i="29" s="1"/>
  <c r="H189" i="29" s="1"/>
  <c r="E190" i="29"/>
  <c r="G190" i="29" s="1"/>
  <c r="H190" i="29" s="1"/>
  <c r="E191" i="29"/>
  <c r="G191" i="29" s="1"/>
  <c r="H191" i="29" s="1"/>
  <c r="E193" i="29"/>
  <c r="G193" i="29" s="1"/>
  <c r="H193" i="29" s="1"/>
  <c r="E183" i="29"/>
  <c r="G183" i="29" s="1"/>
  <c r="H183" i="29" s="1"/>
  <c r="G165" i="29" l="1"/>
  <c r="H165" i="29" s="1"/>
  <c r="G186" i="29"/>
  <c r="H186" i="29" s="1"/>
  <c r="G107" i="33" l="1"/>
  <c r="H107" i="33" s="1"/>
  <c r="G164" i="29"/>
  <c r="H164" i="29" s="1"/>
  <c r="E182" i="29"/>
  <c r="G182" i="29" s="1"/>
  <c r="H182" i="29" s="1"/>
  <c r="I196" i="29" s="1"/>
  <c r="I119" i="33" l="1"/>
  <c r="I11" i="33" s="1"/>
  <c r="K20" i="29"/>
  <c r="K14" i="29"/>
  <c r="K15" i="29"/>
  <c r="K19" i="29"/>
  <c r="K13" i="29"/>
  <c r="K18" i="29"/>
  <c r="K12" i="29"/>
  <c r="K17" i="29"/>
  <c r="K11" i="29"/>
  <c r="K21" i="29"/>
  <c r="K22" i="29"/>
  <c r="K16" i="29"/>
  <c r="K27" i="29"/>
  <c r="K28" i="29"/>
  <c r="K26" i="29"/>
  <c r="K24" i="29"/>
  <c r="K23" i="29"/>
  <c r="K25" i="29"/>
  <c r="K33" i="29"/>
  <c r="K29" i="29"/>
  <c r="K30" i="29"/>
  <c r="K31" i="29"/>
  <c r="K34" i="29"/>
  <c r="K32" i="29"/>
  <c r="K35" i="29"/>
  <c r="K42" i="29"/>
  <c r="K45" i="29"/>
  <c r="K55" i="29"/>
  <c r="K57" i="29"/>
  <c r="K75" i="29"/>
  <c r="K77" i="29"/>
  <c r="K81" i="29"/>
  <c r="K86" i="29"/>
  <c r="K92" i="29"/>
  <c r="K94" i="29"/>
  <c r="K70" i="29"/>
  <c r="K83" i="29"/>
  <c r="K84" i="29"/>
  <c r="K38" i="29"/>
  <c r="K39" i="29"/>
  <c r="K40" i="29"/>
  <c r="K43" i="29"/>
  <c r="K52" i="29"/>
  <c r="K87" i="29"/>
  <c r="K51" i="29"/>
  <c r="K59" i="29"/>
  <c r="K73" i="29"/>
  <c r="K41" i="29"/>
  <c r="K48" i="29"/>
  <c r="K49" i="29"/>
  <c r="K50" i="29"/>
  <c r="K53" i="29"/>
  <c r="K58" i="29"/>
  <c r="K60" i="29"/>
  <c r="K61" i="29"/>
  <c r="K63" i="29"/>
  <c r="K64" i="29"/>
  <c r="K69" i="29"/>
  <c r="K93" i="29"/>
  <c r="K62" i="29"/>
  <c r="K65" i="29"/>
  <c r="K79" i="29"/>
  <c r="K36" i="29"/>
  <c r="K37" i="29"/>
  <c r="K44" i="29"/>
  <c r="K46" i="29"/>
  <c r="K47" i="29"/>
  <c r="K68" i="29"/>
  <c r="K78" i="29"/>
  <c r="K80" i="29"/>
  <c r="K82" i="29"/>
  <c r="K89" i="29"/>
  <c r="K90" i="29"/>
  <c r="K54" i="29"/>
  <c r="K88" i="29"/>
  <c r="K66" i="29"/>
  <c r="K91" i="29"/>
  <c r="K74" i="29"/>
  <c r="K72" i="29"/>
  <c r="K76" i="29"/>
  <c r="K56" i="29"/>
  <c r="K67" i="29"/>
  <c r="K71" i="29"/>
  <c r="K85" i="29"/>
  <c r="K167" i="29"/>
  <c r="Q167" i="29" s="1"/>
  <c r="G163" i="29"/>
  <c r="H163" i="29" s="1"/>
  <c r="K146" i="29"/>
  <c r="Q146" i="29" s="1"/>
  <c r="K152" i="29"/>
  <c r="N152" i="29" s="1"/>
  <c r="K142" i="29"/>
  <c r="W142" i="29" s="1"/>
  <c r="K131" i="29"/>
  <c r="W131" i="29" s="1"/>
  <c r="K148" i="29"/>
  <c r="W148" i="29" s="1"/>
  <c r="K104" i="29"/>
  <c r="Z104" i="29" s="1"/>
  <c r="K159" i="29"/>
  <c r="W159" i="29" s="1"/>
  <c r="K168" i="29"/>
  <c r="N168" i="29" s="1"/>
  <c r="K114" i="29"/>
  <c r="Q114" i="29" s="1"/>
  <c r="K101" i="29"/>
  <c r="K169" i="29"/>
  <c r="Q169" i="29" s="1"/>
  <c r="K166" i="29"/>
  <c r="T166" i="29" s="1"/>
  <c r="K115" i="29"/>
  <c r="W115" i="29" s="1"/>
  <c r="K129" i="29"/>
  <c r="Z129" i="29" s="1"/>
  <c r="K160" i="29"/>
  <c r="W160" i="29" s="1"/>
  <c r="K133" i="29"/>
  <c r="Q133" i="29" s="1"/>
  <c r="K165" i="29"/>
  <c r="Q165" i="29" s="1"/>
  <c r="K174" i="29"/>
  <c r="W174" i="29" s="1"/>
  <c r="K149" i="29"/>
  <c r="Q149" i="29" s="1"/>
  <c r="K113" i="29"/>
  <c r="Z113" i="29" s="1"/>
  <c r="K158" i="29"/>
  <c r="N158" i="29" s="1"/>
  <c r="K97" i="29"/>
  <c r="W97" i="29" s="1"/>
  <c r="K107" i="29"/>
  <c r="T107" i="29" s="1"/>
  <c r="K151" i="29"/>
  <c r="K123" i="29"/>
  <c r="K128" i="29"/>
  <c r="N128" i="29" s="1"/>
  <c r="K127" i="29"/>
  <c r="N127" i="29" s="1"/>
  <c r="K154" i="29"/>
  <c r="Q154" i="29" s="1"/>
  <c r="K156" i="29"/>
  <c r="T156" i="29" s="1"/>
  <c r="K118" i="29"/>
  <c r="W118" i="29" s="1"/>
  <c r="K140" i="29"/>
  <c r="W140" i="29" s="1"/>
  <c r="K124" i="29"/>
  <c r="N124" i="29" s="1"/>
  <c r="K161" i="29"/>
  <c r="Q161" i="29" s="1"/>
  <c r="K137" i="29"/>
  <c r="K177" i="29"/>
  <c r="W177" i="29" s="1"/>
  <c r="K116" i="29"/>
  <c r="N116" i="29" s="1"/>
  <c r="K164" i="29"/>
  <c r="K138" i="29"/>
  <c r="K100" i="29"/>
  <c r="K147" i="29"/>
  <c r="K95" i="29"/>
  <c r="K132" i="29"/>
  <c r="K117" i="29"/>
  <c r="K122" i="29"/>
  <c r="Z122" i="29" s="1"/>
  <c r="K96" i="29"/>
  <c r="K108" i="29"/>
  <c r="K155" i="29"/>
  <c r="Z155" i="29" s="1"/>
  <c r="K98" i="29"/>
  <c r="K125" i="29"/>
  <c r="K130" i="29"/>
  <c r="K144" i="29"/>
  <c r="K139" i="29"/>
  <c r="K111" i="29"/>
  <c r="K163" i="29"/>
  <c r="K176" i="29"/>
  <c r="K157" i="29"/>
  <c r="K178" i="29"/>
  <c r="K170" i="29"/>
  <c r="Q170" i="29" s="1"/>
  <c r="K141" i="29"/>
  <c r="T141" i="29" s="1"/>
  <c r="K105" i="29"/>
  <c r="Q105" i="29" s="1"/>
  <c r="K143" i="29"/>
  <c r="K136" i="29"/>
  <c r="K112" i="29"/>
  <c r="K110" i="29"/>
  <c r="K171" i="29"/>
  <c r="K162" i="29"/>
  <c r="K175" i="29"/>
  <c r="I182" i="29"/>
  <c r="K182" i="29" s="1"/>
  <c r="K102" i="29"/>
  <c r="K173" i="29"/>
  <c r="K126" i="29"/>
  <c r="W126" i="29" s="1"/>
  <c r="K172" i="29"/>
  <c r="W172" i="29" s="1"/>
  <c r="K120" i="29"/>
  <c r="W120" i="29" s="1"/>
  <c r="K99" i="29"/>
  <c r="Z99" i="29" s="1"/>
  <c r="K109" i="29"/>
  <c r="W109" i="29" s="1"/>
  <c r="K106" i="29"/>
  <c r="W106" i="29" s="1"/>
  <c r="K153" i="29"/>
  <c r="N153" i="29" s="1"/>
  <c r="K145" i="29"/>
  <c r="N145" i="29" s="1"/>
  <c r="K135" i="29"/>
  <c r="T135" i="29" s="1"/>
  <c r="K119" i="29"/>
  <c r="T119" i="29" s="1"/>
  <c r="K103" i="29"/>
  <c r="K150" i="29"/>
  <c r="T150" i="29" s="1"/>
  <c r="K134" i="29"/>
  <c r="Q134" i="29" s="1"/>
  <c r="K121" i="29"/>
  <c r="Z121" i="29" s="1"/>
  <c r="G2" i="25"/>
  <c r="I12" i="33" l="1"/>
  <c r="J12" i="33" s="1"/>
  <c r="J11" i="33"/>
  <c r="Y11" i="33" s="1"/>
  <c r="AA11" i="33" s="1"/>
  <c r="I13" i="33"/>
  <c r="Z16" i="29"/>
  <c r="T16" i="29"/>
  <c r="N16" i="29"/>
  <c r="W16" i="29"/>
  <c r="Q16" i="29"/>
  <c r="Z18" i="29"/>
  <c r="W18" i="29"/>
  <c r="Q18" i="29"/>
  <c r="N18" i="29"/>
  <c r="T18" i="29"/>
  <c r="W13" i="29"/>
  <c r="Q13" i="29"/>
  <c r="Z13" i="29"/>
  <c r="T13" i="29"/>
  <c r="N13" i="29"/>
  <c r="Z21" i="29"/>
  <c r="T21" i="29"/>
  <c r="N21" i="29"/>
  <c r="W21" i="29"/>
  <c r="Q21" i="29"/>
  <c r="W19" i="29"/>
  <c r="Q19" i="29"/>
  <c r="Z19" i="29"/>
  <c r="T19" i="29"/>
  <c r="N19" i="29"/>
  <c r="Z11" i="29"/>
  <c r="T11" i="29"/>
  <c r="N11" i="29"/>
  <c r="W11" i="29"/>
  <c r="Q11" i="29"/>
  <c r="W15" i="29"/>
  <c r="Q15" i="29"/>
  <c r="Z15" i="29"/>
  <c r="T15" i="29"/>
  <c r="N15" i="29"/>
  <c r="Z22" i="29"/>
  <c r="T22" i="29"/>
  <c r="N22" i="29"/>
  <c r="W22" i="29"/>
  <c r="Q22" i="29"/>
  <c r="Z17" i="29"/>
  <c r="T17" i="29"/>
  <c r="N17" i="29"/>
  <c r="W17" i="29"/>
  <c r="Q17" i="29"/>
  <c r="W14" i="29"/>
  <c r="Q14" i="29"/>
  <c r="Z14" i="29"/>
  <c r="T14" i="29"/>
  <c r="N14" i="29"/>
  <c r="T12" i="29"/>
  <c r="W12" i="29"/>
  <c r="Q12" i="29"/>
  <c r="Z12" i="29"/>
  <c r="N12" i="29"/>
  <c r="W20" i="29"/>
  <c r="Q20" i="29"/>
  <c r="Z20" i="29"/>
  <c r="T20" i="29"/>
  <c r="N20" i="29"/>
  <c r="W167" i="29"/>
  <c r="Z167" i="29"/>
  <c r="T167" i="29"/>
  <c r="Z25" i="29"/>
  <c r="Q25" i="29"/>
  <c r="W25" i="29"/>
  <c r="N25" i="29"/>
  <c r="T25" i="29"/>
  <c r="N23" i="29"/>
  <c r="T23" i="29"/>
  <c r="W23" i="29"/>
  <c r="Q23" i="29"/>
  <c r="Z23" i="29"/>
  <c r="N24" i="29"/>
  <c r="W24" i="29"/>
  <c r="Q24" i="29"/>
  <c r="Z24" i="29"/>
  <c r="T24" i="29"/>
  <c r="Z26" i="29"/>
  <c r="N26" i="29"/>
  <c r="T26" i="29"/>
  <c r="W26" i="29"/>
  <c r="Q26" i="29"/>
  <c r="Q28" i="29"/>
  <c r="W28" i="29"/>
  <c r="N28" i="29"/>
  <c r="T28" i="29"/>
  <c r="Z28" i="29"/>
  <c r="W27" i="29"/>
  <c r="N27" i="29"/>
  <c r="Z27" i="29"/>
  <c r="T27" i="29"/>
  <c r="Q27" i="29"/>
  <c r="T32" i="29"/>
  <c r="W32" i="29"/>
  <c r="Q32" i="29"/>
  <c r="N32" i="29"/>
  <c r="Z32" i="29"/>
  <c r="Q34" i="29"/>
  <c r="W34" i="29"/>
  <c r="T34" i="29"/>
  <c r="Z34" i="29"/>
  <c r="N34" i="29"/>
  <c r="Q31" i="29"/>
  <c r="W31" i="29"/>
  <c r="Z31" i="29"/>
  <c r="N31" i="29"/>
  <c r="T31" i="29"/>
  <c r="N30" i="29"/>
  <c r="Q30" i="29"/>
  <c r="W30" i="29"/>
  <c r="Z30" i="29"/>
  <c r="T30" i="29"/>
  <c r="Z29" i="29"/>
  <c r="N29" i="29"/>
  <c r="Q29" i="29"/>
  <c r="T29" i="29"/>
  <c r="W29" i="29"/>
  <c r="N35" i="29"/>
  <c r="T35" i="29"/>
  <c r="Q35" i="29"/>
  <c r="W35" i="29"/>
  <c r="Z35" i="29"/>
  <c r="Q33" i="29"/>
  <c r="N33" i="29"/>
  <c r="T33" i="29"/>
  <c r="W33" i="29"/>
  <c r="Z33" i="29"/>
  <c r="Q72" i="29"/>
  <c r="N72" i="29"/>
  <c r="Z72" i="29"/>
  <c r="T72" i="29"/>
  <c r="W72" i="29"/>
  <c r="T90" i="29"/>
  <c r="N90" i="29"/>
  <c r="W90" i="29"/>
  <c r="Q90" i="29"/>
  <c r="Z90" i="29"/>
  <c r="Q47" i="29"/>
  <c r="T47" i="29"/>
  <c r="W47" i="29"/>
  <c r="Z47" i="29"/>
  <c r="N47" i="29"/>
  <c r="W65" i="29"/>
  <c r="N65" i="29"/>
  <c r="T65" i="29"/>
  <c r="Q65" i="29"/>
  <c r="Z65" i="29"/>
  <c r="T61" i="29"/>
  <c r="W61" i="29"/>
  <c r="Z61" i="29"/>
  <c r="N61" i="29"/>
  <c r="Q61" i="29"/>
  <c r="W48" i="29"/>
  <c r="N48" i="29"/>
  <c r="Z48" i="29"/>
  <c r="Q48" i="29"/>
  <c r="T48" i="29"/>
  <c r="Q52" i="29"/>
  <c r="W52" i="29"/>
  <c r="T52" i="29"/>
  <c r="Z52" i="29"/>
  <c r="N52" i="29"/>
  <c r="Q83" i="29"/>
  <c r="T83" i="29"/>
  <c r="Z83" i="29"/>
  <c r="W83" i="29"/>
  <c r="N83" i="29"/>
  <c r="W77" i="29"/>
  <c r="N77" i="29"/>
  <c r="T77" i="29"/>
  <c r="Z77" i="29"/>
  <c r="Q77" i="29"/>
  <c r="Q85" i="29"/>
  <c r="W85" i="29"/>
  <c r="T85" i="29"/>
  <c r="N85" i="29"/>
  <c r="Z85" i="29"/>
  <c r="Z74" i="29"/>
  <c r="Q74" i="29"/>
  <c r="T74" i="29"/>
  <c r="N74" i="29"/>
  <c r="W74" i="29"/>
  <c r="N89" i="29"/>
  <c r="Q89" i="29"/>
  <c r="T89" i="29"/>
  <c r="Z89" i="29"/>
  <c r="W89" i="29"/>
  <c r="W46" i="29"/>
  <c r="Z46" i="29"/>
  <c r="N46" i="29"/>
  <c r="T46" i="29"/>
  <c r="Q46" i="29"/>
  <c r="N62" i="29"/>
  <c r="Z62" i="29"/>
  <c r="T62" i="29"/>
  <c r="W62" i="29"/>
  <c r="Q62" i="29"/>
  <c r="W60" i="29"/>
  <c r="N60" i="29"/>
  <c r="Z60" i="29"/>
  <c r="Q60" i="29"/>
  <c r="T60" i="29"/>
  <c r="W41" i="29"/>
  <c r="Z41" i="29"/>
  <c r="N41" i="29"/>
  <c r="Q41" i="29"/>
  <c r="T41" i="29"/>
  <c r="T43" i="29"/>
  <c r="W43" i="29"/>
  <c r="N43" i="29"/>
  <c r="Z43" i="29"/>
  <c r="Q43" i="29"/>
  <c r="W70" i="29"/>
  <c r="N70" i="29"/>
  <c r="Q70" i="29"/>
  <c r="T70" i="29"/>
  <c r="Z70" i="29"/>
  <c r="Z75" i="29"/>
  <c r="N75" i="29"/>
  <c r="Q75" i="29"/>
  <c r="T75" i="29"/>
  <c r="W75" i="29"/>
  <c r="N71" i="29"/>
  <c r="T71" i="29"/>
  <c r="Z71" i="29"/>
  <c r="W71" i="29"/>
  <c r="Q71" i="29"/>
  <c r="Q91" i="29"/>
  <c r="W91" i="29"/>
  <c r="T91" i="29"/>
  <c r="N91" i="29"/>
  <c r="Z91" i="29"/>
  <c r="Q82" i="29"/>
  <c r="T82" i="29"/>
  <c r="W82" i="29"/>
  <c r="Z82" i="29"/>
  <c r="N82" i="29"/>
  <c r="W44" i="29"/>
  <c r="Q44" i="29"/>
  <c r="N44" i="29"/>
  <c r="T44" i="29"/>
  <c r="Z44" i="29"/>
  <c r="W93" i="29"/>
  <c r="Z93" i="29"/>
  <c r="Q93" i="29"/>
  <c r="T93" i="29"/>
  <c r="N93" i="29"/>
  <c r="Q58" i="29"/>
  <c r="T58" i="29"/>
  <c r="Z58" i="29"/>
  <c r="W58" i="29"/>
  <c r="N58" i="29"/>
  <c r="Z73" i="29"/>
  <c r="Q73" i="29"/>
  <c r="T73" i="29"/>
  <c r="W73" i="29"/>
  <c r="N73" i="29"/>
  <c r="W40" i="29"/>
  <c r="T40" i="29"/>
  <c r="Q40" i="29"/>
  <c r="Z40" i="29"/>
  <c r="N40" i="29"/>
  <c r="N94" i="29"/>
  <c r="Q94" i="29"/>
  <c r="W94" i="29"/>
  <c r="T94" i="29"/>
  <c r="Z94" i="29"/>
  <c r="Q57" i="29"/>
  <c r="W57" i="29"/>
  <c r="N57" i="29"/>
  <c r="T57" i="29"/>
  <c r="Z57" i="29"/>
  <c r="Z67" i="29"/>
  <c r="N67" i="29"/>
  <c r="T67" i="29"/>
  <c r="Q67" i="29"/>
  <c r="W67" i="29"/>
  <c r="W66" i="29"/>
  <c r="Q66" i="29"/>
  <c r="N66" i="29"/>
  <c r="T66" i="29"/>
  <c r="Z66" i="29"/>
  <c r="W80" i="29"/>
  <c r="Q80" i="29"/>
  <c r="T80" i="29"/>
  <c r="N80" i="29"/>
  <c r="Z80" i="29"/>
  <c r="N37" i="29"/>
  <c r="Z37" i="29"/>
  <c r="Q37" i="29"/>
  <c r="T37" i="29"/>
  <c r="W37" i="29"/>
  <c r="T69" i="29"/>
  <c r="N69" i="29"/>
  <c r="W69" i="29"/>
  <c r="Z69" i="29"/>
  <c r="Q69" i="29"/>
  <c r="W53" i="29"/>
  <c r="N53" i="29"/>
  <c r="Z53" i="29"/>
  <c r="Q53" i="29"/>
  <c r="T53" i="29"/>
  <c r="Q59" i="29"/>
  <c r="T59" i="29"/>
  <c r="W59" i="29"/>
  <c r="N59" i="29"/>
  <c r="Z59" i="29"/>
  <c r="Q39" i="29"/>
  <c r="W39" i="29"/>
  <c r="N39" i="29"/>
  <c r="T39" i="29"/>
  <c r="Z39" i="29"/>
  <c r="Q92" i="29"/>
  <c r="W92" i="29"/>
  <c r="Z92" i="29"/>
  <c r="N92" i="29"/>
  <c r="T92" i="29"/>
  <c r="N55" i="29"/>
  <c r="Q55" i="29"/>
  <c r="T55" i="29"/>
  <c r="W55" i="29"/>
  <c r="Z55" i="29"/>
  <c r="N56" i="29"/>
  <c r="T56" i="29"/>
  <c r="Z56" i="29"/>
  <c r="Q56" i="29"/>
  <c r="W56" i="29"/>
  <c r="N88" i="29"/>
  <c r="Q88" i="29"/>
  <c r="T88" i="29"/>
  <c r="Z88" i="29"/>
  <c r="W88" i="29"/>
  <c r="W78" i="29"/>
  <c r="N78" i="29"/>
  <c r="T78" i="29"/>
  <c r="Q78" i="29"/>
  <c r="Z78" i="29"/>
  <c r="Q36" i="29"/>
  <c r="T36" i="29"/>
  <c r="Z36" i="29"/>
  <c r="W36" i="29"/>
  <c r="N36" i="29"/>
  <c r="W64" i="29"/>
  <c r="N64" i="29"/>
  <c r="Z64" i="29"/>
  <c r="T64" i="29"/>
  <c r="Q64" i="29"/>
  <c r="Q50" i="29"/>
  <c r="W50" i="29"/>
  <c r="N50" i="29"/>
  <c r="Z50" i="29"/>
  <c r="T50" i="29"/>
  <c r="Q51" i="29"/>
  <c r="W51" i="29"/>
  <c r="Z51" i="29"/>
  <c r="T51" i="29"/>
  <c r="N51" i="29"/>
  <c r="Q38" i="29"/>
  <c r="W38" i="29"/>
  <c r="T38" i="29"/>
  <c r="Z38" i="29"/>
  <c r="N38" i="29"/>
  <c r="Q86" i="29"/>
  <c r="N86" i="29"/>
  <c r="W86" i="29"/>
  <c r="Z86" i="29"/>
  <c r="T86" i="29"/>
  <c r="Q45" i="29"/>
  <c r="W45" i="29"/>
  <c r="N45" i="29"/>
  <c r="T45" i="29"/>
  <c r="Z45" i="29"/>
  <c r="N76" i="29"/>
  <c r="Q76" i="29"/>
  <c r="T76" i="29"/>
  <c r="W76" i="29"/>
  <c r="Z76" i="29"/>
  <c r="N54" i="29"/>
  <c r="Q54" i="29"/>
  <c r="T54" i="29"/>
  <c r="W54" i="29"/>
  <c r="Z54" i="29"/>
  <c r="T68" i="29"/>
  <c r="Q68" i="29"/>
  <c r="N68" i="29"/>
  <c r="W68" i="29"/>
  <c r="Z68" i="29"/>
  <c r="Q79" i="29"/>
  <c r="W79" i="29"/>
  <c r="T79" i="29"/>
  <c r="N79" i="29"/>
  <c r="Z79" i="29"/>
  <c r="Z63" i="29"/>
  <c r="N63" i="29"/>
  <c r="W63" i="29"/>
  <c r="T63" i="29"/>
  <c r="Q63" i="29"/>
  <c r="W49" i="29"/>
  <c r="N49" i="29"/>
  <c r="Z49" i="29"/>
  <c r="Q49" i="29"/>
  <c r="T49" i="29"/>
  <c r="W87" i="29"/>
  <c r="Z87" i="29"/>
  <c r="N87" i="29"/>
  <c r="T87" i="29"/>
  <c r="Q87" i="29"/>
  <c r="W84" i="29"/>
  <c r="N84" i="29"/>
  <c r="Q84" i="29"/>
  <c r="Z84" i="29"/>
  <c r="T84" i="29"/>
  <c r="Z81" i="29"/>
  <c r="T81" i="29"/>
  <c r="N81" i="29"/>
  <c r="Q81" i="29"/>
  <c r="W81" i="29"/>
  <c r="N42" i="29"/>
  <c r="Q42" i="29"/>
  <c r="T42" i="29"/>
  <c r="W42" i="29"/>
  <c r="Z42" i="29"/>
  <c r="N167" i="29"/>
  <c r="G162" i="29"/>
  <c r="H162" i="29" s="1"/>
  <c r="Z159" i="29"/>
  <c r="Z115" i="29"/>
  <c r="Q174" i="29"/>
  <c r="Z170" i="29"/>
  <c r="T106" i="29"/>
  <c r="Q156" i="29"/>
  <c r="N159" i="29"/>
  <c r="W146" i="29"/>
  <c r="Z156" i="29"/>
  <c r="N146" i="29"/>
  <c r="T115" i="29"/>
  <c r="Z152" i="29"/>
  <c r="T174" i="29"/>
  <c r="Q115" i="29"/>
  <c r="N150" i="29"/>
  <c r="N174" i="29"/>
  <c r="Q106" i="29"/>
  <c r="Z174" i="29"/>
  <c r="Q159" i="29"/>
  <c r="Z146" i="29"/>
  <c r="N149" i="29"/>
  <c r="T146" i="29"/>
  <c r="N141" i="29"/>
  <c r="W156" i="29"/>
  <c r="N156" i="29"/>
  <c r="N106" i="29"/>
  <c r="T159" i="29"/>
  <c r="N118" i="29"/>
  <c r="W149" i="29"/>
  <c r="Q126" i="29"/>
  <c r="N166" i="29"/>
  <c r="N165" i="29"/>
  <c r="W165" i="29"/>
  <c r="W152" i="29"/>
  <c r="Q166" i="29"/>
  <c r="T109" i="29"/>
  <c r="T152" i="29"/>
  <c r="Q152" i="29"/>
  <c r="T134" i="29"/>
  <c r="Z107" i="29"/>
  <c r="Q129" i="29"/>
  <c r="Q140" i="29"/>
  <c r="T140" i="29"/>
  <c r="Q113" i="29"/>
  <c r="Z153" i="29"/>
  <c r="Z150" i="29"/>
  <c r="N129" i="29"/>
  <c r="N142" i="29"/>
  <c r="T113" i="29"/>
  <c r="N172" i="29"/>
  <c r="W168" i="29"/>
  <c r="Z168" i="29"/>
  <c r="W145" i="29"/>
  <c r="Z114" i="29"/>
  <c r="T114" i="29"/>
  <c r="Q128" i="29"/>
  <c r="Z149" i="29"/>
  <c r="Q142" i="29"/>
  <c r="N140" i="29"/>
  <c r="T153" i="29"/>
  <c r="N121" i="29"/>
  <c r="W114" i="29"/>
  <c r="T129" i="29"/>
  <c r="T105" i="29"/>
  <c r="Z142" i="29"/>
  <c r="T118" i="29"/>
  <c r="Z140" i="29"/>
  <c r="T149" i="29"/>
  <c r="W129" i="29"/>
  <c r="Q168" i="29"/>
  <c r="T168" i="29"/>
  <c r="N115" i="29"/>
  <c r="W161" i="29"/>
  <c r="N148" i="29"/>
  <c r="T131" i="29"/>
  <c r="N161" i="29"/>
  <c r="N135" i="29"/>
  <c r="T124" i="29"/>
  <c r="Q160" i="29"/>
  <c r="N134" i="29"/>
  <c r="Z161" i="29"/>
  <c r="T160" i="29"/>
  <c r="N160" i="29"/>
  <c r="T172" i="29"/>
  <c r="T161" i="29"/>
  <c r="Q172" i="29"/>
  <c r="Z154" i="29"/>
  <c r="Q148" i="29"/>
  <c r="Z160" i="29"/>
  <c r="W101" i="29"/>
  <c r="Q131" i="29"/>
  <c r="N131" i="29"/>
  <c r="Q124" i="29"/>
  <c r="W133" i="29"/>
  <c r="Q153" i="29"/>
  <c r="N169" i="29"/>
  <c r="N126" i="29"/>
  <c r="Z106" i="29"/>
  <c r="T154" i="29"/>
  <c r="W154" i="29"/>
  <c r="N133" i="29"/>
  <c r="Z133" i="29"/>
  <c r="Q135" i="29"/>
  <c r="N101" i="29"/>
  <c r="W158" i="29"/>
  <c r="T101" i="29"/>
  <c r="T148" i="29"/>
  <c r="N97" i="29"/>
  <c r="Z135" i="29"/>
  <c r="W135" i="29"/>
  <c r="Z131" i="29"/>
  <c r="N154" i="29"/>
  <c r="T142" i="29"/>
  <c r="T133" i="29"/>
  <c r="Q158" i="29"/>
  <c r="T158" i="29"/>
  <c r="Q97" i="29"/>
  <c r="Q120" i="29"/>
  <c r="N120" i="29"/>
  <c r="W153" i="29"/>
  <c r="Q101" i="29"/>
  <c r="N114" i="29"/>
  <c r="W103" i="29"/>
  <c r="Q103" i="29"/>
  <c r="Z109" i="29"/>
  <c r="Q109" i="29"/>
  <c r="Z102" i="29"/>
  <c r="N102" i="29"/>
  <c r="T102" i="29"/>
  <c r="W102" i="29"/>
  <c r="Q102" i="29"/>
  <c r="N112" i="29"/>
  <c r="T112" i="29"/>
  <c r="Z112" i="29"/>
  <c r="W112" i="29"/>
  <c r="Q112" i="29"/>
  <c r="W178" i="29"/>
  <c r="Z178" i="29"/>
  <c r="W144" i="29"/>
  <c r="Q144" i="29"/>
  <c r="N144" i="29"/>
  <c r="T144" i="29"/>
  <c r="Z144" i="29"/>
  <c r="Z96" i="29"/>
  <c r="Q96" i="29"/>
  <c r="T96" i="29"/>
  <c r="N96" i="29"/>
  <c r="N147" i="29"/>
  <c r="Z147" i="29"/>
  <c r="Q147" i="29"/>
  <c r="T147" i="29"/>
  <c r="W147" i="29"/>
  <c r="T137" i="29"/>
  <c r="N137" i="29"/>
  <c r="Q137" i="29"/>
  <c r="W137" i="29"/>
  <c r="Z137" i="29"/>
  <c r="N103" i="29"/>
  <c r="W96" i="29"/>
  <c r="N119" i="29"/>
  <c r="W119" i="29"/>
  <c r="N99" i="29"/>
  <c r="T99" i="29"/>
  <c r="I183" i="29"/>
  <c r="K183" i="29" s="1"/>
  <c r="W136" i="29"/>
  <c r="Q136" i="29"/>
  <c r="Z136" i="29"/>
  <c r="T136" i="29"/>
  <c r="N136" i="29"/>
  <c r="T157" i="29"/>
  <c r="N157" i="29"/>
  <c r="Z157" i="29"/>
  <c r="Q157" i="29"/>
  <c r="W157" i="29"/>
  <c r="N130" i="29"/>
  <c r="Q130" i="29"/>
  <c r="Z130" i="29"/>
  <c r="W130" i="29"/>
  <c r="W122" i="29"/>
  <c r="Q122" i="29"/>
  <c r="T122" i="29"/>
  <c r="N122" i="29"/>
  <c r="Z100" i="29"/>
  <c r="N100" i="29"/>
  <c r="Q100" i="29"/>
  <c r="T100" i="29"/>
  <c r="W100" i="29"/>
  <c r="Q175" i="29"/>
  <c r="T175" i="29"/>
  <c r="W175" i="29"/>
  <c r="Z175" i="29"/>
  <c r="N175" i="29"/>
  <c r="Z143" i="29"/>
  <c r="W143" i="29"/>
  <c r="Q143" i="29"/>
  <c r="T143" i="29"/>
  <c r="N143" i="29"/>
  <c r="N176" i="29"/>
  <c r="Q176" i="29"/>
  <c r="Z176" i="29"/>
  <c r="T176" i="29"/>
  <c r="W176" i="29"/>
  <c r="T125" i="29"/>
  <c r="N125" i="29"/>
  <c r="W125" i="29"/>
  <c r="Q125" i="29"/>
  <c r="T117" i="29"/>
  <c r="W117" i="29"/>
  <c r="Q117" i="29"/>
  <c r="Z117" i="29"/>
  <c r="Z138" i="29"/>
  <c r="N138" i="29"/>
  <c r="T138" i="29"/>
  <c r="Q138" i="29"/>
  <c r="W138" i="29"/>
  <c r="Q127" i="29"/>
  <c r="W127" i="29"/>
  <c r="Z127" i="29"/>
  <c r="T127" i="29"/>
  <c r="N107" i="29"/>
  <c r="Q107" i="29"/>
  <c r="T178" i="29"/>
  <c r="W99" i="29"/>
  <c r="T103" i="29"/>
  <c r="Z103" i="29"/>
  <c r="W104" i="29"/>
  <c r="Q119" i="29"/>
  <c r="W166" i="29"/>
  <c r="Z120" i="29"/>
  <c r="T169" i="29"/>
  <c r="T130" i="29"/>
  <c r="N117" i="29"/>
  <c r="Z148" i="29"/>
  <c r="W121" i="29"/>
  <c r="T121" i="29"/>
  <c r="Z145" i="29"/>
  <c r="Q145" i="29"/>
  <c r="T162" i="29"/>
  <c r="N162" i="29"/>
  <c r="Z162" i="29"/>
  <c r="W162" i="29"/>
  <c r="Q162" i="29"/>
  <c r="Z105" i="29"/>
  <c r="W105" i="29"/>
  <c r="N105" i="29"/>
  <c r="T163" i="29"/>
  <c r="N163" i="29"/>
  <c r="Q163" i="29"/>
  <c r="W163" i="29"/>
  <c r="Z163" i="29"/>
  <c r="N98" i="29"/>
  <c r="T98" i="29"/>
  <c r="Q98" i="29"/>
  <c r="Z98" i="29"/>
  <c r="W98" i="29"/>
  <c r="Q164" i="29"/>
  <c r="Z164" i="29"/>
  <c r="W164" i="29"/>
  <c r="N164" i="29"/>
  <c r="T164" i="29"/>
  <c r="Z128" i="29"/>
  <c r="T128" i="29"/>
  <c r="W113" i="29"/>
  <c r="N113" i="29"/>
  <c r="Z158" i="29"/>
  <c r="T120" i="29"/>
  <c r="T104" i="29"/>
  <c r="Z119" i="29"/>
  <c r="T145" i="29"/>
  <c r="W169" i="29"/>
  <c r="N104" i="29"/>
  <c r="Q104" i="29"/>
  <c r="Z134" i="29"/>
  <c r="W134" i="29"/>
  <c r="Z126" i="29"/>
  <c r="T126" i="29"/>
  <c r="N171" i="29"/>
  <c r="W171" i="29"/>
  <c r="Z171" i="29"/>
  <c r="Q171" i="29"/>
  <c r="T171" i="29"/>
  <c r="Q141" i="29"/>
  <c r="W141" i="29"/>
  <c r="Z141" i="29"/>
  <c r="Q111" i="29"/>
  <c r="N111" i="29"/>
  <c r="T111" i="29"/>
  <c r="Z111" i="29"/>
  <c r="W111" i="29"/>
  <c r="T155" i="29"/>
  <c r="Q155" i="29"/>
  <c r="N155" i="29"/>
  <c r="W155" i="29"/>
  <c r="Q132" i="29"/>
  <c r="Z132" i="29"/>
  <c r="T132" i="29"/>
  <c r="W132" i="29"/>
  <c r="N132" i="29"/>
  <c r="Q116" i="29"/>
  <c r="W116" i="29"/>
  <c r="Z116" i="29"/>
  <c r="T116" i="29"/>
  <c r="Z118" i="29"/>
  <c r="Q118" i="29"/>
  <c r="Z123" i="29"/>
  <c r="N123" i="29"/>
  <c r="Q123" i="29"/>
  <c r="T123" i="29"/>
  <c r="W123" i="29"/>
  <c r="Z124" i="29"/>
  <c r="Q99" i="29"/>
  <c r="N178" i="29"/>
  <c r="T97" i="29"/>
  <c r="Z165" i="29"/>
  <c r="W107" i="29"/>
  <c r="T165" i="29"/>
  <c r="Z97" i="29"/>
  <c r="Q178" i="29"/>
  <c r="N109" i="29"/>
  <c r="Q121" i="29"/>
  <c r="Z169" i="29"/>
  <c r="Z172" i="29"/>
  <c r="Z166" i="29"/>
  <c r="Z101" i="29"/>
  <c r="W128" i="29"/>
  <c r="Z125" i="29"/>
  <c r="W124" i="29"/>
  <c r="W150" i="29"/>
  <c r="Q150" i="29"/>
  <c r="T173" i="29"/>
  <c r="W173" i="29"/>
  <c r="Q173" i="29"/>
  <c r="N173" i="29"/>
  <c r="Z173" i="29"/>
  <c r="N110" i="29"/>
  <c r="T110" i="29"/>
  <c r="Z110" i="29"/>
  <c r="W110" i="29"/>
  <c r="Q110" i="29"/>
  <c r="T170" i="29"/>
  <c r="N170" i="29"/>
  <c r="W170" i="29"/>
  <c r="Z139" i="29"/>
  <c r="Q139" i="29"/>
  <c r="W139" i="29"/>
  <c r="N139" i="29"/>
  <c r="T139" i="29"/>
  <c r="Q108" i="29"/>
  <c r="Z108" i="29"/>
  <c r="T108" i="29"/>
  <c r="N108" i="29"/>
  <c r="W108" i="29"/>
  <c r="N95" i="29"/>
  <c r="Z95" i="29"/>
  <c r="T95" i="29"/>
  <c r="Q95" i="29"/>
  <c r="W95" i="29"/>
  <c r="Q177" i="29"/>
  <c r="Z177" i="29"/>
  <c r="T177" i="29"/>
  <c r="N177" i="29"/>
  <c r="W151" i="29"/>
  <c r="N151" i="29"/>
  <c r="T151" i="29"/>
  <c r="Z151" i="29"/>
  <c r="Q151" i="29"/>
  <c r="G2" i="24"/>
  <c r="V11" i="33" l="1"/>
  <c r="X11" i="33" s="1"/>
  <c r="P11" i="33"/>
  <c r="R11" i="33" s="1"/>
  <c r="L11" i="33"/>
  <c r="M11" i="33"/>
  <c r="O11" i="33" s="1"/>
  <c r="S11" i="33"/>
  <c r="U11" i="33" s="1"/>
  <c r="J13" i="33"/>
  <c r="I14" i="33"/>
  <c r="P12" i="33"/>
  <c r="R12" i="33" s="1"/>
  <c r="L12" i="33"/>
  <c r="V12" i="33"/>
  <c r="X12" i="33" s="1"/>
  <c r="M12" i="33"/>
  <c r="O12" i="33" s="1"/>
  <c r="S12" i="33"/>
  <c r="U12" i="33" s="1"/>
  <c r="Y12" i="33"/>
  <c r="AA12" i="33" s="1"/>
  <c r="G161" i="29"/>
  <c r="H161" i="29" s="1"/>
  <c r="I184" i="29"/>
  <c r="K184" i="29" s="1"/>
  <c r="W182" i="29"/>
  <c r="X182" i="29" s="1"/>
  <c r="Z182" i="29"/>
  <c r="AA182" i="29" s="1"/>
  <c r="T182" i="29"/>
  <c r="U182" i="29" s="1"/>
  <c r="N182" i="29"/>
  <c r="O182" i="29" s="1"/>
  <c r="L182" i="29"/>
  <c r="Q182" i="29"/>
  <c r="R182" i="29" s="1"/>
  <c r="J14" i="33" l="1"/>
  <c r="I15" i="33"/>
  <c r="P13" i="33"/>
  <c r="R13" i="33" s="1"/>
  <c r="L13" i="33"/>
  <c r="Y13" i="33"/>
  <c r="AA13" i="33" s="1"/>
  <c r="M13" i="33"/>
  <c r="O13" i="33" s="1"/>
  <c r="S13" i="33"/>
  <c r="U13" i="33" s="1"/>
  <c r="V13" i="33"/>
  <c r="X13" i="33" s="1"/>
  <c r="G160" i="29"/>
  <c r="H160" i="29" s="1"/>
  <c r="I185" i="29"/>
  <c r="K185" i="29" s="1"/>
  <c r="Q183" i="29"/>
  <c r="R183" i="29" s="1"/>
  <c r="Z183" i="29"/>
  <c r="AA183" i="29" s="1"/>
  <c r="L183" i="29"/>
  <c r="T183" i="29"/>
  <c r="U183" i="29" s="1"/>
  <c r="W183" i="29"/>
  <c r="X183" i="29" s="1"/>
  <c r="N183" i="29"/>
  <c r="O183" i="29" s="1"/>
  <c r="J15" i="33" l="1"/>
  <c r="I16" i="33"/>
  <c r="L14" i="33"/>
  <c r="P14" i="33"/>
  <c r="R14" i="33" s="1"/>
  <c r="Y14" i="33"/>
  <c r="AA14" i="33" s="1"/>
  <c r="S14" i="33"/>
  <c r="U14" i="33" s="1"/>
  <c r="V14" i="33"/>
  <c r="X14" i="33" s="1"/>
  <c r="M14" i="33"/>
  <c r="O14" i="33" s="1"/>
  <c r="G159" i="29"/>
  <c r="H159" i="29" s="1"/>
  <c r="L184" i="29"/>
  <c r="Q184" i="29"/>
  <c r="R184" i="29" s="1"/>
  <c r="Z184" i="29"/>
  <c r="AA184" i="29" s="1"/>
  <c r="N184" i="29"/>
  <c r="O184" i="29" s="1"/>
  <c r="T184" i="29"/>
  <c r="U184" i="29" s="1"/>
  <c r="W184" i="29"/>
  <c r="X184" i="29" s="1"/>
  <c r="I186" i="29"/>
  <c r="K186" i="29" s="1"/>
  <c r="O6" i="18"/>
  <c r="V8" i="21"/>
  <c r="F108" i="21" s="1"/>
  <c r="J16" i="33" l="1"/>
  <c r="I17" i="33"/>
  <c r="Y15" i="33"/>
  <c r="AA15" i="33" s="1"/>
  <c r="S15" i="33"/>
  <c r="U15" i="33" s="1"/>
  <c r="L15" i="33"/>
  <c r="P15" i="33"/>
  <c r="R15" i="33" s="1"/>
  <c r="V15" i="33"/>
  <c r="X15" i="33" s="1"/>
  <c r="M15" i="33"/>
  <c r="O15" i="33" s="1"/>
  <c r="G158" i="29"/>
  <c r="H158" i="29" s="1"/>
  <c r="I187" i="29"/>
  <c r="K187" i="29" s="1"/>
  <c r="Z185" i="29"/>
  <c r="AA185" i="29" s="1"/>
  <c r="N185" i="29"/>
  <c r="O185" i="29" s="1"/>
  <c r="W185" i="29"/>
  <c r="X185" i="29" s="1"/>
  <c r="T185" i="29"/>
  <c r="U185" i="29" s="1"/>
  <c r="Q185" i="29"/>
  <c r="R185" i="29" s="1"/>
  <c r="L185" i="29"/>
  <c r="J17" i="33" l="1"/>
  <c r="I18" i="33"/>
  <c r="L16" i="33"/>
  <c r="Y16" i="33"/>
  <c r="AA16" i="33" s="1"/>
  <c r="P16" i="33"/>
  <c r="R16" i="33" s="1"/>
  <c r="S16" i="33"/>
  <c r="U16" i="33" s="1"/>
  <c r="V16" i="33"/>
  <c r="X16" i="33" s="1"/>
  <c r="M16" i="33"/>
  <c r="O16" i="33" s="1"/>
  <c r="G157" i="29"/>
  <c r="H157" i="29" s="1"/>
  <c r="I188" i="29"/>
  <c r="K188" i="29" s="1"/>
  <c r="T186" i="29"/>
  <c r="U186" i="29" s="1"/>
  <c r="Z186" i="29"/>
  <c r="AA186" i="29" s="1"/>
  <c r="W186" i="29"/>
  <c r="X186" i="29" s="1"/>
  <c r="Q186" i="29"/>
  <c r="R186" i="29" s="1"/>
  <c r="N186" i="29"/>
  <c r="O186" i="29" s="1"/>
  <c r="L186" i="29"/>
  <c r="J18" i="33" l="1"/>
  <c r="I19" i="33"/>
  <c r="V17" i="33"/>
  <c r="X17" i="33" s="1"/>
  <c r="S17" i="33"/>
  <c r="U17" i="33" s="1"/>
  <c r="M17" i="33"/>
  <c r="O17" i="33" s="1"/>
  <c r="L17" i="33"/>
  <c r="P17" i="33"/>
  <c r="R17" i="33" s="1"/>
  <c r="Y17" i="33"/>
  <c r="AA17" i="33" s="1"/>
  <c r="G156" i="29"/>
  <c r="H156" i="29" s="1"/>
  <c r="I189" i="29"/>
  <c r="K189" i="29" s="1"/>
  <c r="Z187" i="29"/>
  <c r="AA187" i="29" s="1"/>
  <c r="L187" i="29"/>
  <c r="N187" i="29"/>
  <c r="O187" i="29" s="1"/>
  <c r="W187" i="29"/>
  <c r="X187" i="29" s="1"/>
  <c r="T187" i="29"/>
  <c r="U187" i="29" s="1"/>
  <c r="Q187" i="29"/>
  <c r="R187" i="29" s="1"/>
  <c r="J19" i="33" l="1"/>
  <c r="I20" i="33"/>
  <c r="V18" i="33"/>
  <c r="X18" i="33" s="1"/>
  <c r="L18" i="33"/>
  <c r="M18" i="33"/>
  <c r="O18" i="33" s="1"/>
  <c r="P18" i="33"/>
  <c r="R18" i="33" s="1"/>
  <c r="Y18" i="33"/>
  <c r="AA18" i="33" s="1"/>
  <c r="S18" i="33"/>
  <c r="U18" i="33" s="1"/>
  <c r="G155" i="29"/>
  <c r="H155" i="29" s="1"/>
  <c r="L188" i="29"/>
  <c r="T188" i="29"/>
  <c r="U188" i="29" s="1"/>
  <c r="N188" i="29"/>
  <c r="O188" i="29" s="1"/>
  <c r="W188" i="29"/>
  <c r="X188" i="29" s="1"/>
  <c r="Q188" i="29"/>
  <c r="R188" i="29" s="1"/>
  <c r="Z188" i="29"/>
  <c r="AA188" i="29" s="1"/>
  <c r="I190" i="29"/>
  <c r="K190" i="29" s="1"/>
  <c r="J22" i="33" l="1"/>
  <c r="J20" i="33"/>
  <c r="I21" i="33"/>
  <c r="L19" i="33"/>
  <c r="Y19" i="33"/>
  <c r="AA19" i="33" s="1"/>
  <c r="P19" i="33"/>
  <c r="R19" i="33" s="1"/>
  <c r="S19" i="33"/>
  <c r="U19" i="33" s="1"/>
  <c r="V19" i="33"/>
  <c r="X19" i="33" s="1"/>
  <c r="M19" i="33"/>
  <c r="O19" i="33" s="1"/>
  <c r="G154" i="29"/>
  <c r="H154" i="29" s="1"/>
  <c r="N189" i="29"/>
  <c r="O189" i="29" s="1"/>
  <c r="L189" i="29"/>
  <c r="Q189" i="29"/>
  <c r="R189" i="29" s="1"/>
  <c r="W189" i="29"/>
  <c r="X189" i="29" s="1"/>
  <c r="T189" i="29"/>
  <c r="U189" i="29" s="1"/>
  <c r="Z189" i="29"/>
  <c r="AA189" i="29" s="1"/>
  <c r="I191" i="29"/>
  <c r="K191" i="29" s="1"/>
  <c r="W107" i="21"/>
  <c r="T107" i="21"/>
  <c r="Q107" i="21"/>
  <c r="N107" i="21"/>
  <c r="Z107" i="21" s="1"/>
  <c r="W106" i="21"/>
  <c r="T106" i="21"/>
  <c r="Q106" i="21"/>
  <c r="N106" i="21"/>
  <c r="Z106" i="21" s="1"/>
  <c r="W105" i="21"/>
  <c r="T105" i="21"/>
  <c r="Q105" i="21"/>
  <c r="N105" i="21"/>
  <c r="Z105" i="21" s="1"/>
  <c r="W104" i="21"/>
  <c r="T104" i="21"/>
  <c r="Q104" i="21"/>
  <c r="N104" i="21"/>
  <c r="Z104" i="21" s="1"/>
  <c r="W103" i="21"/>
  <c r="T103" i="21"/>
  <c r="Q103" i="21"/>
  <c r="N103" i="21"/>
  <c r="Z103" i="21" s="1"/>
  <c r="W102" i="21"/>
  <c r="T102" i="21"/>
  <c r="Q102" i="21"/>
  <c r="N102" i="21"/>
  <c r="Z102" i="21" s="1"/>
  <c r="W101" i="21"/>
  <c r="T101" i="21"/>
  <c r="Q101" i="21"/>
  <c r="N101" i="21"/>
  <c r="Z101" i="21" s="1"/>
  <c r="W100" i="21"/>
  <c r="T100" i="21"/>
  <c r="Q100" i="21"/>
  <c r="N100" i="21"/>
  <c r="Z100" i="21" s="1"/>
  <c r="W99" i="21"/>
  <c r="T99" i="21"/>
  <c r="Q99" i="21"/>
  <c r="N99" i="21"/>
  <c r="Z99" i="21" s="1"/>
  <c r="W98" i="21"/>
  <c r="T98" i="21"/>
  <c r="Q98" i="21"/>
  <c r="N98" i="21"/>
  <c r="Z98" i="21" s="1"/>
  <c r="W97" i="21"/>
  <c r="T97" i="21"/>
  <c r="Q97" i="21"/>
  <c r="N97" i="21"/>
  <c r="Z97" i="21" s="1"/>
  <c r="W96" i="21"/>
  <c r="T96" i="21"/>
  <c r="Q96" i="21"/>
  <c r="N96" i="21"/>
  <c r="Z96" i="21" s="1"/>
  <c r="W95" i="21"/>
  <c r="T95" i="21"/>
  <c r="Q95" i="21"/>
  <c r="N95" i="21"/>
  <c r="Z95" i="21" s="1"/>
  <c r="W94" i="21"/>
  <c r="T94" i="21"/>
  <c r="Q94" i="21"/>
  <c r="N94" i="21"/>
  <c r="Z94" i="21" s="1"/>
  <c r="W93" i="21"/>
  <c r="T93" i="21"/>
  <c r="Q93" i="21"/>
  <c r="N93" i="21"/>
  <c r="Z93" i="21" s="1"/>
  <c r="W92" i="21"/>
  <c r="T92" i="21"/>
  <c r="Q92" i="21"/>
  <c r="N92" i="21"/>
  <c r="Z92" i="21" s="1"/>
  <c r="W91" i="21"/>
  <c r="T91" i="21"/>
  <c r="Q91" i="21"/>
  <c r="N91" i="21"/>
  <c r="Z91" i="21" s="1"/>
  <c r="W90" i="21"/>
  <c r="T90" i="21"/>
  <c r="Q90" i="21"/>
  <c r="N90" i="21"/>
  <c r="Z90" i="21" s="1"/>
  <c r="W89" i="21"/>
  <c r="T89" i="21"/>
  <c r="Q89" i="21"/>
  <c r="N89" i="21"/>
  <c r="Z89" i="21" s="1"/>
  <c r="W88" i="21"/>
  <c r="T88" i="21"/>
  <c r="Q88" i="21"/>
  <c r="N88" i="21"/>
  <c r="Z88" i="21" s="1"/>
  <c r="W87" i="21"/>
  <c r="T87" i="21"/>
  <c r="Q87" i="21"/>
  <c r="N87" i="21"/>
  <c r="Z87" i="21" s="1"/>
  <c r="W86" i="21"/>
  <c r="T86" i="21"/>
  <c r="Q86" i="21"/>
  <c r="N86" i="21"/>
  <c r="Z86" i="21" s="1"/>
  <c r="W85" i="21"/>
  <c r="T85" i="21"/>
  <c r="Q85" i="21"/>
  <c r="N85" i="21"/>
  <c r="Z85" i="21" s="1"/>
  <c r="W84" i="21"/>
  <c r="T84" i="21"/>
  <c r="Q84" i="21"/>
  <c r="N84" i="21"/>
  <c r="Z84" i="21" s="1"/>
  <c r="W83" i="21"/>
  <c r="T83" i="21"/>
  <c r="Q83" i="21"/>
  <c r="N83" i="21"/>
  <c r="Z83" i="21" s="1"/>
  <c r="W82" i="21"/>
  <c r="T82" i="21"/>
  <c r="Q82" i="21"/>
  <c r="N82" i="21"/>
  <c r="Z82" i="21" s="1"/>
  <c r="W81" i="21"/>
  <c r="T81" i="21"/>
  <c r="Q81" i="21"/>
  <c r="N81" i="21"/>
  <c r="Z81" i="21" s="1"/>
  <c r="W80" i="21"/>
  <c r="T80" i="21"/>
  <c r="Q80" i="21"/>
  <c r="N80" i="21"/>
  <c r="Z80" i="21" s="1"/>
  <c r="W79" i="21"/>
  <c r="T79" i="21"/>
  <c r="Q79" i="21"/>
  <c r="N79" i="21"/>
  <c r="Z79" i="21" s="1"/>
  <c r="W78" i="21"/>
  <c r="T78" i="21"/>
  <c r="Q78" i="21"/>
  <c r="N78" i="21"/>
  <c r="Z78" i="21" s="1"/>
  <c r="W77" i="21"/>
  <c r="T77" i="21"/>
  <c r="Q77" i="21"/>
  <c r="N77" i="21"/>
  <c r="Z77" i="21" s="1"/>
  <c r="W76" i="21"/>
  <c r="T76" i="21"/>
  <c r="Q76" i="21"/>
  <c r="N76" i="21"/>
  <c r="Z76" i="21" s="1"/>
  <c r="W75" i="21"/>
  <c r="T75" i="21"/>
  <c r="Q75" i="21"/>
  <c r="N75" i="21"/>
  <c r="Z75" i="21" s="1"/>
  <c r="W74" i="21"/>
  <c r="T74" i="21"/>
  <c r="Q74" i="21"/>
  <c r="N74" i="21"/>
  <c r="Z74" i="21" s="1"/>
  <c r="W73" i="21"/>
  <c r="T73" i="21"/>
  <c r="Q73" i="21"/>
  <c r="N73" i="21"/>
  <c r="Z73" i="21" s="1"/>
  <c r="W72" i="21"/>
  <c r="T72" i="21"/>
  <c r="Q72" i="21"/>
  <c r="N72" i="21"/>
  <c r="Z72" i="21" s="1"/>
  <c r="W71" i="21"/>
  <c r="T71" i="21"/>
  <c r="Q71" i="21"/>
  <c r="N71" i="21"/>
  <c r="Z71" i="21" s="1"/>
  <c r="W70" i="21"/>
  <c r="T70" i="21"/>
  <c r="Q70" i="21"/>
  <c r="N70" i="21"/>
  <c r="Z70" i="21" s="1"/>
  <c r="W69" i="21"/>
  <c r="T69" i="21"/>
  <c r="Q69" i="21"/>
  <c r="N69" i="21"/>
  <c r="Z69" i="21" s="1"/>
  <c r="W68" i="21"/>
  <c r="T68" i="21"/>
  <c r="Q68" i="21"/>
  <c r="N68" i="21"/>
  <c r="Z68" i="21" s="1"/>
  <c r="W67" i="21"/>
  <c r="T67" i="21"/>
  <c r="Q67" i="21"/>
  <c r="N67" i="21"/>
  <c r="Z67" i="21" s="1"/>
  <c r="W66" i="21"/>
  <c r="T66" i="21"/>
  <c r="Q66" i="21"/>
  <c r="N66" i="21"/>
  <c r="Z66" i="21" s="1"/>
  <c r="W65" i="21"/>
  <c r="T65" i="21"/>
  <c r="Q65" i="21"/>
  <c r="N65" i="21"/>
  <c r="Z65" i="21" s="1"/>
  <c r="W64" i="21"/>
  <c r="T64" i="21"/>
  <c r="Q64" i="21"/>
  <c r="N64" i="21"/>
  <c r="Z64" i="21" s="1"/>
  <c r="W63" i="21"/>
  <c r="T63" i="21"/>
  <c r="Q63" i="21"/>
  <c r="N63" i="21"/>
  <c r="Z63" i="21" s="1"/>
  <c r="W62" i="21"/>
  <c r="T62" i="21"/>
  <c r="Q62" i="21"/>
  <c r="N62" i="21"/>
  <c r="Z62" i="21" s="1"/>
  <c r="W61" i="21"/>
  <c r="T61" i="21"/>
  <c r="Q61" i="21"/>
  <c r="N61" i="21"/>
  <c r="Z61" i="21" s="1"/>
  <c r="W60" i="21"/>
  <c r="T60" i="21"/>
  <c r="Q60" i="21"/>
  <c r="N60" i="21"/>
  <c r="Z60" i="21" s="1"/>
  <c r="W59" i="21"/>
  <c r="T59" i="21"/>
  <c r="Q59" i="21"/>
  <c r="N59" i="21"/>
  <c r="Z59" i="21" s="1"/>
  <c r="W58" i="21"/>
  <c r="T58" i="21"/>
  <c r="Q58" i="21"/>
  <c r="N58" i="21"/>
  <c r="Z58" i="21" s="1"/>
  <c r="W57" i="21"/>
  <c r="T57" i="21"/>
  <c r="Q57" i="21"/>
  <c r="N57" i="21"/>
  <c r="Z57" i="21" s="1"/>
  <c r="W56" i="21"/>
  <c r="T56" i="21"/>
  <c r="Q56" i="21"/>
  <c r="N56" i="21"/>
  <c r="Z56" i="21" s="1"/>
  <c r="W55" i="21"/>
  <c r="T55" i="21"/>
  <c r="Q55" i="21"/>
  <c r="N55" i="21"/>
  <c r="Z55" i="21" s="1"/>
  <c r="W54" i="21"/>
  <c r="T54" i="21"/>
  <c r="Q54" i="21"/>
  <c r="N54" i="21"/>
  <c r="Z54" i="21" s="1"/>
  <c r="W53" i="21"/>
  <c r="T53" i="21"/>
  <c r="Q53" i="21"/>
  <c r="N53" i="21"/>
  <c r="Z53" i="21" s="1"/>
  <c r="W52" i="21"/>
  <c r="T52" i="21"/>
  <c r="Q52" i="21"/>
  <c r="N52" i="21"/>
  <c r="Z52" i="21" s="1"/>
  <c r="W51" i="21"/>
  <c r="T51" i="21"/>
  <c r="Q51" i="21"/>
  <c r="N51" i="21"/>
  <c r="Z51" i="21" s="1"/>
  <c r="W50" i="21"/>
  <c r="T50" i="21"/>
  <c r="Q50" i="21"/>
  <c r="N50" i="21"/>
  <c r="Z50" i="21" s="1"/>
  <c r="W49" i="21"/>
  <c r="T49" i="21"/>
  <c r="Q49" i="21"/>
  <c r="N49" i="21"/>
  <c r="Z49" i="21" s="1"/>
  <c r="W48" i="21"/>
  <c r="T48" i="21"/>
  <c r="Q48" i="21"/>
  <c r="N48" i="21"/>
  <c r="Z48" i="21" s="1"/>
  <c r="W47" i="21"/>
  <c r="T47" i="21"/>
  <c r="Q47" i="21"/>
  <c r="N47" i="21"/>
  <c r="Z47" i="21" s="1"/>
  <c r="W46" i="21"/>
  <c r="T46" i="21"/>
  <c r="Q46" i="21"/>
  <c r="N46" i="21"/>
  <c r="Z46" i="21" s="1"/>
  <c r="W45" i="21"/>
  <c r="T45" i="21"/>
  <c r="Q45" i="21"/>
  <c r="N45" i="21"/>
  <c r="Z45" i="21" s="1"/>
  <c r="W44" i="21"/>
  <c r="T44" i="21"/>
  <c r="Q44" i="21"/>
  <c r="N44" i="21"/>
  <c r="Z44" i="21" s="1"/>
  <c r="W43" i="21"/>
  <c r="T43" i="21"/>
  <c r="Q43" i="21"/>
  <c r="N43" i="21"/>
  <c r="Z43" i="21" s="1"/>
  <c r="W42" i="21"/>
  <c r="T42" i="21"/>
  <c r="Q42" i="21"/>
  <c r="N42" i="21"/>
  <c r="Z42" i="21" s="1"/>
  <c r="W41" i="21"/>
  <c r="T41" i="21"/>
  <c r="Q41" i="21"/>
  <c r="N41" i="21"/>
  <c r="Z41" i="21" s="1"/>
  <c r="W40" i="21"/>
  <c r="T40" i="21"/>
  <c r="Q40" i="21"/>
  <c r="N40" i="21"/>
  <c r="Z40" i="21" s="1"/>
  <c r="W39" i="21"/>
  <c r="T39" i="21"/>
  <c r="Q39" i="21"/>
  <c r="N39" i="21"/>
  <c r="Z39" i="21" s="1"/>
  <c r="W38" i="21"/>
  <c r="T38" i="21"/>
  <c r="Q38" i="21"/>
  <c r="N38" i="21"/>
  <c r="Z38" i="21" s="1"/>
  <c r="W37" i="21"/>
  <c r="T37" i="21"/>
  <c r="Q37" i="21"/>
  <c r="N37" i="21"/>
  <c r="Z37" i="21" s="1"/>
  <c r="W36" i="21"/>
  <c r="T36" i="21"/>
  <c r="Q36" i="21"/>
  <c r="N36" i="21"/>
  <c r="Z36" i="21" s="1"/>
  <c r="W35" i="21"/>
  <c r="T35" i="21"/>
  <c r="Q35" i="21"/>
  <c r="N35" i="21"/>
  <c r="Z35" i="21" s="1"/>
  <c r="W34" i="21"/>
  <c r="T34" i="21"/>
  <c r="Q34" i="21"/>
  <c r="N34" i="21"/>
  <c r="Z34" i="21" s="1"/>
  <c r="W33" i="21"/>
  <c r="T33" i="21"/>
  <c r="Q33" i="21"/>
  <c r="N33" i="21"/>
  <c r="Z33" i="21" s="1"/>
  <c r="W32" i="21"/>
  <c r="T32" i="21"/>
  <c r="Q32" i="21"/>
  <c r="N32" i="21"/>
  <c r="Z32" i="21" s="1"/>
  <c r="W31" i="21"/>
  <c r="T31" i="21"/>
  <c r="Q31" i="21"/>
  <c r="N31" i="21"/>
  <c r="Z31" i="21" s="1"/>
  <c r="W30" i="21"/>
  <c r="T30" i="21"/>
  <c r="Q30" i="21"/>
  <c r="N30" i="21"/>
  <c r="Z30" i="21" s="1"/>
  <c r="W29" i="21"/>
  <c r="T29" i="21"/>
  <c r="Q29" i="21"/>
  <c r="N29" i="21"/>
  <c r="Z29" i="21" s="1"/>
  <c r="W28" i="21"/>
  <c r="T28" i="21"/>
  <c r="Q28" i="21"/>
  <c r="N28" i="21"/>
  <c r="Z28" i="21" s="1"/>
  <c r="W27" i="21"/>
  <c r="T27" i="21"/>
  <c r="Q27" i="21"/>
  <c r="N27" i="21"/>
  <c r="Z27" i="21" s="1"/>
  <c r="W26" i="21"/>
  <c r="T26" i="21"/>
  <c r="Q26" i="21"/>
  <c r="N26" i="21"/>
  <c r="Z26" i="21" s="1"/>
  <c r="W25" i="21"/>
  <c r="T25" i="21"/>
  <c r="Q25" i="21"/>
  <c r="N25" i="21"/>
  <c r="Z25" i="21" s="1"/>
  <c r="W24" i="21"/>
  <c r="T24" i="21"/>
  <c r="Q24" i="21"/>
  <c r="N24" i="21"/>
  <c r="Z24" i="21" s="1"/>
  <c r="J21" i="33" l="1"/>
  <c r="I22" i="33"/>
  <c r="I23" i="33" s="1"/>
  <c r="S20" i="33"/>
  <c r="U20" i="33" s="1"/>
  <c r="Y20" i="33"/>
  <c r="AA20" i="33" s="1"/>
  <c r="V20" i="33"/>
  <c r="X20" i="33" s="1"/>
  <c r="P20" i="33"/>
  <c r="R20" i="33" s="1"/>
  <c r="L20" i="33"/>
  <c r="M20" i="33"/>
  <c r="O20" i="33" s="1"/>
  <c r="P22" i="33"/>
  <c r="R22" i="33" s="1"/>
  <c r="Y22" i="33"/>
  <c r="AA22" i="33" s="1"/>
  <c r="M22" i="33"/>
  <c r="O22" i="33" s="1"/>
  <c r="L22" i="33"/>
  <c r="V22" i="33"/>
  <c r="X22" i="33" s="1"/>
  <c r="S22" i="33"/>
  <c r="U22" i="33" s="1"/>
  <c r="G153" i="29"/>
  <c r="H153" i="29" s="1"/>
  <c r="I192" i="29"/>
  <c r="K192" i="29" s="1"/>
  <c r="T190" i="29"/>
  <c r="U190" i="29" s="1"/>
  <c r="Z190" i="29"/>
  <c r="AA190" i="29" s="1"/>
  <c r="W190" i="29"/>
  <c r="X190" i="29" s="1"/>
  <c r="N190" i="29"/>
  <c r="O190" i="29" s="1"/>
  <c r="Q190" i="29"/>
  <c r="R190" i="29" s="1"/>
  <c r="L190" i="29"/>
  <c r="J23" i="33" l="1"/>
  <c r="I24" i="33"/>
  <c r="P21" i="33"/>
  <c r="R21" i="33" s="1"/>
  <c r="L21" i="33"/>
  <c r="Y21" i="33"/>
  <c r="AA21" i="33" s="1"/>
  <c r="M21" i="33"/>
  <c r="O21" i="33" s="1"/>
  <c r="V21" i="33"/>
  <c r="X21" i="33" s="1"/>
  <c r="S21" i="33"/>
  <c r="U21" i="33" s="1"/>
  <c r="G152" i="29"/>
  <c r="H152" i="29" s="1"/>
  <c r="I193" i="29"/>
  <c r="K193" i="29" s="1"/>
  <c r="T191" i="29"/>
  <c r="U191" i="29" s="1"/>
  <c r="L191" i="29"/>
  <c r="N191" i="29"/>
  <c r="O191" i="29" s="1"/>
  <c r="Z191" i="29"/>
  <c r="AA191" i="29" s="1"/>
  <c r="W191" i="29"/>
  <c r="X191" i="29" s="1"/>
  <c r="Q191" i="29"/>
  <c r="R191" i="29" s="1"/>
  <c r="J24" i="33" l="1"/>
  <c r="I25" i="33"/>
  <c r="S23" i="33"/>
  <c r="U23" i="33" s="1"/>
  <c r="Y23" i="33"/>
  <c r="AA23" i="33" s="1"/>
  <c r="P23" i="33"/>
  <c r="R23" i="33" s="1"/>
  <c r="V23" i="33"/>
  <c r="X23" i="33" s="1"/>
  <c r="M23" i="33"/>
  <c r="O23" i="33" s="1"/>
  <c r="L23" i="33"/>
  <c r="G151" i="29"/>
  <c r="H151" i="29" s="1"/>
  <c r="Z193" i="29"/>
  <c r="AA193" i="29" s="1"/>
  <c r="Q193" i="29"/>
  <c r="R193" i="29" s="1"/>
  <c r="L193" i="29"/>
  <c r="T193" i="29"/>
  <c r="U193" i="29" s="1"/>
  <c r="W193" i="29"/>
  <c r="X193" i="29" s="1"/>
  <c r="N193" i="29"/>
  <c r="O193" i="29" s="1"/>
  <c r="Q192" i="29"/>
  <c r="R192" i="29" s="1"/>
  <c r="Z192" i="29"/>
  <c r="AA192" i="29" s="1"/>
  <c r="W192" i="29"/>
  <c r="X192" i="29" s="1"/>
  <c r="L192" i="29"/>
  <c r="T192" i="29"/>
  <c r="U192" i="29" s="1"/>
  <c r="N192" i="29"/>
  <c r="O192" i="29" s="1"/>
  <c r="E110" i="21"/>
  <c r="J25" i="33" l="1"/>
  <c r="I26" i="33"/>
  <c r="P24" i="33"/>
  <c r="R24" i="33" s="1"/>
  <c r="S24" i="33"/>
  <c r="U24" i="33" s="1"/>
  <c r="L24" i="33"/>
  <c r="V24" i="33"/>
  <c r="X24" i="33" s="1"/>
  <c r="M24" i="33"/>
  <c r="O24" i="33" s="1"/>
  <c r="Y24" i="33"/>
  <c r="AA24" i="33" s="1"/>
  <c r="G150" i="29"/>
  <c r="H150" i="29" s="1"/>
  <c r="E107" i="21"/>
  <c r="G110" i="21"/>
  <c r="H110" i="21" s="1"/>
  <c r="I110" i="21"/>
  <c r="J26" i="33" l="1"/>
  <c r="I27" i="33"/>
  <c r="P25" i="33"/>
  <c r="R25" i="33" s="1"/>
  <c r="S25" i="33"/>
  <c r="U25" i="33" s="1"/>
  <c r="L25" i="33"/>
  <c r="Y25" i="33"/>
  <c r="AA25" i="33" s="1"/>
  <c r="M25" i="33"/>
  <c r="O25" i="33" s="1"/>
  <c r="V25" i="33"/>
  <c r="X25" i="33" s="1"/>
  <c r="G149" i="29"/>
  <c r="H149" i="29" s="1"/>
  <c r="K110" i="21"/>
  <c r="Q110" i="21" s="1"/>
  <c r="G107" i="21"/>
  <c r="H107" i="21" s="1"/>
  <c r="I107" i="21"/>
  <c r="E106" i="21"/>
  <c r="I106" i="21" s="1"/>
  <c r="J27" i="33" l="1"/>
  <c r="I28" i="33"/>
  <c r="Y26" i="33"/>
  <c r="AA26" i="33" s="1"/>
  <c r="L26" i="33"/>
  <c r="S26" i="33"/>
  <c r="U26" i="33" s="1"/>
  <c r="V26" i="33"/>
  <c r="X26" i="33" s="1"/>
  <c r="P26" i="33"/>
  <c r="R26" i="33" s="1"/>
  <c r="M26" i="33"/>
  <c r="O26" i="33" s="1"/>
  <c r="G148" i="29"/>
  <c r="H148" i="29" s="1"/>
  <c r="Z110" i="21"/>
  <c r="T110" i="21"/>
  <c r="W110" i="21"/>
  <c r="N110" i="21"/>
  <c r="J107" i="21"/>
  <c r="V107" i="21" s="1"/>
  <c r="X107" i="21" s="1"/>
  <c r="E105" i="21"/>
  <c r="I105" i="21" s="1"/>
  <c r="G106" i="21"/>
  <c r="H106" i="21" s="1"/>
  <c r="J106" i="21" s="1"/>
  <c r="S110" i="21"/>
  <c r="V110" i="21"/>
  <c r="M110" i="21"/>
  <c r="Y110" i="21"/>
  <c r="L110" i="21"/>
  <c r="P110" i="21"/>
  <c r="R110" i="21" s="1"/>
  <c r="J28" i="33" l="1"/>
  <c r="I29" i="33"/>
  <c r="L27" i="33"/>
  <c r="V27" i="33"/>
  <c r="X27" i="33" s="1"/>
  <c r="M27" i="33"/>
  <c r="O27" i="33" s="1"/>
  <c r="S27" i="33"/>
  <c r="U27" i="33" s="1"/>
  <c r="P27" i="33"/>
  <c r="R27" i="33" s="1"/>
  <c r="Y27" i="33"/>
  <c r="AA27" i="33" s="1"/>
  <c r="G147" i="29"/>
  <c r="H147" i="29" s="1"/>
  <c r="U110" i="21"/>
  <c r="X110" i="21"/>
  <c r="AA110" i="21"/>
  <c r="O110" i="21"/>
  <c r="L107" i="21"/>
  <c r="S107" i="21"/>
  <c r="U107" i="21" s="1"/>
  <c r="M107" i="21"/>
  <c r="O107" i="21" s="1"/>
  <c r="P107" i="21"/>
  <c r="R107" i="21" s="1"/>
  <c r="Y107" i="21"/>
  <c r="AA107" i="21" s="1"/>
  <c r="G105" i="21"/>
  <c r="H105" i="21" s="1"/>
  <c r="J105" i="21" s="1"/>
  <c r="E104" i="21"/>
  <c r="I104" i="21" s="1"/>
  <c r="J29" i="33" l="1"/>
  <c r="I30" i="33"/>
  <c r="V28" i="33"/>
  <c r="X28" i="33" s="1"/>
  <c r="M28" i="33"/>
  <c r="O28" i="33" s="1"/>
  <c r="S28" i="33"/>
  <c r="U28" i="33" s="1"/>
  <c r="Y28" i="33"/>
  <c r="AA28" i="33" s="1"/>
  <c r="L28" i="33"/>
  <c r="P28" i="33"/>
  <c r="R28" i="33" s="1"/>
  <c r="G146" i="29"/>
  <c r="H146" i="29" s="1"/>
  <c r="S106" i="21"/>
  <c r="U106" i="21" s="1"/>
  <c r="V106" i="21"/>
  <c r="X106" i="21" s="1"/>
  <c r="L106" i="21"/>
  <c r="Y106" i="21"/>
  <c r="AA106" i="21" s="1"/>
  <c r="M106" i="21"/>
  <c r="O106" i="21" s="1"/>
  <c r="P106" i="21"/>
  <c r="R106" i="21" s="1"/>
  <c r="E103" i="21"/>
  <c r="I103" i="21" s="1"/>
  <c r="S105" i="21"/>
  <c r="U105" i="21" s="1"/>
  <c r="V105" i="21"/>
  <c r="X105" i="21" s="1"/>
  <c r="L105" i="21"/>
  <c r="Y105" i="21"/>
  <c r="AA105" i="21" s="1"/>
  <c r="M105" i="21"/>
  <c r="O105" i="21" s="1"/>
  <c r="P105" i="21"/>
  <c r="R105" i="21" s="1"/>
  <c r="G104" i="21"/>
  <c r="H104" i="21" s="1"/>
  <c r="J104" i="21" s="1"/>
  <c r="J30" i="33" l="1"/>
  <c r="I31" i="33"/>
  <c r="S29" i="33"/>
  <c r="U29" i="33" s="1"/>
  <c r="L29" i="33"/>
  <c r="P29" i="33"/>
  <c r="R29" i="33" s="1"/>
  <c r="M29" i="33"/>
  <c r="O29" i="33" s="1"/>
  <c r="V29" i="33"/>
  <c r="X29" i="33" s="1"/>
  <c r="Y29" i="33"/>
  <c r="AA29" i="33" s="1"/>
  <c r="G145" i="29"/>
  <c r="H145" i="29" s="1"/>
  <c r="Y104" i="21"/>
  <c r="AA104" i="21" s="1"/>
  <c r="V104" i="21"/>
  <c r="X104" i="21" s="1"/>
  <c r="S104" i="21"/>
  <c r="U104" i="21" s="1"/>
  <c r="L104" i="21"/>
  <c r="M104" i="21"/>
  <c r="O104" i="21" s="1"/>
  <c r="P104" i="21"/>
  <c r="R104" i="21" s="1"/>
  <c r="E102" i="21"/>
  <c r="I102" i="21" s="1"/>
  <c r="G103" i="21"/>
  <c r="H103" i="21" s="1"/>
  <c r="J103" i="21" s="1"/>
  <c r="J31" i="33" l="1"/>
  <c r="I32" i="33"/>
  <c r="Y30" i="33"/>
  <c r="AA30" i="33" s="1"/>
  <c r="L30" i="33"/>
  <c r="S30" i="33"/>
  <c r="U30" i="33" s="1"/>
  <c r="M30" i="33"/>
  <c r="O30" i="33" s="1"/>
  <c r="V30" i="33"/>
  <c r="X30" i="33" s="1"/>
  <c r="P30" i="33"/>
  <c r="R30" i="33" s="1"/>
  <c r="G144" i="29"/>
  <c r="H144" i="29" s="1"/>
  <c r="S103" i="21"/>
  <c r="U103" i="21" s="1"/>
  <c r="V103" i="21"/>
  <c r="X103" i="21" s="1"/>
  <c r="L103" i="21"/>
  <c r="Y103" i="21"/>
  <c r="AA103" i="21" s="1"/>
  <c r="M103" i="21"/>
  <c r="O103" i="21" s="1"/>
  <c r="P103" i="21"/>
  <c r="R103" i="21" s="1"/>
  <c r="E101" i="21"/>
  <c r="I101" i="21" s="1"/>
  <c r="G102" i="21"/>
  <c r="H102" i="21" s="1"/>
  <c r="J102" i="21" s="1"/>
  <c r="J34" i="33" l="1"/>
  <c r="M34" i="33" s="1"/>
  <c r="O34" i="33" s="1"/>
  <c r="J32" i="33"/>
  <c r="I33" i="33"/>
  <c r="M31" i="33"/>
  <c r="O31" i="33" s="1"/>
  <c r="P31" i="33"/>
  <c r="R31" i="33" s="1"/>
  <c r="S31" i="33"/>
  <c r="U31" i="33" s="1"/>
  <c r="L31" i="33"/>
  <c r="V31" i="33"/>
  <c r="X31" i="33" s="1"/>
  <c r="Y31" i="33"/>
  <c r="AA31" i="33" s="1"/>
  <c r="G143" i="29"/>
  <c r="H143" i="29" s="1"/>
  <c r="S102" i="21"/>
  <c r="U102" i="21" s="1"/>
  <c r="V102" i="21"/>
  <c r="X102" i="21" s="1"/>
  <c r="L102" i="21"/>
  <c r="Y102" i="21"/>
  <c r="AA102" i="21" s="1"/>
  <c r="M102" i="21"/>
  <c r="O102" i="21" s="1"/>
  <c r="P102" i="21"/>
  <c r="R102" i="21" s="1"/>
  <c r="G101" i="21"/>
  <c r="H101" i="21" s="1"/>
  <c r="J101" i="21" s="1"/>
  <c r="E100" i="21"/>
  <c r="I100" i="21" s="1"/>
  <c r="P34" i="33" l="1"/>
  <c r="R34" i="33" s="1"/>
  <c r="S34" i="33"/>
  <c r="U34" i="33" s="1"/>
  <c r="L34" i="33"/>
  <c r="V34" i="33"/>
  <c r="X34" i="33" s="1"/>
  <c r="Y34" i="33"/>
  <c r="AA34" i="33" s="1"/>
  <c r="Y32" i="33"/>
  <c r="AA32" i="33" s="1"/>
  <c r="L32" i="33"/>
  <c r="M32" i="33"/>
  <c r="O32" i="33" s="1"/>
  <c r="P32" i="33"/>
  <c r="R32" i="33" s="1"/>
  <c r="S32" i="33"/>
  <c r="U32" i="33" s="1"/>
  <c r="V32" i="33"/>
  <c r="X32" i="33" s="1"/>
  <c r="J33" i="33"/>
  <c r="I34" i="33"/>
  <c r="I35" i="33" s="1"/>
  <c r="G142" i="29"/>
  <c r="H142" i="29" s="1"/>
  <c r="S101" i="21"/>
  <c r="U101" i="21" s="1"/>
  <c r="V101" i="21"/>
  <c r="X101" i="21" s="1"/>
  <c r="L101" i="21"/>
  <c r="Y101" i="21"/>
  <c r="AA101" i="21" s="1"/>
  <c r="M101" i="21"/>
  <c r="O101" i="21" s="1"/>
  <c r="P101" i="21"/>
  <c r="R101" i="21" s="1"/>
  <c r="E99" i="21"/>
  <c r="I99" i="21" s="1"/>
  <c r="G100" i="21"/>
  <c r="H100" i="21" s="1"/>
  <c r="J100" i="21" s="1"/>
  <c r="J35" i="33" l="1"/>
  <c r="I36" i="33"/>
  <c r="S33" i="33"/>
  <c r="U33" i="33" s="1"/>
  <c r="L33" i="33"/>
  <c r="P33" i="33"/>
  <c r="R33" i="33" s="1"/>
  <c r="V33" i="33"/>
  <c r="X33" i="33" s="1"/>
  <c r="M33" i="33"/>
  <c r="O33" i="33" s="1"/>
  <c r="Y33" i="33"/>
  <c r="AA33" i="33" s="1"/>
  <c r="G141" i="29"/>
  <c r="H141" i="29" s="1"/>
  <c r="G99" i="21"/>
  <c r="H99" i="21" s="1"/>
  <c r="J99" i="21" s="1"/>
  <c r="E98" i="21"/>
  <c r="I98" i="21" s="1"/>
  <c r="J36" i="33" l="1"/>
  <c r="I37" i="33"/>
  <c r="L35" i="33"/>
  <c r="Y35" i="33"/>
  <c r="AA35" i="33" s="1"/>
  <c r="S35" i="33"/>
  <c r="U35" i="33" s="1"/>
  <c r="M35" i="33"/>
  <c r="O35" i="33" s="1"/>
  <c r="V35" i="33"/>
  <c r="X35" i="33" s="1"/>
  <c r="P35" i="33"/>
  <c r="R35" i="33" s="1"/>
  <c r="G140" i="29"/>
  <c r="H140" i="29" s="1"/>
  <c r="S99" i="21"/>
  <c r="U99" i="21" s="1"/>
  <c r="V99" i="21"/>
  <c r="X99" i="21" s="1"/>
  <c r="L99" i="21"/>
  <c r="Y99" i="21"/>
  <c r="AA99" i="21" s="1"/>
  <c r="M99" i="21"/>
  <c r="O99" i="21" s="1"/>
  <c r="P99" i="21"/>
  <c r="R99" i="21" s="1"/>
  <c r="G98" i="21"/>
  <c r="H98" i="21" s="1"/>
  <c r="J98" i="21" s="1"/>
  <c r="E97" i="21"/>
  <c r="I97" i="21" s="1"/>
  <c r="F17" i="18"/>
  <c r="H17" i="18" s="1"/>
  <c r="I17" i="18" s="1"/>
  <c r="J17" i="18" s="1"/>
  <c r="S100" i="21"/>
  <c r="U100" i="21" s="1"/>
  <c r="Y100" i="21"/>
  <c r="AA100" i="21" s="1"/>
  <c r="V100" i="21"/>
  <c r="X100" i="21" s="1"/>
  <c r="P100" i="21"/>
  <c r="R100" i="21" s="1"/>
  <c r="M100" i="21"/>
  <c r="O100" i="21" s="1"/>
  <c r="L100" i="21"/>
  <c r="J37" i="33" l="1"/>
  <c r="I38" i="33"/>
  <c r="L36" i="33"/>
  <c r="V36" i="33"/>
  <c r="X36" i="33" s="1"/>
  <c r="Y36" i="33"/>
  <c r="AA36" i="33" s="1"/>
  <c r="P36" i="33"/>
  <c r="R36" i="33" s="1"/>
  <c r="M36" i="33"/>
  <c r="O36" i="33" s="1"/>
  <c r="S36" i="33"/>
  <c r="U36" i="33" s="1"/>
  <c r="G139" i="29"/>
  <c r="H139" i="29" s="1"/>
  <c r="S98" i="21"/>
  <c r="U98" i="21" s="1"/>
  <c r="V98" i="21"/>
  <c r="X98" i="21" s="1"/>
  <c r="L98" i="21"/>
  <c r="Y98" i="21"/>
  <c r="AA98" i="21" s="1"/>
  <c r="M98" i="21"/>
  <c r="O98" i="21" s="1"/>
  <c r="P98" i="21"/>
  <c r="R98" i="21" s="1"/>
  <c r="O17" i="18"/>
  <c r="K17" i="18"/>
  <c r="L17" i="18"/>
  <c r="M17" i="18"/>
  <c r="N17" i="18"/>
  <c r="G97" i="21"/>
  <c r="H97" i="21" s="1"/>
  <c r="J97" i="21" s="1"/>
  <c r="E96" i="21"/>
  <c r="I96" i="21" s="1"/>
  <c r="J38" i="33" l="1"/>
  <c r="I39" i="33"/>
  <c r="L37" i="33"/>
  <c r="M37" i="33"/>
  <c r="O37" i="33" s="1"/>
  <c r="Y37" i="33"/>
  <c r="AA37" i="33" s="1"/>
  <c r="V37" i="33"/>
  <c r="X37" i="33" s="1"/>
  <c r="P37" i="33"/>
  <c r="R37" i="33" s="1"/>
  <c r="S37" i="33"/>
  <c r="U37" i="33" s="1"/>
  <c r="G138" i="29"/>
  <c r="H138" i="29" s="1"/>
  <c r="E95" i="21"/>
  <c r="S97" i="21"/>
  <c r="U97" i="21" s="1"/>
  <c r="V97" i="21"/>
  <c r="X97" i="21" s="1"/>
  <c r="L97" i="21"/>
  <c r="Y97" i="21"/>
  <c r="AA97" i="21" s="1"/>
  <c r="M97" i="21"/>
  <c r="O97" i="21" s="1"/>
  <c r="P97" i="21"/>
  <c r="R97" i="21" s="1"/>
  <c r="G96" i="21"/>
  <c r="H96" i="21" s="1"/>
  <c r="J96" i="21" s="1"/>
  <c r="J39" i="33" l="1"/>
  <c r="I40" i="33"/>
  <c r="S38" i="33"/>
  <c r="U38" i="33" s="1"/>
  <c r="Y38" i="33"/>
  <c r="AA38" i="33" s="1"/>
  <c r="V38" i="33"/>
  <c r="X38" i="33" s="1"/>
  <c r="P38" i="33"/>
  <c r="R38" i="33" s="1"/>
  <c r="M38" i="33"/>
  <c r="O38" i="33" s="1"/>
  <c r="L38" i="33"/>
  <c r="G137" i="29"/>
  <c r="H137" i="29" s="1"/>
  <c r="G95" i="21"/>
  <c r="H95" i="21" s="1"/>
  <c r="I95" i="21"/>
  <c r="E94" i="21"/>
  <c r="J40" i="33" l="1"/>
  <c r="I41" i="33"/>
  <c r="L39" i="33"/>
  <c r="P39" i="33"/>
  <c r="R39" i="33" s="1"/>
  <c r="S39" i="33"/>
  <c r="U39" i="33" s="1"/>
  <c r="Y39" i="33"/>
  <c r="AA39" i="33" s="1"/>
  <c r="V39" i="33"/>
  <c r="X39" i="33" s="1"/>
  <c r="M39" i="33"/>
  <c r="O39" i="33" s="1"/>
  <c r="G136" i="29"/>
  <c r="H136" i="29" s="1"/>
  <c r="J95" i="21"/>
  <c r="V95" i="21" s="1"/>
  <c r="X95" i="21" s="1"/>
  <c r="I94" i="21"/>
  <c r="G94" i="21"/>
  <c r="H94" i="21" s="1"/>
  <c r="Y96" i="21"/>
  <c r="AA96" i="21" s="1"/>
  <c r="S96" i="21"/>
  <c r="U96" i="21" s="1"/>
  <c r="L96" i="21"/>
  <c r="V96" i="21"/>
  <c r="X96" i="21" s="1"/>
  <c r="M96" i="21"/>
  <c r="O96" i="21" s="1"/>
  <c r="P96" i="21"/>
  <c r="R96" i="21" s="1"/>
  <c r="E93" i="21"/>
  <c r="J41" i="33" l="1"/>
  <c r="I42" i="33"/>
  <c r="S40" i="33"/>
  <c r="U40" i="33" s="1"/>
  <c r="Y40" i="33"/>
  <c r="AA40" i="33" s="1"/>
  <c r="V40" i="33"/>
  <c r="X40" i="33" s="1"/>
  <c r="P40" i="33"/>
  <c r="R40" i="33" s="1"/>
  <c r="M40" i="33"/>
  <c r="O40" i="33" s="1"/>
  <c r="L40" i="33"/>
  <c r="G135" i="29"/>
  <c r="H135" i="29" s="1"/>
  <c r="L95" i="21"/>
  <c r="M95" i="21"/>
  <c r="O95" i="21" s="1"/>
  <c r="S95" i="21"/>
  <c r="U95" i="21" s="1"/>
  <c r="P95" i="21"/>
  <c r="R95" i="21" s="1"/>
  <c r="Y95" i="21"/>
  <c r="AA95" i="21" s="1"/>
  <c r="J94" i="21"/>
  <c r="P94" i="21" s="1"/>
  <c r="R94" i="21" s="1"/>
  <c r="E92" i="21"/>
  <c r="G93" i="21"/>
  <c r="H93" i="21" s="1"/>
  <c r="I93" i="21"/>
  <c r="J42" i="33" l="1"/>
  <c r="I43" i="33"/>
  <c r="M41" i="33"/>
  <c r="O41" i="33" s="1"/>
  <c r="P41" i="33"/>
  <c r="R41" i="33" s="1"/>
  <c r="S41" i="33"/>
  <c r="U41" i="33" s="1"/>
  <c r="Y41" i="33"/>
  <c r="AA41" i="33" s="1"/>
  <c r="V41" i="33"/>
  <c r="X41" i="33" s="1"/>
  <c r="L41" i="33"/>
  <c r="G134" i="29"/>
  <c r="H134" i="29" s="1"/>
  <c r="Y94" i="21"/>
  <c r="AA94" i="21" s="1"/>
  <c r="M94" i="21"/>
  <c r="O94" i="21" s="1"/>
  <c r="L94" i="21"/>
  <c r="V94" i="21"/>
  <c r="X94" i="21" s="1"/>
  <c r="S94" i="21"/>
  <c r="U94" i="21" s="1"/>
  <c r="J93" i="21"/>
  <c r="S93" i="21" s="1"/>
  <c r="U93" i="21" s="1"/>
  <c r="I92" i="21"/>
  <c r="G92" i="21"/>
  <c r="H92" i="21" s="1"/>
  <c r="E91" i="21"/>
  <c r="J43" i="33" l="1"/>
  <c r="I44" i="33"/>
  <c r="L42" i="33"/>
  <c r="P42" i="33"/>
  <c r="R42" i="33" s="1"/>
  <c r="S42" i="33"/>
  <c r="U42" i="33" s="1"/>
  <c r="M42" i="33"/>
  <c r="O42" i="33" s="1"/>
  <c r="V42" i="33"/>
  <c r="X42" i="33" s="1"/>
  <c r="Y42" i="33"/>
  <c r="AA42" i="33" s="1"/>
  <c r="G133" i="29"/>
  <c r="H133" i="29" s="1"/>
  <c r="P93" i="21"/>
  <c r="R93" i="21" s="1"/>
  <c r="V93" i="21"/>
  <c r="X93" i="21" s="1"/>
  <c r="M93" i="21"/>
  <c r="O93" i="21" s="1"/>
  <c r="Y93" i="21"/>
  <c r="AA93" i="21" s="1"/>
  <c r="L93" i="21"/>
  <c r="J92" i="21"/>
  <c r="Y92" i="21" s="1"/>
  <c r="AA92" i="21" s="1"/>
  <c r="G91" i="21"/>
  <c r="H91" i="21" s="1"/>
  <c r="I91" i="21"/>
  <c r="E90" i="21"/>
  <c r="J46" i="33" l="1"/>
  <c r="J44" i="33"/>
  <c r="I45" i="33"/>
  <c r="V43" i="33"/>
  <c r="X43" i="33" s="1"/>
  <c r="S43" i="33"/>
  <c r="U43" i="33" s="1"/>
  <c r="P43" i="33"/>
  <c r="R43" i="33" s="1"/>
  <c r="Y43" i="33"/>
  <c r="AA43" i="33" s="1"/>
  <c r="M43" i="33"/>
  <c r="O43" i="33" s="1"/>
  <c r="L43" i="33"/>
  <c r="G132" i="29"/>
  <c r="H132" i="29" s="1"/>
  <c r="V92" i="21"/>
  <c r="X92" i="21" s="1"/>
  <c r="L92" i="21"/>
  <c r="S92" i="21"/>
  <c r="U92" i="21" s="1"/>
  <c r="M92" i="21"/>
  <c r="O92" i="21" s="1"/>
  <c r="J91" i="21"/>
  <c r="S91" i="21" s="1"/>
  <c r="U91" i="21" s="1"/>
  <c r="P92" i="21"/>
  <c r="R92" i="21" s="1"/>
  <c r="E89" i="21"/>
  <c r="I90" i="21"/>
  <c r="G90" i="21"/>
  <c r="H90" i="21" s="1"/>
  <c r="V44" i="33" l="1"/>
  <c r="X44" i="33" s="1"/>
  <c r="Y44" i="33"/>
  <c r="AA44" i="33" s="1"/>
  <c r="L44" i="33"/>
  <c r="S44" i="33"/>
  <c r="U44" i="33" s="1"/>
  <c r="P44" i="33"/>
  <c r="R44" i="33" s="1"/>
  <c r="M44" i="33"/>
  <c r="O44" i="33" s="1"/>
  <c r="J45" i="33"/>
  <c r="I46" i="33"/>
  <c r="I47" i="33" s="1"/>
  <c r="J47" i="33" s="1"/>
  <c r="E4" i="38" s="1"/>
  <c r="G4" i="38" s="1"/>
  <c r="S46" i="33"/>
  <c r="U46" i="33" s="1"/>
  <c r="V46" i="33"/>
  <c r="X46" i="33" s="1"/>
  <c r="Y46" i="33"/>
  <c r="AA46" i="33" s="1"/>
  <c r="P46" i="33"/>
  <c r="R46" i="33" s="1"/>
  <c r="M46" i="33"/>
  <c r="O46" i="33" s="1"/>
  <c r="L46" i="33"/>
  <c r="G131" i="29"/>
  <c r="H131" i="29" s="1"/>
  <c r="Y91" i="21"/>
  <c r="AA91" i="21" s="1"/>
  <c r="L91" i="21"/>
  <c r="M91" i="21"/>
  <c r="O91" i="21" s="1"/>
  <c r="V91" i="21"/>
  <c r="X91" i="21" s="1"/>
  <c r="P91" i="21"/>
  <c r="R91" i="21" s="1"/>
  <c r="J90" i="21"/>
  <c r="L90" i="21" s="1"/>
  <c r="G89" i="21"/>
  <c r="H89" i="21" s="1"/>
  <c r="I89" i="21"/>
  <c r="E88" i="21"/>
  <c r="I48" i="33" l="1"/>
  <c r="J48" i="33" s="1"/>
  <c r="E5" i="38" s="1"/>
  <c r="G5" i="38" s="1"/>
  <c r="M45" i="33"/>
  <c r="O45" i="33" s="1"/>
  <c r="L45" i="33"/>
  <c r="P45" i="33"/>
  <c r="R45" i="33" s="1"/>
  <c r="S45" i="33"/>
  <c r="U45" i="33" s="1"/>
  <c r="V45" i="33"/>
  <c r="X45" i="33" s="1"/>
  <c r="Y45" i="33"/>
  <c r="AA45" i="33" s="1"/>
  <c r="I49" i="33"/>
  <c r="J49" i="33" s="1"/>
  <c r="E6" i="38" s="1"/>
  <c r="G6" i="38" s="1"/>
  <c r="L47" i="33"/>
  <c r="M47" i="33"/>
  <c r="V47" i="33"/>
  <c r="X47" i="33" s="1"/>
  <c r="P47" i="33"/>
  <c r="S47" i="33"/>
  <c r="U47" i="33" s="1"/>
  <c r="Y47" i="33"/>
  <c r="AA47" i="33" s="1"/>
  <c r="G130" i="29"/>
  <c r="H130" i="29" s="1"/>
  <c r="V90" i="21"/>
  <c r="X90" i="21" s="1"/>
  <c r="S90" i="21"/>
  <c r="U90" i="21" s="1"/>
  <c r="P90" i="21"/>
  <c r="R90" i="21" s="1"/>
  <c r="M90" i="21"/>
  <c r="O90" i="21" s="1"/>
  <c r="Y90" i="21"/>
  <c r="AA90" i="21" s="1"/>
  <c r="J89" i="21"/>
  <c r="Y89" i="21" s="1"/>
  <c r="AA89" i="21" s="1"/>
  <c r="E87" i="21"/>
  <c r="I88" i="21"/>
  <c r="G88" i="21"/>
  <c r="H88" i="21" s="1"/>
  <c r="O47" i="33" l="1"/>
  <c r="E4" i="36"/>
  <c r="G4" i="36" s="1"/>
  <c r="R47" i="33"/>
  <c r="E4" i="25"/>
  <c r="S48" i="33"/>
  <c r="U48" i="33" s="1"/>
  <c r="P48" i="33"/>
  <c r="Y48" i="33"/>
  <c r="AA48" i="33" s="1"/>
  <c r="V48" i="33"/>
  <c r="X48" i="33" s="1"/>
  <c r="L48" i="33"/>
  <c r="M48" i="33"/>
  <c r="I50" i="33"/>
  <c r="J50" i="33" s="1"/>
  <c r="E7" i="38" s="1"/>
  <c r="G7" i="38" s="1"/>
  <c r="G129" i="29"/>
  <c r="H129" i="29" s="1"/>
  <c r="V89" i="21"/>
  <c r="X89" i="21" s="1"/>
  <c r="P89" i="21"/>
  <c r="R89" i="21" s="1"/>
  <c r="S89" i="21"/>
  <c r="U89" i="21" s="1"/>
  <c r="M89" i="21"/>
  <c r="O89" i="21" s="1"/>
  <c r="L89" i="21"/>
  <c r="J88" i="21"/>
  <c r="G87" i="21"/>
  <c r="H87" i="21" s="1"/>
  <c r="I87" i="21"/>
  <c r="E86" i="21"/>
  <c r="O48" i="33" l="1"/>
  <c r="E5" i="36"/>
  <c r="G5" i="36" s="1"/>
  <c r="R48" i="33"/>
  <c r="E5" i="25"/>
  <c r="M49" i="33"/>
  <c r="Y49" i="33"/>
  <c r="AA49" i="33" s="1"/>
  <c r="S49" i="33"/>
  <c r="U49" i="33" s="1"/>
  <c r="L49" i="33"/>
  <c r="P49" i="33"/>
  <c r="V49" i="33"/>
  <c r="X49" i="33" s="1"/>
  <c r="I51" i="33"/>
  <c r="J51" i="33" s="1"/>
  <c r="E8" i="38" s="1"/>
  <c r="G8" i="38" s="1"/>
  <c r="G128" i="29"/>
  <c r="H128" i="29" s="1"/>
  <c r="J87" i="21"/>
  <c r="S87" i="21" s="1"/>
  <c r="U87" i="21" s="1"/>
  <c r="I86" i="21"/>
  <c r="G86" i="21"/>
  <c r="H86" i="21" s="1"/>
  <c r="E85" i="21"/>
  <c r="F16" i="18"/>
  <c r="H16" i="18" s="1"/>
  <c r="I16" i="18" s="1"/>
  <c r="J16" i="18" s="1"/>
  <c r="Y88" i="21"/>
  <c r="AA88" i="21" s="1"/>
  <c r="M88" i="21"/>
  <c r="O88" i="21" s="1"/>
  <c r="P88" i="21"/>
  <c r="R88" i="21" s="1"/>
  <c r="S88" i="21"/>
  <c r="U88" i="21" s="1"/>
  <c r="V88" i="21"/>
  <c r="X88" i="21" s="1"/>
  <c r="L88" i="21"/>
  <c r="O49" i="33" l="1"/>
  <c r="E6" i="36"/>
  <c r="G6" i="36" s="1"/>
  <c r="R49" i="33"/>
  <c r="E6" i="25"/>
  <c r="Y50" i="33"/>
  <c r="AA50" i="33" s="1"/>
  <c r="M50" i="33"/>
  <c r="S50" i="33"/>
  <c r="U50" i="33" s="1"/>
  <c r="V50" i="33"/>
  <c r="X50" i="33" s="1"/>
  <c r="L50" i="33"/>
  <c r="P50" i="33"/>
  <c r="I52" i="33"/>
  <c r="J52" i="33" s="1"/>
  <c r="E9" i="38" s="1"/>
  <c r="G9" i="38" s="1"/>
  <c r="G127" i="29"/>
  <c r="H127" i="29" s="1"/>
  <c r="M87" i="21"/>
  <c r="O87" i="21" s="1"/>
  <c r="Y87" i="21"/>
  <c r="AA87" i="21" s="1"/>
  <c r="L87" i="21"/>
  <c r="P87" i="21"/>
  <c r="R87" i="21" s="1"/>
  <c r="V87" i="21"/>
  <c r="X87" i="21" s="1"/>
  <c r="J86" i="21"/>
  <c r="M86" i="21" s="1"/>
  <c r="O86" i="21" s="1"/>
  <c r="G85" i="21"/>
  <c r="H85" i="21" s="1"/>
  <c r="I85" i="21"/>
  <c r="O16" i="18"/>
  <c r="K16" i="18"/>
  <c r="L16" i="18"/>
  <c r="M16" i="18"/>
  <c r="N16" i="18"/>
  <c r="E84" i="21"/>
  <c r="O50" i="33" l="1"/>
  <c r="E7" i="36"/>
  <c r="G7" i="36" s="1"/>
  <c r="R50" i="33"/>
  <c r="E7" i="25"/>
  <c r="I53" i="33"/>
  <c r="J53" i="33" s="1"/>
  <c r="E10" i="38" s="1"/>
  <c r="G10" i="38" s="1"/>
  <c r="S51" i="33"/>
  <c r="U51" i="33" s="1"/>
  <c r="Y51" i="33"/>
  <c r="AA51" i="33" s="1"/>
  <c r="L51" i="33"/>
  <c r="V51" i="33"/>
  <c r="X51" i="33" s="1"/>
  <c r="P51" i="33"/>
  <c r="M51" i="33"/>
  <c r="G126" i="29"/>
  <c r="H126" i="29" s="1"/>
  <c r="P86" i="21"/>
  <c r="R86" i="21" s="1"/>
  <c r="V86" i="21"/>
  <c r="X86" i="21" s="1"/>
  <c r="Y86" i="21"/>
  <c r="AA86" i="21" s="1"/>
  <c r="L86" i="21"/>
  <c r="S86" i="21"/>
  <c r="U86" i="21" s="1"/>
  <c r="J85" i="21"/>
  <c r="S85" i="21" s="1"/>
  <c r="U85" i="21" s="1"/>
  <c r="E83" i="21"/>
  <c r="I84" i="21"/>
  <c r="G84" i="21"/>
  <c r="H84" i="21" s="1"/>
  <c r="R51" i="33" l="1"/>
  <c r="E8" i="25"/>
  <c r="O51" i="33"/>
  <c r="E8" i="36"/>
  <c r="G8" i="36" s="1"/>
  <c r="I54" i="33"/>
  <c r="J54" i="33" s="1"/>
  <c r="E11" i="38" s="1"/>
  <c r="G11" i="38" s="1"/>
  <c r="Y52" i="33"/>
  <c r="AA52" i="33" s="1"/>
  <c r="P52" i="33"/>
  <c r="M52" i="33"/>
  <c r="S52" i="33"/>
  <c r="U52" i="33" s="1"/>
  <c r="V52" i="33"/>
  <c r="X52" i="33" s="1"/>
  <c r="L52" i="33"/>
  <c r="G125" i="29"/>
  <c r="H125" i="29" s="1"/>
  <c r="P85" i="21"/>
  <c r="R85" i="21" s="1"/>
  <c r="L85" i="21"/>
  <c r="M85" i="21"/>
  <c r="O85" i="21" s="1"/>
  <c r="V85" i="21"/>
  <c r="X85" i="21" s="1"/>
  <c r="Y85" i="21"/>
  <c r="AA85" i="21" s="1"/>
  <c r="J84" i="21"/>
  <c r="G83" i="21"/>
  <c r="H83" i="21" s="1"/>
  <c r="I83" i="21"/>
  <c r="E82" i="21"/>
  <c r="O52" i="33" l="1"/>
  <c r="E9" i="36"/>
  <c r="G9" i="36" s="1"/>
  <c r="R52" i="33"/>
  <c r="E9" i="25"/>
  <c r="I55" i="33"/>
  <c r="J55" i="33" s="1"/>
  <c r="E12" i="38" s="1"/>
  <c r="G12" i="38" s="1"/>
  <c r="S53" i="33"/>
  <c r="U53" i="33" s="1"/>
  <c r="Y53" i="33"/>
  <c r="AA53" i="33" s="1"/>
  <c r="L53" i="33"/>
  <c r="V53" i="33"/>
  <c r="X53" i="33" s="1"/>
  <c r="P53" i="33"/>
  <c r="M53" i="33"/>
  <c r="G124" i="29"/>
  <c r="H124" i="29" s="1"/>
  <c r="J83" i="21"/>
  <c r="S83" i="21" s="1"/>
  <c r="U83" i="21" s="1"/>
  <c r="E81" i="21"/>
  <c r="Y84" i="21"/>
  <c r="AA84" i="21" s="1"/>
  <c r="M84" i="21"/>
  <c r="O84" i="21" s="1"/>
  <c r="P84" i="21"/>
  <c r="R84" i="21" s="1"/>
  <c r="S84" i="21"/>
  <c r="U84" i="21" s="1"/>
  <c r="V84" i="21"/>
  <c r="X84" i="21" s="1"/>
  <c r="L84" i="21"/>
  <c r="I82" i="21"/>
  <c r="G82" i="21"/>
  <c r="H82" i="21" s="1"/>
  <c r="R53" i="33" l="1"/>
  <c r="E10" i="25"/>
  <c r="O53" i="33"/>
  <c r="E10" i="36"/>
  <c r="G10" i="36" s="1"/>
  <c r="I56" i="33"/>
  <c r="L54" i="33"/>
  <c r="P54" i="33"/>
  <c r="M54" i="33"/>
  <c r="V54" i="33"/>
  <c r="X54" i="33" s="1"/>
  <c r="Y54" i="33"/>
  <c r="AA54" i="33" s="1"/>
  <c r="S54" i="33"/>
  <c r="U54" i="33" s="1"/>
  <c r="G123" i="29"/>
  <c r="H123" i="29" s="1"/>
  <c r="L83" i="21"/>
  <c r="Y83" i="21"/>
  <c r="AA83" i="21" s="1"/>
  <c r="P83" i="21"/>
  <c r="R83" i="21" s="1"/>
  <c r="V83" i="21"/>
  <c r="X83" i="21" s="1"/>
  <c r="M83" i="21"/>
  <c r="O83" i="21" s="1"/>
  <c r="J82" i="21"/>
  <c r="G81" i="21"/>
  <c r="H81" i="21" s="1"/>
  <c r="I81" i="21"/>
  <c r="E80" i="21"/>
  <c r="O54" i="33" l="1"/>
  <c r="E11" i="36"/>
  <c r="G11" i="36" s="1"/>
  <c r="R54" i="33"/>
  <c r="E11" i="25"/>
  <c r="J56" i="33"/>
  <c r="E13" i="38" s="1"/>
  <c r="G13" i="38" s="1"/>
  <c r="I57" i="33"/>
  <c r="J57" i="33" s="1"/>
  <c r="E14" i="38" s="1"/>
  <c r="G14" i="38" s="1"/>
  <c r="L55" i="33"/>
  <c r="P55" i="33"/>
  <c r="V55" i="33"/>
  <c r="X55" i="33" s="1"/>
  <c r="S55" i="33"/>
  <c r="U55" i="33" s="1"/>
  <c r="M55" i="33"/>
  <c r="Y55" i="33"/>
  <c r="AA55" i="33" s="1"/>
  <c r="G122" i="29"/>
  <c r="H122" i="29" s="1"/>
  <c r="J81" i="21"/>
  <c r="S81" i="21" s="1"/>
  <c r="U81" i="21" s="1"/>
  <c r="I80" i="21"/>
  <c r="G80" i="21"/>
  <c r="H80" i="21" s="1"/>
  <c r="E79" i="21"/>
  <c r="Y82" i="21"/>
  <c r="AA82" i="21" s="1"/>
  <c r="M82" i="21"/>
  <c r="O82" i="21" s="1"/>
  <c r="P82" i="21"/>
  <c r="R82" i="21" s="1"/>
  <c r="S82" i="21"/>
  <c r="U82" i="21" s="1"/>
  <c r="V82" i="21"/>
  <c r="X82" i="21" s="1"/>
  <c r="L82" i="21"/>
  <c r="R55" i="33" l="1"/>
  <c r="E12" i="25"/>
  <c r="O55" i="33"/>
  <c r="E12" i="36"/>
  <c r="G12" i="36" s="1"/>
  <c r="I58" i="33"/>
  <c r="J58" i="33" s="1"/>
  <c r="E15" i="38" s="1"/>
  <c r="G15" i="38" s="1"/>
  <c r="P56" i="33"/>
  <c r="Y56" i="33"/>
  <c r="AA56" i="33" s="1"/>
  <c r="V56" i="33"/>
  <c r="X56" i="33" s="1"/>
  <c r="S56" i="33"/>
  <c r="U56" i="33" s="1"/>
  <c r="L56" i="33"/>
  <c r="M56" i="33"/>
  <c r="G121" i="29"/>
  <c r="H121" i="29" s="1"/>
  <c r="Y81" i="21"/>
  <c r="AA81" i="21" s="1"/>
  <c r="P81" i="21"/>
  <c r="R81" i="21" s="1"/>
  <c r="M81" i="21"/>
  <c r="O81" i="21" s="1"/>
  <c r="V81" i="21"/>
  <c r="X81" i="21" s="1"/>
  <c r="L81" i="21"/>
  <c r="J80" i="21"/>
  <c r="P80" i="21" s="1"/>
  <c r="R80" i="21" s="1"/>
  <c r="E78" i="21"/>
  <c r="G79" i="21"/>
  <c r="H79" i="21" s="1"/>
  <c r="I79" i="21"/>
  <c r="O56" i="33" l="1"/>
  <c r="E13" i="36"/>
  <c r="G13" i="36" s="1"/>
  <c r="R56" i="33"/>
  <c r="E13" i="25"/>
  <c r="I59" i="33"/>
  <c r="J59" i="33" s="1"/>
  <c r="E16" i="38" s="1"/>
  <c r="G16" i="38" s="1"/>
  <c r="S57" i="33"/>
  <c r="U57" i="33" s="1"/>
  <c r="M57" i="33"/>
  <c r="Y57" i="33"/>
  <c r="AA57" i="33" s="1"/>
  <c r="V57" i="33"/>
  <c r="X57" i="33" s="1"/>
  <c r="L57" i="33"/>
  <c r="P57" i="33"/>
  <c r="G120" i="29"/>
  <c r="H120" i="29" s="1"/>
  <c r="M80" i="21"/>
  <c r="O80" i="21" s="1"/>
  <c r="Y80" i="21"/>
  <c r="AA80" i="21" s="1"/>
  <c r="L80" i="21"/>
  <c r="V80" i="21"/>
  <c r="X80" i="21" s="1"/>
  <c r="S80" i="21"/>
  <c r="U80" i="21" s="1"/>
  <c r="J79" i="21"/>
  <c r="S79" i="21" s="1"/>
  <c r="U79" i="21" s="1"/>
  <c r="I78" i="21"/>
  <c r="G78" i="21"/>
  <c r="H78" i="21" s="1"/>
  <c r="E77" i="21"/>
  <c r="E118" i="21"/>
  <c r="R57" i="33" l="1"/>
  <c r="E14" i="25"/>
  <c r="O57" i="33"/>
  <c r="E14" i="36"/>
  <c r="G14" i="36" s="1"/>
  <c r="I60" i="33"/>
  <c r="J60" i="33" s="1"/>
  <c r="E17" i="38" s="1"/>
  <c r="G17" i="38" s="1"/>
  <c r="Y58" i="33"/>
  <c r="AA58" i="33" s="1"/>
  <c r="P58" i="33"/>
  <c r="V58" i="33"/>
  <c r="X58" i="33" s="1"/>
  <c r="M58" i="33"/>
  <c r="L58" i="33"/>
  <c r="S58" i="33"/>
  <c r="U58" i="33" s="1"/>
  <c r="G119" i="29"/>
  <c r="H119" i="29" s="1"/>
  <c r="V79" i="21"/>
  <c r="X79" i="21" s="1"/>
  <c r="Y79" i="21"/>
  <c r="AA79" i="21" s="1"/>
  <c r="M79" i="21"/>
  <c r="O79" i="21" s="1"/>
  <c r="P79" i="21"/>
  <c r="R79" i="21" s="1"/>
  <c r="L79" i="21"/>
  <c r="J78" i="21"/>
  <c r="G77" i="21"/>
  <c r="H77" i="21" s="1"/>
  <c r="I77" i="21"/>
  <c r="E76" i="21"/>
  <c r="I118" i="21"/>
  <c r="G118" i="21"/>
  <c r="H118" i="21" s="1"/>
  <c r="O58" i="33" l="1"/>
  <c r="E15" i="36"/>
  <c r="G15" i="36" s="1"/>
  <c r="R58" i="33"/>
  <c r="E15" i="25"/>
  <c r="L59" i="33"/>
  <c r="S59" i="33"/>
  <c r="U59" i="33" s="1"/>
  <c r="M59" i="33"/>
  <c r="Y59" i="33"/>
  <c r="AA59" i="33" s="1"/>
  <c r="V59" i="33"/>
  <c r="X59" i="33" s="1"/>
  <c r="P59" i="33"/>
  <c r="I61" i="33"/>
  <c r="J61" i="33" s="1"/>
  <c r="E18" i="38" s="1"/>
  <c r="G18" i="38" s="1"/>
  <c r="K118" i="21"/>
  <c r="Q118" i="21" s="1"/>
  <c r="G118" i="29"/>
  <c r="H118" i="29" s="1"/>
  <c r="J77" i="21"/>
  <c r="S77" i="21" s="1"/>
  <c r="U77" i="21" s="1"/>
  <c r="I76" i="21"/>
  <c r="G76" i="21"/>
  <c r="H76" i="21" s="1"/>
  <c r="E75" i="21"/>
  <c r="Y78" i="21"/>
  <c r="AA78" i="21" s="1"/>
  <c r="M78" i="21"/>
  <c r="O78" i="21" s="1"/>
  <c r="P78" i="21"/>
  <c r="R78" i="21" s="1"/>
  <c r="S78" i="21"/>
  <c r="U78" i="21" s="1"/>
  <c r="V78" i="21"/>
  <c r="X78" i="21" s="1"/>
  <c r="L78" i="21"/>
  <c r="S118" i="21"/>
  <c r="R59" i="33" l="1"/>
  <c r="E16" i="25"/>
  <c r="O59" i="33"/>
  <c r="E16" i="36"/>
  <c r="G16" i="36" s="1"/>
  <c r="I62" i="33"/>
  <c r="J62" i="33" s="1"/>
  <c r="E19" i="38" s="1"/>
  <c r="G19" i="38" s="1"/>
  <c r="V60" i="33"/>
  <c r="X60" i="33" s="1"/>
  <c r="S60" i="33"/>
  <c r="U60" i="33" s="1"/>
  <c r="L60" i="33"/>
  <c r="Y60" i="33"/>
  <c r="AA60" i="33" s="1"/>
  <c r="M60" i="33"/>
  <c r="P60" i="33"/>
  <c r="T118" i="21"/>
  <c r="U118" i="21" s="1"/>
  <c r="N118" i="21"/>
  <c r="Z118" i="21"/>
  <c r="W118" i="21"/>
  <c r="G117" i="29"/>
  <c r="H117" i="29" s="1"/>
  <c r="M77" i="21"/>
  <c r="O77" i="21" s="1"/>
  <c r="L77" i="21"/>
  <c r="P77" i="21"/>
  <c r="R77" i="21" s="1"/>
  <c r="J76" i="21"/>
  <c r="Y76" i="21" s="1"/>
  <c r="AA76" i="21" s="1"/>
  <c r="V77" i="21"/>
  <c r="X77" i="21" s="1"/>
  <c r="Y77" i="21"/>
  <c r="AA77" i="21" s="1"/>
  <c r="G75" i="21"/>
  <c r="H75" i="21" s="1"/>
  <c r="I75" i="21"/>
  <c r="E74" i="21"/>
  <c r="Y118" i="21"/>
  <c r="P118" i="21"/>
  <c r="R118" i="21" s="1"/>
  <c r="V118" i="21"/>
  <c r="M118" i="21"/>
  <c r="L118" i="21"/>
  <c r="R60" i="33" l="1"/>
  <c r="E17" i="25"/>
  <c r="O60" i="33"/>
  <c r="E17" i="36"/>
  <c r="G17" i="36" s="1"/>
  <c r="O118" i="21"/>
  <c r="AA118" i="21"/>
  <c r="Y61" i="33"/>
  <c r="AA61" i="33" s="1"/>
  <c r="S61" i="33"/>
  <c r="U61" i="33" s="1"/>
  <c r="L61" i="33"/>
  <c r="V61" i="33"/>
  <c r="X61" i="33" s="1"/>
  <c r="P61" i="33"/>
  <c r="M61" i="33"/>
  <c r="I63" i="33"/>
  <c r="J63" i="33" s="1"/>
  <c r="E20" i="38" s="1"/>
  <c r="G20" i="38" s="1"/>
  <c r="X118" i="21"/>
  <c r="G116" i="29"/>
  <c r="H116" i="29" s="1"/>
  <c r="S76" i="21"/>
  <c r="U76" i="21" s="1"/>
  <c r="L76" i="21"/>
  <c r="M76" i="21"/>
  <c r="O76" i="21" s="1"/>
  <c r="P76" i="21"/>
  <c r="R76" i="21" s="1"/>
  <c r="V76" i="21"/>
  <c r="X76" i="21" s="1"/>
  <c r="J75" i="21"/>
  <c r="S75" i="21" s="1"/>
  <c r="U75" i="21" s="1"/>
  <c r="E73" i="21"/>
  <c r="F15" i="18"/>
  <c r="H15" i="18" s="1"/>
  <c r="I15" i="18" s="1"/>
  <c r="J15" i="18" s="1"/>
  <c r="I74" i="21"/>
  <c r="G74" i="21"/>
  <c r="H74" i="21" s="1"/>
  <c r="E111" i="21"/>
  <c r="E112" i="21"/>
  <c r="E113" i="21"/>
  <c r="E114" i="21"/>
  <c r="E115" i="21"/>
  <c r="E116" i="21"/>
  <c r="E117" i="21"/>
  <c r="E119" i="21"/>
  <c r="E120" i="21"/>
  <c r="E109" i="21"/>
  <c r="R61" i="33" l="1"/>
  <c r="E18" i="25"/>
  <c r="O61" i="33"/>
  <c r="E18" i="36"/>
  <c r="G18" i="36" s="1"/>
  <c r="L62" i="33"/>
  <c r="Y62" i="33"/>
  <c r="AA62" i="33" s="1"/>
  <c r="M62" i="33"/>
  <c r="P62" i="33"/>
  <c r="S62" i="33"/>
  <c r="U62" i="33" s="1"/>
  <c r="V62" i="33"/>
  <c r="X62" i="33" s="1"/>
  <c r="I64" i="33"/>
  <c r="J64" i="33" s="1"/>
  <c r="E21" i="38" s="1"/>
  <c r="G21" i="38" s="1"/>
  <c r="G115" i="29"/>
  <c r="H115" i="29" s="1"/>
  <c r="M75" i="21"/>
  <c r="O75" i="21" s="1"/>
  <c r="Y75" i="21"/>
  <c r="AA75" i="21" s="1"/>
  <c r="V75" i="21"/>
  <c r="X75" i="21" s="1"/>
  <c r="P75" i="21"/>
  <c r="R75" i="21" s="1"/>
  <c r="L75" i="21"/>
  <c r="J74" i="21"/>
  <c r="O15" i="18"/>
  <c r="M15" i="18"/>
  <c r="N15" i="18"/>
  <c r="K15" i="18"/>
  <c r="L15" i="18"/>
  <c r="G73" i="21"/>
  <c r="H73" i="21" s="1"/>
  <c r="I73" i="21"/>
  <c r="E72" i="21"/>
  <c r="I120" i="21"/>
  <c r="G120" i="21"/>
  <c r="H120" i="21" s="1"/>
  <c r="I116" i="21"/>
  <c r="G116" i="21"/>
  <c r="H116" i="21" s="1"/>
  <c r="I114" i="21"/>
  <c r="G114" i="21"/>
  <c r="H114" i="21" s="1"/>
  <c r="I112" i="21"/>
  <c r="G112" i="21"/>
  <c r="H112" i="21" s="1"/>
  <c r="H109" i="21"/>
  <c r="I109" i="21"/>
  <c r="G109" i="21"/>
  <c r="G119" i="21"/>
  <c r="H119" i="21" s="1"/>
  <c r="I119" i="21"/>
  <c r="I117" i="21"/>
  <c r="G117" i="21"/>
  <c r="H117" i="21" s="1"/>
  <c r="I115" i="21"/>
  <c r="G115" i="21"/>
  <c r="H115" i="21" s="1"/>
  <c r="I113" i="21"/>
  <c r="G113" i="21"/>
  <c r="H113" i="21" s="1"/>
  <c r="I111" i="21"/>
  <c r="G111" i="21"/>
  <c r="H111" i="21" s="1"/>
  <c r="R62" i="33" l="1"/>
  <c r="E19" i="25"/>
  <c r="O62" i="33"/>
  <c r="E19" i="36"/>
  <c r="G19" i="36" s="1"/>
  <c r="S63" i="33"/>
  <c r="U63" i="33" s="1"/>
  <c r="M63" i="33"/>
  <c r="L63" i="33"/>
  <c r="Y63" i="33"/>
  <c r="AA63" i="33" s="1"/>
  <c r="V63" i="33"/>
  <c r="X63" i="33" s="1"/>
  <c r="P63" i="33"/>
  <c r="I65" i="33"/>
  <c r="J65" i="33" s="1"/>
  <c r="E22" i="38" s="1"/>
  <c r="G22" i="38" s="1"/>
  <c r="K120" i="21"/>
  <c r="Z120" i="21" s="1"/>
  <c r="K116" i="21"/>
  <c r="Q116" i="21" s="1"/>
  <c r="K115" i="21"/>
  <c r="Q115" i="21" s="1"/>
  <c r="K111" i="21"/>
  <c r="Z111" i="21" s="1"/>
  <c r="K117" i="21"/>
  <c r="N117" i="21" s="1"/>
  <c r="G114" i="29"/>
  <c r="H114" i="29" s="1"/>
  <c r="K112" i="21"/>
  <c r="Q112" i="21" s="1"/>
  <c r="K119" i="21"/>
  <c r="N119" i="21" s="1"/>
  <c r="K114" i="21"/>
  <c r="Q114" i="21" s="1"/>
  <c r="K109" i="21"/>
  <c r="Z109" i="21" s="1"/>
  <c r="K113" i="21"/>
  <c r="Q113" i="21" s="1"/>
  <c r="J73" i="21"/>
  <c r="S73" i="21" s="1"/>
  <c r="U73" i="21" s="1"/>
  <c r="I72" i="21"/>
  <c r="G72" i="21"/>
  <c r="H72" i="21" s="1"/>
  <c r="Y74" i="21"/>
  <c r="AA74" i="21" s="1"/>
  <c r="M74" i="21"/>
  <c r="O74" i="21" s="1"/>
  <c r="P74" i="21"/>
  <c r="R74" i="21" s="1"/>
  <c r="S74" i="21"/>
  <c r="U74" i="21" s="1"/>
  <c r="V74" i="21"/>
  <c r="X74" i="21" s="1"/>
  <c r="L74" i="21"/>
  <c r="E71" i="21"/>
  <c r="Y119" i="21"/>
  <c r="V120" i="21"/>
  <c r="V114" i="21"/>
  <c r="S116" i="21"/>
  <c r="V113" i="21"/>
  <c r="Y115" i="21"/>
  <c r="V117" i="21"/>
  <c r="V112" i="21"/>
  <c r="P111" i="21"/>
  <c r="R63" i="33" l="1"/>
  <c r="E20" i="25"/>
  <c r="O63" i="33"/>
  <c r="E20" i="36"/>
  <c r="G20" i="36" s="1"/>
  <c r="T115" i="21"/>
  <c r="N115" i="21"/>
  <c r="M64" i="33"/>
  <c r="S64" i="33"/>
  <c r="U64" i="33" s="1"/>
  <c r="L64" i="33"/>
  <c r="Y64" i="33"/>
  <c r="AA64" i="33" s="1"/>
  <c r="P64" i="33"/>
  <c r="V64" i="33"/>
  <c r="X64" i="33" s="1"/>
  <c r="I66" i="33"/>
  <c r="J66" i="33" s="1"/>
  <c r="E23" i="38" s="1"/>
  <c r="G23" i="38" s="1"/>
  <c r="Q120" i="21"/>
  <c r="T120" i="21"/>
  <c r="N120" i="21"/>
  <c r="W120" i="21"/>
  <c r="X120" i="21" s="1"/>
  <c r="T116" i="21"/>
  <c r="U116" i="21" s="1"/>
  <c r="Z116" i="21"/>
  <c r="W116" i="21"/>
  <c r="N116" i="21"/>
  <c r="W115" i="21"/>
  <c r="Z115" i="21"/>
  <c r="AA115" i="21" s="1"/>
  <c r="Q117" i="21"/>
  <c r="Z117" i="21"/>
  <c r="T111" i="21"/>
  <c r="W111" i="21"/>
  <c r="Q111" i="21"/>
  <c r="R111" i="21" s="1"/>
  <c r="N111" i="21"/>
  <c r="N112" i="21"/>
  <c r="T112" i="21"/>
  <c r="T117" i="21"/>
  <c r="W117" i="21"/>
  <c r="X117" i="21" s="1"/>
  <c r="G113" i="29"/>
  <c r="H113" i="29" s="1"/>
  <c r="W112" i="21"/>
  <c r="X112" i="21" s="1"/>
  <c r="Z112" i="21"/>
  <c r="W119" i="21"/>
  <c r="T109" i="21"/>
  <c r="T114" i="21"/>
  <c r="J72" i="21"/>
  <c r="V72" i="21" s="1"/>
  <c r="X72" i="21" s="1"/>
  <c r="T119" i="21"/>
  <c r="W114" i="21"/>
  <c r="X114" i="21" s="1"/>
  <c r="Q119" i="21"/>
  <c r="Z113" i="21"/>
  <c r="Z114" i="21"/>
  <c r="Z119" i="21"/>
  <c r="AA119" i="21" s="1"/>
  <c r="N114" i="21"/>
  <c r="W113" i="21"/>
  <c r="X113" i="21" s="1"/>
  <c r="T113" i="21"/>
  <c r="N109" i="21"/>
  <c r="N113" i="21"/>
  <c r="Q109" i="21"/>
  <c r="W109" i="21"/>
  <c r="L73" i="21"/>
  <c r="Y73" i="21"/>
  <c r="AA73" i="21" s="1"/>
  <c r="V73" i="21"/>
  <c r="X73" i="21" s="1"/>
  <c r="M73" i="21"/>
  <c r="O73" i="21" s="1"/>
  <c r="P119" i="21"/>
  <c r="M115" i="21"/>
  <c r="P73" i="21"/>
  <c r="R73" i="21" s="1"/>
  <c r="E70" i="21"/>
  <c r="G71" i="21"/>
  <c r="H71" i="21" s="1"/>
  <c r="I71" i="21"/>
  <c r="L114" i="21"/>
  <c r="S120" i="21"/>
  <c r="L119" i="21"/>
  <c r="M120" i="21"/>
  <c r="L120" i="21"/>
  <c r="Y116" i="21"/>
  <c r="S112" i="21"/>
  <c r="M119" i="21"/>
  <c r="O119" i="21" s="1"/>
  <c r="P120" i="21"/>
  <c r="Y120" i="21"/>
  <c r="AA120" i="21" s="1"/>
  <c r="P116" i="21"/>
  <c r="R116" i="21" s="1"/>
  <c r="V116" i="21"/>
  <c r="M112" i="21"/>
  <c r="S119" i="21"/>
  <c r="V119" i="21"/>
  <c r="M114" i="21"/>
  <c r="S114" i="21"/>
  <c r="M113" i="21"/>
  <c r="L113" i="21"/>
  <c r="P114" i="21"/>
  <c r="R114" i="21" s="1"/>
  <c r="Y114" i="21"/>
  <c r="P113" i="21"/>
  <c r="R113" i="21" s="1"/>
  <c r="V111" i="21"/>
  <c r="M117" i="21"/>
  <c r="O117" i="21" s="1"/>
  <c r="M116" i="21"/>
  <c r="L116" i="21"/>
  <c r="L112" i="21"/>
  <c r="L115" i="21"/>
  <c r="P115" i="21"/>
  <c r="R115" i="21" s="1"/>
  <c r="S111" i="21"/>
  <c r="Y111" i="21"/>
  <c r="AA111" i="21" s="1"/>
  <c r="P117" i="21"/>
  <c r="S115" i="21"/>
  <c r="V115" i="21"/>
  <c r="L111" i="21"/>
  <c r="M111" i="21"/>
  <c r="L117" i="21"/>
  <c r="Y113" i="21"/>
  <c r="S113" i="21"/>
  <c r="Y117" i="21"/>
  <c r="S117" i="21"/>
  <c r="P112" i="21"/>
  <c r="R112" i="21" s="1"/>
  <c r="Y112" i="21"/>
  <c r="Y109" i="21"/>
  <c r="AA109" i="21" s="1"/>
  <c r="M109" i="21"/>
  <c r="P109" i="21"/>
  <c r="S109" i="21"/>
  <c r="V109" i="21"/>
  <c r="L109" i="21"/>
  <c r="U115" i="21" l="1"/>
  <c r="R64" i="33"/>
  <c r="E21" i="25"/>
  <c r="O64" i="33"/>
  <c r="E21" i="36"/>
  <c r="G21" i="36" s="1"/>
  <c r="R120" i="21"/>
  <c r="O115" i="21"/>
  <c r="Y65" i="33"/>
  <c r="AA65" i="33" s="1"/>
  <c r="P65" i="33"/>
  <c r="M65" i="33"/>
  <c r="V65" i="33"/>
  <c r="X65" i="33" s="1"/>
  <c r="S65" i="33"/>
  <c r="U65" i="33" s="1"/>
  <c r="L65" i="33"/>
  <c r="I67" i="33"/>
  <c r="J67" i="33" s="1"/>
  <c r="E24" i="38" s="1"/>
  <c r="G24" i="38" s="1"/>
  <c r="U120" i="21"/>
  <c r="O120" i="21"/>
  <c r="AA116" i="21"/>
  <c r="O116" i="21"/>
  <c r="X116" i="21"/>
  <c r="R117" i="21"/>
  <c r="X115" i="21"/>
  <c r="U112" i="21"/>
  <c r="AA117" i="21"/>
  <c r="U111" i="21"/>
  <c r="X119" i="21"/>
  <c r="U117" i="21"/>
  <c r="X111" i="21"/>
  <c r="U114" i="21"/>
  <c r="O111" i="21"/>
  <c r="O112" i="21"/>
  <c r="U109" i="21"/>
  <c r="AA112" i="21"/>
  <c r="S72" i="21"/>
  <c r="U72" i="21" s="1"/>
  <c r="G112" i="29"/>
  <c r="H112" i="29" s="1"/>
  <c r="AA113" i="21"/>
  <c r="L72" i="21"/>
  <c r="P72" i="21"/>
  <c r="R72" i="21" s="1"/>
  <c r="M72" i="21"/>
  <c r="O72" i="21" s="1"/>
  <c r="Y72" i="21"/>
  <c r="AA72" i="21" s="1"/>
  <c r="O109" i="21"/>
  <c r="U113" i="21"/>
  <c r="AA114" i="21"/>
  <c r="U119" i="21"/>
  <c r="R119" i="21"/>
  <c r="O114" i="21"/>
  <c r="R109" i="21"/>
  <c r="O113" i="21"/>
  <c r="X109" i="21"/>
  <c r="J71" i="21"/>
  <c r="S71" i="21" s="1"/>
  <c r="U71" i="21" s="1"/>
  <c r="I70" i="21"/>
  <c r="G70" i="21"/>
  <c r="H70" i="21" s="1"/>
  <c r="E69" i="21"/>
  <c r="O65" i="33" l="1"/>
  <c r="E22" i="36"/>
  <c r="G22" i="36" s="1"/>
  <c r="R65" i="33"/>
  <c r="E22" i="25"/>
  <c r="Y66" i="33"/>
  <c r="AA66" i="33" s="1"/>
  <c r="P66" i="33"/>
  <c r="V66" i="33"/>
  <c r="X66" i="33" s="1"/>
  <c r="S66" i="33"/>
  <c r="U66" i="33" s="1"/>
  <c r="M66" i="33"/>
  <c r="L66" i="33"/>
  <c r="I68" i="33"/>
  <c r="J68" i="33" s="1"/>
  <c r="E25" i="38" s="1"/>
  <c r="G25" i="38" s="1"/>
  <c r="G111" i="29"/>
  <c r="H111" i="29" s="1"/>
  <c r="M71" i="21"/>
  <c r="O71" i="21" s="1"/>
  <c r="V71" i="21"/>
  <c r="X71" i="21" s="1"/>
  <c r="Y71" i="21"/>
  <c r="AA71" i="21" s="1"/>
  <c r="P71" i="21"/>
  <c r="R71" i="21" s="1"/>
  <c r="L71" i="21"/>
  <c r="G69" i="21"/>
  <c r="H69" i="21" s="1"/>
  <c r="I69" i="21"/>
  <c r="E68" i="21"/>
  <c r="J70" i="21"/>
  <c r="O66" i="33" l="1"/>
  <c r="E23" i="36"/>
  <c r="G23" i="36" s="1"/>
  <c r="R66" i="33"/>
  <c r="E23" i="25"/>
  <c r="M67" i="33"/>
  <c r="V67" i="33"/>
  <c r="X67" i="33" s="1"/>
  <c r="S67" i="33"/>
  <c r="U67" i="33" s="1"/>
  <c r="P67" i="33"/>
  <c r="L67" i="33"/>
  <c r="Y67" i="33"/>
  <c r="AA67" i="33" s="1"/>
  <c r="I69" i="33"/>
  <c r="J69" i="33" s="1"/>
  <c r="E26" i="38" s="1"/>
  <c r="G26" i="38" s="1"/>
  <c r="G110" i="29"/>
  <c r="H110" i="29" s="1"/>
  <c r="J69" i="21"/>
  <c r="Y69" i="21" s="1"/>
  <c r="AA69" i="21" s="1"/>
  <c r="E67" i="21"/>
  <c r="Y70" i="21"/>
  <c r="AA70" i="21" s="1"/>
  <c r="M70" i="21"/>
  <c r="O70" i="21" s="1"/>
  <c r="P70" i="21"/>
  <c r="R70" i="21" s="1"/>
  <c r="S70" i="21"/>
  <c r="U70" i="21" s="1"/>
  <c r="V70" i="21"/>
  <c r="X70" i="21" s="1"/>
  <c r="L70" i="21"/>
  <c r="I68" i="21"/>
  <c r="G68" i="21"/>
  <c r="H68" i="21" s="1"/>
  <c r="R67" i="33" l="1"/>
  <c r="E24" i="25"/>
  <c r="O67" i="33"/>
  <c r="E24" i="36"/>
  <c r="G24" i="36" s="1"/>
  <c r="S68" i="33"/>
  <c r="U68" i="33" s="1"/>
  <c r="P68" i="33"/>
  <c r="M68" i="33"/>
  <c r="L68" i="33"/>
  <c r="V68" i="33"/>
  <c r="X68" i="33" s="1"/>
  <c r="Y68" i="33"/>
  <c r="AA68" i="33" s="1"/>
  <c r="I70" i="33"/>
  <c r="J70" i="33" s="1"/>
  <c r="E27" i="38" s="1"/>
  <c r="G27" i="38" s="1"/>
  <c r="G109" i="29"/>
  <c r="H109" i="29" s="1"/>
  <c r="L69" i="21"/>
  <c r="V69" i="21"/>
  <c r="X69" i="21" s="1"/>
  <c r="M69" i="21"/>
  <c r="O69" i="21" s="1"/>
  <c r="S69" i="21"/>
  <c r="U69" i="21" s="1"/>
  <c r="P69" i="21"/>
  <c r="R69" i="21" s="1"/>
  <c r="J68" i="21"/>
  <c r="G67" i="21"/>
  <c r="H67" i="21" s="1"/>
  <c r="I67" i="21"/>
  <c r="E66" i="21"/>
  <c r="O68" i="33" l="1"/>
  <c r="E25" i="36"/>
  <c r="G25" i="36" s="1"/>
  <c r="R68" i="33"/>
  <c r="E25" i="25"/>
  <c r="L69" i="33"/>
  <c r="M69" i="33"/>
  <c r="V69" i="33"/>
  <c r="X69" i="33" s="1"/>
  <c r="P69" i="33"/>
  <c r="Y69" i="33"/>
  <c r="AA69" i="33" s="1"/>
  <c r="S69" i="33"/>
  <c r="U69" i="33" s="1"/>
  <c r="I71" i="33"/>
  <c r="J71" i="33" s="1"/>
  <c r="E28" i="38" s="1"/>
  <c r="G28" i="38" s="1"/>
  <c r="G108" i="29"/>
  <c r="H108" i="29" s="1"/>
  <c r="J67" i="21"/>
  <c r="S67" i="21" s="1"/>
  <c r="U67" i="21" s="1"/>
  <c r="I66" i="21"/>
  <c r="G66" i="21"/>
  <c r="H66" i="21" s="1"/>
  <c r="E65" i="21"/>
  <c r="Y68" i="21"/>
  <c r="AA68" i="21" s="1"/>
  <c r="M68" i="21"/>
  <c r="O68" i="21" s="1"/>
  <c r="P68" i="21"/>
  <c r="R68" i="21" s="1"/>
  <c r="S68" i="21"/>
  <c r="U68" i="21" s="1"/>
  <c r="V68" i="21"/>
  <c r="X68" i="21" s="1"/>
  <c r="L68" i="21"/>
  <c r="R69" i="33" l="1"/>
  <c r="E26" i="25"/>
  <c r="O69" i="33"/>
  <c r="E26" i="36"/>
  <c r="G26" i="36" s="1"/>
  <c r="M70" i="33"/>
  <c r="L70" i="33"/>
  <c r="V70" i="33"/>
  <c r="X70" i="33" s="1"/>
  <c r="P70" i="33"/>
  <c r="Y70" i="33"/>
  <c r="AA70" i="33" s="1"/>
  <c r="S70" i="33"/>
  <c r="U70" i="33" s="1"/>
  <c r="I72" i="33"/>
  <c r="J72" i="33" s="1"/>
  <c r="E29" i="38" s="1"/>
  <c r="G29" i="38" s="1"/>
  <c r="G107" i="29"/>
  <c r="H107" i="29" s="1"/>
  <c r="V67" i="21"/>
  <c r="X67" i="21" s="1"/>
  <c r="L67" i="21"/>
  <c r="M67" i="21"/>
  <c r="O67" i="21" s="1"/>
  <c r="J66" i="21"/>
  <c r="Y66" i="21" s="1"/>
  <c r="AA66" i="21" s="1"/>
  <c r="P67" i="21"/>
  <c r="R67" i="21" s="1"/>
  <c r="Y67" i="21"/>
  <c r="AA67" i="21" s="1"/>
  <c r="G65" i="21"/>
  <c r="H65" i="21" s="1"/>
  <c r="I65" i="21"/>
  <c r="E64" i="21"/>
  <c r="O70" i="33" l="1"/>
  <c r="E27" i="36"/>
  <c r="G27" i="36" s="1"/>
  <c r="R70" i="33"/>
  <c r="E27" i="25"/>
  <c r="I73" i="33"/>
  <c r="J73" i="33" s="1"/>
  <c r="E30" i="38" s="1"/>
  <c r="G30" i="38" s="1"/>
  <c r="V71" i="33"/>
  <c r="X71" i="33" s="1"/>
  <c r="P71" i="33"/>
  <c r="Y71" i="33"/>
  <c r="AA71" i="33" s="1"/>
  <c r="S71" i="33"/>
  <c r="U71" i="33" s="1"/>
  <c r="M71" i="33"/>
  <c r="L71" i="33"/>
  <c r="G106" i="29"/>
  <c r="H106" i="29" s="1"/>
  <c r="L66" i="21"/>
  <c r="S66" i="21"/>
  <c r="U66" i="21" s="1"/>
  <c r="M66" i="21"/>
  <c r="O66" i="21" s="1"/>
  <c r="V66" i="21"/>
  <c r="X66" i="21" s="1"/>
  <c r="P66" i="21"/>
  <c r="R66" i="21" s="1"/>
  <c r="G64" i="21"/>
  <c r="H64" i="21" s="1"/>
  <c r="I64" i="21"/>
  <c r="E63" i="21"/>
  <c r="J65" i="21"/>
  <c r="O71" i="33" l="1"/>
  <c r="E28" i="36"/>
  <c r="G28" i="36" s="1"/>
  <c r="R71" i="33"/>
  <c r="E28" i="25"/>
  <c r="P72" i="33"/>
  <c r="V72" i="33"/>
  <c r="X72" i="33" s="1"/>
  <c r="L72" i="33"/>
  <c r="Y72" i="33"/>
  <c r="AA72" i="33" s="1"/>
  <c r="S72" i="33"/>
  <c r="U72" i="33" s="1"/>
  <c r="M72" i="33"/>
  <c r="I74" i="33"/>
  <c r="J74" i="33" s="1"/>
  <c r="E31" i="38" s="1"/>
  <c r="G31" i="38" s="1"/>
  <c r="G105" i="29"/>
  <c r="H105" i="29" s="1"/>
  <c r="P65" i="21"/>
  <c r="R65" i="21" s="1"/>
  <c r="V65" i="21"/>
  <c r="X65" i="21" s="1"/>
  <c r="M65" i="21"/>
  <c r="O65" i="21" s="1"/>
  <c r="Y65" i="21"/>
  <c r="AA65" i="21" s="1"/>
  <c r="L65" i="21"/>
  <c r="S65" i="21"/>
  <c r="U65" i="21" s="1"/>
  <c r="G63" i="21"/>
  <c r="H63" i="21" s="1"/>
  <c r="I63" i="21"/>
  <c r="E62" i="21"/>
  <c r="J64" i="21"/>
  <c r="O72" i="33" l="1"/>
  <c r="E29" i="36"/>
  <c r="G29" i="36" s="1"/>
  <c r="R72" i="33"/>
  <c r="E29" i="25"/>
  <c r="I75" i="33"/>
  <c r="J75" i="33" s="1"/>
  <c r="E32" i="38" s="1"/>
  <c r="G32" i="38" s="1"/>
  <c r="V73" i="33"/>
  <c r="X73" i="33" s="1"/>
  <c r="S73" i="33"/>
  <c r="U73" i="33" s="1"/>
  <c r="L73" i="33"/>
  <c r="Y73" i="33"/>
  <c r="AA73" i="33" s="1"/>
  <c r="P73" i="33"/>
  <c r="M73" i="33"/>
  <c r="G104" i="29"/>
  <c r="H104" i="29" s="1"/>
  <c r="J63" i="21"/>
  <c r="Y63" i="21" s="1"/>
  <c r="AA63" i="21" s="1"/>
  <c r="E61" i="21"/>
  <c r="F14" i="18"/>
  <c r="H14" i="18" s="1"/>
  <c r="I14" i="18" s="1"/>
  <c r="J14" i="18" s="1"/>
  <c r="P64" i="21"/>
  <c r="R64" i="21" s="1"/>
  <c r="Y64" i="21"/>
  <c r="AA64" i="21" s="1"/>
  <c r="M64" i="21"/>
  <c r="O64" i="21" s="1"/>
  <c r="V64" i="21"/>
  <c r="X64" i="21" s="1"/>
  <c r="L64" i="21"/>
  <c r="S64" i="21"/>
  <c r="U64" i="21" s="1"/>
  <c r="G62" i="21"/>
  <c r="H62" i="21" s="1"/>
  <c r="I62" i="21"/>
  <c r="O73" i="33" l="1"/>
  <c r="E30" i="36"/>
  <c r="G30" i="36" s="1"/>
  <c r="R73" i="33"/>
  <c r="E30" i="25"/>
  <c r="L74" i="33"/>
  <c r="Y74" i="33"/>
  <c r="AA74" i="33" s="1"/>
  <c r="V74" i="33"/>
  <c r="X74" i="33" s="1"/>
  <c r="P74" i="33"/>
  <c r="M74" i="33"/>
  <c r="S74" i="33"/>
  <c r="U74" i="33" s="1"/>
  <c r="I76" i="33"/>
  <c r="J76" i="33" s="1"/>
  <c r="E33" i="38" s="1"/>
  <c r="G33" i="38" s="1"/>
  <c r="G103" i="29"/>
  <c r="H103" i="29" s="1"/>
  <c r="P63" i="21"/>
  <c r="R63" i="21" s="1"/>
  <c r="S63" i="21"/>
  <c r="U63" i="21" s="1"/>
  <c r="L63" i="21"/>
  <c r="V63" i="21"/>
  <c r="X63" i="21" s="1"/>
  <c r="M63" i="21"/>
  <c r="O63" i="21" s="1"/>
  <c r="J62" i="21"/>
  <c r="Y62" i="21" s="1"/>
  <c r="AA62" i="21" s="1"/>
  <c r="G61" i="21"/>
  <c r="H61" i="21" s="1"/>
  <c r="I61" i="21"/>
  <c r="M14" i="18"/>
  <c r="O14" i="18"/>
  <c r="K14" i="18"/>
  <c r="L14" i="18"/>
  <c r="N14" i="18"/>
  <c r="E60" i="21"/>
  <c r="O74" i="33" l="1"/>
  <c r="E31" i="36"/>
  <c r="G31" i="36" s="1"/>
  <c r="R74" i="33"/>
  <c r="E31" i="25"/>
  <c r="V75" i="33"/>
  <c r="X75" i="33" s="1"/>
  <c r="P75" i="33"/>
  <c r="M75" i="33"/>
  <c r="Y75" i="33"/>
  <c r="AA75" i="33" s="1"/>
  <c r="S75" i="33"/>
  <c r="U75" i="33" s="1"/>
  <c r="L75" i="33"/>
  <c r="I77" i="33"/>
  <c r="J77" i="33" s="1"/>
  <c r="E34" i="38" s="1"/>
  <c r="G34" i="38" s="1"/>
  <c r="G102" i="29"/>
  <c r="H102" i="29" s="1"/>
  <c r="M62" i="21"/>
  <c r="O62" i="21" s="1"/>
  <c r="L62" i="21"/>
  <c r="V62" i="21"/>
  <c r="X62" i="21" s="1"/>
  <c r="P62" i="21"/>
  <c r="R62" i="21" s="1"/>
  <c r="S62" i="21"/>
  <c r="U62" i="21" s="1"/>
  <c r="J61" i="21"/>
  <c r="P61" i="21" s="1"/>
  <c r="R61" i="21" s="1"/>
  <c r="E59" i="21"/>
  <c r="G60" i="21"/>
  <c r="H60" i="21" s="1"/>
  <c r="I60" i="21"/>
  <c r="O75" i="33" l="1"/>
  <c r="E32" i="36"/>
  <c r="G32" i="36" s="1"/>
  <c r="R75" i="33"/>
  <c r="E32" i="25"/>
  <c r="Y76" i="33"/>
  <c r="AA76" i="33" s="1"/>
  <c r="V76" i="33"/>
  <c r="X76" i="33" s="1"/>
  <c r="M76" i="33"/>
  <c r="P76" i="33"/>
  <c r="S76" i="33"/>
  <c r="U76" i="33" s="1"/>
  <c r="L76" i="33"/>
  <c r="I78" i="33"/>
  <c r="J78" i="33" s="1"/>
  <c r="E35" i="38" s="1"/>
  <c r="G35" i="38" s="1"/>
  <c r="G101" i="29"/>
  <c r="H101" i="29" s="1"/>
  <c r="S61" i="21"/>
  <c r="U61" i="21" s="1"/>
  <c r="M61" i="21"/>
  <c r="O61" i="21" s="1"/>
  <c r="Y61" i="21"/>
  <c r="AA61" i="21" s="1"/>
  <c r="V61" i="21"/>
  <c r="X61" i="21" s="1"/>
  <c r="L61" i="21"/>
  <c r="J60" i="21"/>
  <c r="P60" i="21" s="1"/>
  <c r="R60" i="21" s="1"/>
  <c r="G59" i="21"/>
  <c r="H59" i="21" s="1"/>
  <c r="I59" i="21"/>
  <c r="E58" i="21"/>
  <c r="R76" i="33" l="1"/>
  <c r="E33" i="25"/>
  <c r="O76" i="33"/>
  <c r="E33" i="36"/>
  <c r="G33" i="36" s="1"/>
  <c r="P77" i="33"/>
  <c r="M77" i="33"/>
  <c r="S77" i="33"/>
  <c r="U77" i="33" s="1"/>
  <c r="V77" i="33"/>
  <c r="X77" i="33" s="1"/>
  <c r="L77" i="33"/>
  <c r="Y77" i="33"/>
  <c r="AA77" i="33" s="1"/>
  <c r="I79" i="33"/>
  <c r="J79" i="33" s="1"/>
  <c r="E36" i="38" s="1"/>
  <c r="G36" i="38" s="1"/>
  <c r="G100" i="29"/>
  <c r="H100" i="29" s="1"/>
  <c r="V60" i="21"/>
  <c r="X60" i="21" s="1"/>
  <c r="Y60" i="21"/>
  <c r="AA60" i="21" s="1"/>
  <c r="S60" i="21"/>
  <c r="U60" i="21" s="1"/>
  <c r="L60" i="21"/>
  <c r="M60" i="21"/>
  <c r="O60" i="21" s="1"/>
  <c r="G58" i="21"/>
  <c r="H58" i="21" s="1"/>
  <c r="I58" i="21"/>
  <c r="E57" i="21"/>
  <c r="J59" i="21"/>
  <c r="R77" i="33" l="1"/>
  <c r="E34" i="25"/>
  <c r="O77" i="33"/>
  <c r="E34" i="36"/>
  <c r="G34" i="36" s="1"/>
  <c r="I80" i="33"/>
  <c r="J80" i="33" s="1"/>
  <c r="E37" i="38" s="1"/>
  <c r="G37" i="38" s="1"/>
  <c r="S78" i="33"/>
  <c r="U78" i="33" s="1"/>
  <c r="P78" i="33"/>
  <c r="L78" i="33"/>
  <c r="Y78" i="33"/>
  <c r="AA78" i="33" s="1"/>
  <c r="V78" i="33"/>
  <c r="X78" i="33" s="1"/>
  <c r="M78" i="33"/>
  <c r="G99" i="29"/>
  <c r="H99" i="29" s="1"/>
  <c r="G57" i="21"/>
  <c r="H57" i="21" s="1"/>
  <c r="I57" i="21"/>
  <c r="E56" i="21"/>
  <c r="P59" i="21"/>
  <c r="R59" i="21" s="1"/>
  <c r="Y59" i="21"/>
  <c r="AA59" i="21" s="1"/>
  <c r="M59" i="21"/>
  <c r="O59" i="21" s="1"/>
  <c r="V59" i="21"/>
  <c r="X59" i="21" s="1"/>
  <c r="L59" i="21"/>
  <c r="S59" i="21"/>
  <c r="U59" i="21" s="1"/>
  <c r="J58" i="21"/>
  <c r="R78" i="33" l="1"/>
  <c r="E35" i="25"/>
  <c r="O78" i="33"/>
  <c r="E35" i="36"/>
  <c r="G35" i="36" s="1"/>
  <c r="I81" i="33"/>
  <c r="J81" i="33" s="1"/>
  <c r="E38" i="38" s="1"/>
  <c r="G38" i="38" s="1"/>
  <c r="M79" i="33"/>
  <c r="L79" i="33"/>
  <c r="P79" i="33"/>
  <c r="V79" i="33"/>
  <c r="X79" i="33" s="1"/>
  <c r="Y79" i="33"/>
  <c r="AA79" i="33" s="1"/>
  <c r="S79" i="33"/>
  <c r="U79" i="33" s="1"/>
  <c r="G98" i="29"/>
  <c r="H98" i="29" s="1"/>
  <c r="J57" i="21"/>
  <c r="M57" i="21" s="1"/>
  <c r="O57" i="21" s="1"/>
  <c r="P58" i="21"/>
  <c r="R58" i="21" s="1"/>
  <c r="Y58" i="21"/>
  <c r="AA58" i="21" s="1"/>
  <c r="M58" i="21"/>
  <c r="O58" i="21" s="1"/>
  <c r="V58" i="21"/>
  <c r="X58" i="21" s="1"/>
  <c r="L58" i="21"/>
  <c r="S58" i="21"/>
  <c r="U58" i="21" s="1"/>
  <c r="G56" i="21"/>
  <c r="H56" i="21" s="1"/>
  <c r="I56" i="21"/>
  <c r="E55" i="21"/>
  <c r="R79" i="33" l="1"/>
  <c r="E36" i="25"/>
  <c r="O79" i="33"/>
  <c r="E36" i="36"/>
  <c r="G36" i="36" s="1"/>
  <c r="I82" i="33"/>
  <c r="J82" i="33" s="1"/>
  <c r="E39" i="38" s="1"/>
  <c r="G39" i="38" s="1"/>
  <c r="Y80" i="33"/>
  <c r="AA80" i="33" s="1"/>
  <c r="P80" i="33"/>
  <c r="M80" i="33"/>
  <c r="L80" i="33"/>
  <c r="S80" i="33"/>
  <c r="U80" i="33" s="1"/>
  <c r="V80" i="33"/>
  <c r="X80" i="33" s="1"/>
  <c r="G97" i="29"/>
  <c r="H97" i="29" s="1"/>
  <c r="Y57" i="21"/>
  <c r="AA57" i="21" s="1"/>
  <c r="P57" i="21"/>
  <c r="R57" i="21" s="1"/>
  <c r="S57" i="21"/>
  <c r="U57" i="21" s="1"/>
  <c r="L57" i="21"/>
  <c r="V57" i="21"/>
  <c r="X57" i="21" s="1"/>
  <c r="G55" i="21"/>
  <c r="H55" i="21" s="1"/>
  <c r="I55" i="21"/>
  <c r="E54" i="21"/>
  <c r="J56" i="21"/>
  <c r="O80" i="33" l="1"/>
  <c r="E37" i="36"/>
  <c r="G37" i="36" s="1"/>
  <c r="R80" i="33"/>
  <c r="E37" i="25"/>
  <c r="I83" i="33"/>
  <c r="J83" i="33" s="1"/>
  <c r="E40" i="38" s="1"/>
  <c r="G40" i="38" s="1"/>
  <c r="V81" i="33"/>
  <c r="X81" i="33" s="1"/>
  <c r="L81" i="33"/>
  <c r="P81" i="33"/>
  <c r="M81" i="33"/>
  <c r="Y81" i="33"/>
  <c r="AA81" i="33" s="1"/>
  <c r="S81" i="33"/>
  <c r="U81" i="33" s="1"/>
  <c r="G96" i="29"/>
  <c r="H96" i="29" s="1"/>
  <c r="P56" i="21"/>
  <c r="R56" i="21" s="1"/>
  <c r="Y56" i="21"/>
  <c r="AA56" i="21" s="1"/>
  <c r="M56" i="21"/>
  <c r="O56" i="21" s="1"/>
  <c r="V56" i="21"/>
  <c r="X56" i="21" s="1"/>
  <c r="L56" i="21"/>
  <c r="S56" i="21"/>
  <c r="U56" i="21" s="1"/>
  <c r="G54" i="21"/>
  <c r="H54" i="21" s="1"/>
  <c r="I54" i="21"/>
  <c r="E53" i="21"/>
  <c r="J55" i="21"/>
  <c r="O81" i="33" l="1"/>
  <c r="E38" i="36"/>
  <c r="G38" i="36" s="1"/>
  <c r="R81" i="33"/>
  <c r="E38" i="25"/>
  <c r="I84" i="33"/>
  <c r="J84" i="33" s="1"/>
  <c r="E41" i="38" s="1"/>
  <c r="G41" i="38" s="1"/>
  <c r="L82" i="33"/>
  <c r="P82" i="33"/>
  <c r="V82" i="33"/>
  <c r="X82" i="33" s="1"/>
  <c r="M82" i="33"/>
  <c r="Y82" i="33"/>
  <c r="AA82" i="33" s="1"/>
  <c r="S82" i="33"/>
  <c r="U82" i="33" s="1"/>
  <c r="G95" i="29"/>
  <c r="H95" i="29" s="1"/>
  <c r="I179" i="29" s="1"/>
  <c r="G53" i="21"/>
  <c r="H53" i="21" s="1"/>
  <c r="I53" i="21"/>
  <c r="E52" i="21"/>
  <c r="P55" i="21"/>
  <c r="R55" i="21" s="1"/>
  <c r="Y55" i="21"/>
  <c r="AA55" i="21" s="1"/>
  <c r="M55" i="21"/>
  <c r="O55" i="21" s="1"/>
  <c r="V55" i="21"/>
  <c r="X55" i="21" s="1"/>
  <c r="L55" i="21"/>
  <c r="S55" i="21"/>
  <c r="U55" i="21" s="1"/>
  <c r="J54" i="21"/>
  <c r="O82" i="33" l="1"/>
  <c r="E39" i="36"/>
  <c r="G39" i="36" s="1"/>
  <c r="R82" i="33"/>
  <c r="E39" i="25"/>
  <c r="Y83" i="33"/>
  <c r="AA83" i="33" s="1"/>
  <c r="S83" i="33"/>
  <c r="U83" i="33" s="1"/>
  <c r="M83" i="33"/>
  <c r="L83" i="33"/>
  <c r="V83" i="33"/>
  <c r="X83" i="33" s="1"/>
  <c r="P83" i="33"/>
  <c r="I85" i="33"/>
  <c r="J85" i="33" s="1"/>
  <c r="E42" i="38" s="1"/>
  <c r="G42" i="38" s="1"/>
  <c r="J53" i="21"/>
  <c r="M53" i="21" s="1"/>
  <c r="O53" i="21" s="1"/>
  <c r="P54" i="21"/>
  <c r="R54" i="21" s="1"/>
  <c r="Y54" i="21"/>
  <c r="AA54" i="21" s="1"/>
  <c r="M54" i="21"/>
  <c r="O54" i="21" s="1"/>
  <c r="V54" i="21"/>
  <c r="X54" i="21" s="1"/>
  <c r="L54" i="21"/>
  <c r="S54" i="21"/>
  <c r="U54" i="21" s="1"/>
  <c r="G52" i="21"/>
  <c r="H52" i="21" s="1"/>
  <c r="I52" i="21"/>
  <c r="E51" i="21"/>
  <c r="R83" i="33" l="1"/>
  <c r="E40" i="25"/>
  <c r="O83" i="33"/>
  <c r="E40" i="36"/>
  <c r="G40" i="36" s="1"/>
  <c r="I11" i="29"/>
  <c r="J11" i="29" s="1"/>
  <c r="I86" i="33"/>
  <c r="J86" i="33" s="1"/>
  <c r="E43" i="38" s="1"/>
  <c r="G43" i="38" s="1"/>
  <c r="V84" i="33"/>
  <c r="X84" i="33" s="1"/>
  <c r="M84" i="33"/>
  <c r="L84" i="33"/>
  <c r="P84" i="33"/>
  <c r="S84" i="33"/>
  <c r="U84" i="33" s="1"/>
  <c r="Y84" i="33"/>
  <c r="AA84" i="33" s="1"/>
  <c r="Y53" i="21"/>
  <c r="AA53" i="21" s="1"/>
  <c r="P53" i="21"/>
  <c r="R53" i="21" s="1"/>
  <c r="S53" i="21"/>
  <c r="U53" i="21" s="1"/>
  <c r="L53" i="21"/>
  <c r="V53" i="21"/>
  <c r="X53" i="21" s="1"/>
  <c r="G51" i="21"/>
  <c r="H51" i="21" s="1"/>
  <c r="I51" i="21"/>
  <c r="E50" i="21"/>
  <c r="J52" i="21"/>
  <c r="R84" i="33" l="1"/>
  <c r="E41" i="25"/>
  <c r="O84" i="33"/>
  <c r="E41" i="36"/>
  <c r="G41" i="36" s="1"/>
  <c r="I12" i="29"/>
  <c r="J12" i="29" s="1"/>
  <c r="S85" i="33"/>
  <c r="U85" i="33" s="1"/>
  <c r="P85" i="33"/>
  <c r="L85" i="33"/>
  <c r="V85" i="33"/>
  <c r="X85" i="33" s="1"/>
  <c r="Y85" i="33"/>
  <c r="AA85" i="33" s="1"/>
  <c r="M85" i="33"/>
  <c r="I87" i="33"/>
  <c r="J87" i="33" s="1"/>
  <c r="E44" i="38" s="1"/>
  <c r="G44" i="38" s="1"/>
  <c r="P52" i="21"/>
  <c r="R52" i="21" s="1"/>
  <c r="Y52" i="21"/>
  <c r="AA52" i="21" s="1"/>
  <c r="M52" i="21"/>
  <c r="O52" i="21" s="1"/>
  <c r="V52" i="21"/>
  <c r="X52" i="21" s="1"/>
  <c r="L52" i="21"/>
  <c r="S52" i="21"/>
  <c r="U52" i="21" s="1"/>
  <c r="G50" i="21"/>
  <c r="H50" i="21" s="1"/>
  <c r="I50" i="21"/>
  <c r="E49" i="21"/>
  <c r="F13" i="18"/>
  <c r="H13" i="18" s="1"/>
  <c r="I13" i="18" s="1"/>
  <c r="J13" i="18" s="1"/>
  <c r="J51" i="21"/>
  <c r="O85" i="33" l="1"/>
  <c r="E42" i="36"/>
  <c r="G42" i="36" s="1"/>
  <c r="R85" i="33"/>
  <c r="E42" i="25"/>
  <c r="Y11" i="29"/>
  <c r="AA11" i="29" s="1"/>
  <c r="S11" i="29"/>
  <c r="U11" i="29" s="1"/>
  <c r="M11" i="29"/>
  <c r="O11" i="29" s="1"/>
  <c r="L11" i="29"/>
  <c r="V11" i="29"/>
  <c r="X11" i="29" s="1"/>
  <c r="P11" i="29"/>
  <c r="R11" i="29" s="1"/>
  <c r="I13" i="29"/>
  <c r="J13" i="29" s="1"/>
  <c r="I88" i="33"/>
  <c r="J88" i="33" s="1"/>
  <c r="E45" i="38" s="1"/>
  <c r="G45" i="38" s="1"/>
  <c r="L86" i="33"/>
  <c r="M86" i="33"/>
  <c r="Y86" i="33"/>
  <c r="AA86" i="33" s="1"/>
  <c r="P86" i="33"/>
  <c r="V86" i="33"/>
  <c r="X86" i="33" s="1"/>
  <c r="S86" i="33"/>
  <c r="U86" i="33" s="1"/>
  <c r="P51" i="21"/>
  <c r="R51" i="21" s="1"/>
  <c r="Y51" i="21"/>
  <c r="AA51" i="21" s="1"/>
  <c r="M51" i="21"/>
  <c r="O51" i="21" s="1"/>
  <c r="V51" i="21"/>
  <c r="X51" i="21" s="1"/>
  <c r="L51" i="21"/>
  <c r="S51" i="21"/>
  <c r="U51" i="21" s="1"/>
  <c r="K13" i="18"/>
  <c r="M13" i="18"/>
  <c r="N13" i="18"/>
  <c r="O13" i="18"/>
  <c r="L13" i="18"/>
  <c r="G49" i="21"/>
  <c r="H49" i="21" s="1"/>
  <c r="I49" i="21"/>
  <c r="E48" i="21"/>
  <c r="J50" i="21"/>
  <c r="O86" i="33" l="1"/>
  <c r="E43" i="36"/>
  <c r="G43" i="36" s="1"/>
  <c r="R86" i="33"/>
  <c r="E43" i="25"/>
  <c r="Y12" i="29"/>
  <c r="AA12" i="29" s="1"/>
  <c r="S12" i="29"/>
  <c r="U12" i="29" s="1"/>
  <c r="M12" i="29"/>
  <c r="O12" i="29" s="1"/>
  <c r="L12" i="29"/>
  <c r="V12" i="29"/>
  <c r="X12" i="29" s="1"/>
  <c r="P12" i="29"/>
  <c r="R12" i="29" s="1"/>
  <c r="I14" i="29"/>
  <c r="J14" i="29" s="1"/>
  <c r="I89" i="33"/>
  <c r="J89" i="33" s="1"/>
  <c r="L4" i="38" s="1"/>
  <c r="N4" i="38" s="1"/>
  <c r="P87" i="33"/>
  <c r="S87" i="33"/>
  <c r="U87" i="33" s="1"/>
  <c r="L87" i="33"/>
  <c r="Y87" i="33"/>
  <c r="AA87" i="33" s="1"/>
  <c r="V87" i="33"/>
  <c r="X87" i="33" s="1"/>
  <c r="M87" i="33"/>
  <c r="J49" i="21"/>
  <c r="Y49" i="21" s="1"/>
  <c r="AA49" i="21" s="1"/>
  <c r="P50" i="21"/>
  <c r="R50" i="21" s="1"/>
  <c r="Y50" i="21"/>
  <c r="AA50" i="21" s="1"/>
  <c r="M50" i="21"/>
  <c r="O50" i="21" s="1"/>
  <c r="V50" i="21"/>
  <c r="X50" i="21" s="1"/>
  <c r="L50" i="21"/>
  <c r="S50" i="21"/>
  <c r="U50" i="21" s="1"/>
  <c r="G48" i="21"/>
  <c r="H48" i="21" s="1"/>
  <c r="I48" i="21"/>
  <c r="O87" i="33" l="1"/>
  <c r="E44" i="36"/>
  <c r="G44" i="36" s="1"/>
  <c r="R87" i="33"/>
  <c r="E44" i="25"/>
  <c r="L13" i="29"/>
  <c r="M13" i="29"/>
  <c r="O13" i="29" s="1"/>
  <c r="V13" i="29"/>
  <c r="X13" i="29" s="1"/>
  <c r="P13" i="29"/>
  <c r="R13" i="29" s="1"/>
  <c r="S13" i="29"/>
  <c r="U13" i="29" s="1"/>
  <c r="Y13" i="29"/>
  <c r="AA13" i="29" s="1"/>
  <c r="I15" i="29"/>
  <c r="J15" i="29" s="1"/>
  <c r="Y88" i="33"/>
  <c r="AA88" i="33" s="1"/>
  <c r="M88" i="33"/>
  <c r="S88" i="33"/>
  <c r="U88" i="33" s="1"/>
  <c r="L88" i="33"/>
  <c r="P88" i="33"/>
  <c r="V88" i="33"/>
  <c r="X88" i="33" s="1"/>
  <c r="I90" i="33"/>
  <c r="J90" i="33" s="1"/>
  <c r="L5" i="38" s="1"/>
  <c r="N5" i="38" s="1"/>
  <c r="L49" i="21"/>
  <c r="M49" i="21"/>
  <c r="O49" i="21" s="1"/>
  <c r="P49" i="21"/>
  <c r="R49" i="21" s="1"/>
  <c r="S49" i="21"/>
  <c r="U49" i="21" s="1"/>
  <c r="V49" i="21"/>
  <c r="X49" i="21" s="1"/>
  <c r="J48" i="21"/>
  <c r="Y48" i="21" s="1"/>
  <c r="AA48" i="21" s="1"/>
  <c r="I47" i="21"/>
  <c r="O88" i="33" l="1"/>
  <c r="E45" i="36"/>
  <c r="G45" i="36" s="1"/>
  <c r="R88" i="33"/>
  <c r="E45" i="25"/>
  <c r="I16" i="29"/>
  <c r="J16" i="29" s="1"/>
  <c r="V14" i="29"/>
  <c r="X14" i="29" s="1"/>
  <c r="P14" i="29"/>
  <c r="R14" i="29" s="1"/>
  <c r="L14" i="29"/>
  <c r="Y14" i="29"/>
  <c r="AA14" i="29" s="1"/>
  <c r="S14" i="29"/>
  <c r="U14" i="29" s="1"/>
  <c r="M14" i="29"/>
  <c r="O14" i="29" s="1"/>
  <c r="I91" i="33"/>
  <c r="J91" i="33" s="1"/>
  <c r="L6" i="38" s="1"/>
  <c r="N6" i="38" s="1"/>
  <c r="L89" i="33"/>
  <c r="Y89" i="33"/>
  <c r="AA89" i="33" s="1"/>
  <c r="V89" i="33"/>
  <c r="X89" i="33" s="1"/>
  <c r="P89" i="33"/>
  <c r="S89" i="33"/>
  <c r="U89" i="33" s="1"/>
  <c r="M89" i="33"/>
  <c r="P48" i="21"/>
  <c r="R48" i="21" s="1"/>
  <c r="L48" i="21"/>
  <c r="M48" i="21"/>
  <c r="O48" i="21" s="1"/>
  <c r="S48" i="21"/>
  <c r="U48" i="21" s="1"/>
  <c r="V48" i="21"/>
  <c r="X48" i="21" s="1"/>
  <c r="I46" i="21"/>
  <c r="J47" i="21"/>
  <c r="O89" i="33" l="1"/>
  <c r="L4" i="36"/>
  <c r="N4" i="36" s="1"/>
  <c r="R89" i="33"/>
  <c r="L4" i="25"/>
  <c r="V15" i="29"/>
  <c r="X15" i="29" s="1"/>
  <c r="P15" i="29"/>
  <c r="R15" i="29" s="1"/>
  <c r="Y15" i="29"/>
  <c r="AA15" i="29" s="1"/>
  <c r="S15" i="29"/>
  <c r="U15" i="29" s="1"/>
  <c r="M15" i="29"/>
  <c r="O15" i="29" s="1"/>
  <c r="L15" i="29"/>
  <c r="I17" i="29"/>
  <c r="J17" i="29" s="1"/>
  <c r="M90" i="33"/>
  <c r="P90" i="33"/>
  <c r="V90" i="33"/>
  <c r="X90" i="33" s="1"/>
  <c r="Y90" i="33"/>
  <c r="AA90" i="33" s="1"/>
  <c r="L90" i="33"/>
  <c r="S90" i="33"/>
  <c r="U90" i="33" s="1"/>
  <c r="I92" i="33"/>
  <c r="J92" i="33" s="1"/>
  <c r="L7" i="38" s="1"/>
  <c r="N7" i="38" s="1"/>
  <c r="P47" i="21"/>
  <c r="R47" i="21" s="1"/>
  <c r="Y47" i="21"/>
  <c r="AA47" i="21" s="1"/>
  <c r="M47" i="21"/>
  <c r="O47" i="21" s="1"/>
  <c r="V47" i="21"/>
  <c r="X47" i="21" s="1"/>
  <c r="L47" i="21"/>
  <c r="S47" i="21"/>
  <c r="U47" i="21" s="1"/>
  <c r="I45" i="21"/>
  <c r="J46" i="21"/>
  <c r="O90" i="33" l="1"/>
  <c r="L5" i="36"/>
  <c r="N5" i="36" s="1"/>
  <c r="R90" i="33"/>
  <c r="L5" i="25"/>
  <c r="P16" i="29"/>
  <c r="R16" i="29" s="1"/>
  <c r="Y16" i="29"/>
  <c r="AA16" i="29" s="1"/>
  <c r="S16" i="29"/>
  <c r="U16" i="29" s="1"/>
  <c r="M16" i="29"/>
  <c r="O16" i="29" s="1"/>
  <c r="V16" i="29"/>
  <c r="X16" i="29" s="1"/>
  <c r="L16" i="29"/>
  <c r="I18" i="29"/>
  <c r="J18" i="29" s="1"/>
  <c r="I93" i="33"/>
  <c r="J93" i="33" s="1"/>
  <c r="L8" i="38" s="1"/>
  <c r="N8" i="38" s="1"/>
  <c r="L91" i="33"/>
  <c r="S91" i="33"/>
  <c r="U91" i="33" s="1"/>
  <c r="M91" i="33"/>
  <c r="Y91" i="33"/>
  <c r="AA91" i="33" s="1"/>
  <c r="V91" i="33"/>
  <c r="X91" i="33" s="1"/>
  <c r="P91" i="33"/>
  <c r="P46" i="21"/>
  <c r="R46" i="21" s="1"/>
  <c r="Y46" i="21"/>
  <c r="AA46" i="21" s="1"/>
  <c r="M46" i="21"/>
  <c r="O46" i="21" s="1"/>
  <c r="V46" i="21"/>
  <c r="X46" i="21" s="1"/>
  <c r="L46" i="21"/>
  <c r="S46" i="21"/>
  <c r="U46" i="21" s="1"/>
  <c r="I44" i="21"/>
  <c r="J45" i="21"/>
  <c r="O91" i="33" l="1"/>
  <c r="L6" i="36"/>
  <c r="N6" i="36" s="1"/>
  <c r="R91" i="33"/>
  <c r="L6" i="25"/>
  <c r="Y17" i="29"/>
  <c r="AA17" i="29" s="1"/>
  <c r="S17" i="29"/>
  <c r="U17" i="29" s="1"/>
  <c r="M17" i="29"/>
  <c r="O17" i="29" s="1"/>
  <c r="L17" i="29"/>
  <c r="V17" i="29"/>
  <c r="X17" i="29" s="1"/>
  <c r="P17" i="29"/>
  <c r="R17" i="29" s="1"/>
  <c r="I19" i="29"/>
  <c r="J19" i="29" s="1"/>
  <c r="L92" i="33"/>
  <c r="S92" i="33"/>
  <c r="U92" i="33" s="1"/>
  <c r="M92" i="33"/>
  <c r="Y92" i="33"/>
  <c r="AA92" i="33" s="1"/>
  <c r="V92" i="33"/>
  <c r="X92" i="33" s="1"/>
  <c r="P92" i="33"/>
  <c r="I94" i="33"/>
  <c r="J94" i="33" s="1"/>
  <c r="L9" i="38" s="1"/>
  <c r="N9" i="38" s="1"/>
  <c r="J44" i="21"/>
  <c r="Y44" i="21" s="1"/>
  <c r="AA44" i="21" s="1"/>
  <c r="P45" i="21"/>
  <c r="R45" i="21" s="1"/>
  <c r="Y45" i="21"/>
  <c r="AA45" i="21" s="1"/>
  <c r="M45" i="21"/>
  <c r="O45" i="21" s="1"/>
  <c r="V45" i="21"/>
  <c r="X45" i="21" s="1"/>
  <c r="L45" i="21"/>
  <c r="S45" i="21"/>
  <c r="U45" i="21" s="1"/>
  <c r="I43" i="21"/>
  <c r="O92" i="33" l="1"/>
  <c r="L7" i="36"/>
  <c r="N7" i="36" s="1"/>
  <c r="R92" i="33"/>
  <c r="L7" i="25"/>
  <c r="Y18" i="29"/>
  <c r="AA18" i="29" s="1"/>
  <c r="S18" i="29"/>
  <c r="U18" i="29" s="1"/>
  <c r="M18" i="29"/>
  <c r="O18" i="29" s="1"/>
  <c r="L18" i="29"/>
  <c r="V18" i="29"/>
  <c r="X18" i="29" s="1"/>
  <c r="P18" i="29"/>
  <c r="R18" i="29" s="1"/>
  <c r="I20" i="29"/>
  <c r="J20" i="29" s="1"/>
  <c r="Y93" i="33"/>
  <c r="AA93" i="33" s="1"/>
  <c r="L93" i="33"/>
  <c r="V93" i="33"/>
  <c r="X93" i="33" s="1"/>
  <c r="M93" i="33"/>
  <c r="S93" i="33"/>
  <c r="U93" i="33" s="1"/>
  <c r="P93" i="33"/>
  <c r="I95" i="33"/>
  <c r="J95" i="33" s="1"/>
  <c r="L10" i="38" s="1"/>
  <c r="N10" i="38" s="1"/>
  <c r="L44" i="21"/>
  <c r="M44" i="21"/>
  <c r="O44" i="21" s="1"/>
  <c r="P44" i="21"/>
  <c r="R44" i="21" s="1"/>
  <c r="S44" i="21"/>
  <c r="U44" i="21" s="1"/>
  <c r="V44" i="21"/>
  <c r="X44" i="21" s="1"/>
  <c r="J43" i="21"/>
  <c r="Y43" i="21" s="1"/>
  <c r="AA43" i="21" s="1"/>
  <c r="I42" i="21"/>
  <c r="O93" i="33" l="1"/>
  <c r="L8" i="36"/>
  <c r="N8" i="36" s="1"/>
  <c r="R93" i="33"/>
  <c r="L8" i="25"/>
  <c r="L19" i="29"/>
  <c r="S19" i="29"/>
  <c r="U19" i="29" s="1"/>
  <c r="V19" i="29"/>
  <c r="X19" i="29" s="1"/>
  <c r="P19" i="29"/>
  <c r="R19" i="29" s="1"/>
  <c r="Y19" i="29"/>
  <c r="AA19" i="29" s="1"/>
  <c r="M19" i="29"/>
  <c r="O19" i="29" s="1"/>
  <c r="I21" i="29"/>
  <c r="J21" i="29" s="1"/>
  <c r="V94" i="33"/>
  <c r="X94" i="33" s="1"/>
  <c r="S94" i="33"/>
  <c r="U94" i="33" s="1"/>
  <c r="P94" i="33"/>
  <c r="M94" i="33"/>
  <c r="L94" i="33"/>
  <c r="Y94" i="33"/>
  <c r="AA94" i="33" s="1"/>
  <c r="I96" i="33"/>
  <c r="J96" i="33" s="1"/>
  <c r="L11" i="38" s="1"/>
  <c r="N11" i="38" s="1"/>
  <c r="L43" i="21"/>
  <c r="M43" i="21"/>
  <c r="O43" i="21" s="1"/>
  <c r="P43" i="21"/>
  <c r="R43" i="21" s="1"/>
  <c r="J42" i="21"/>
  <c r="Y42" i="21" s="1"/>
  <c r="AA42" i="21" s="1"/>
  <c r="S43" i="21"/>
  <c r="U43" i="21" s="1"/>
  <c r="V43" i="21"/>
  <c r="X43" i="21" s="1"/>
  <c r="I41" i="21"/>
  <c r="O94" i="33" l="1"/>
  <c r="L9" i="36"/>
  <c r="N9" i="36" s="1"/>
  <c r="R94" i="33"/>
  <c r="L9" i="25"/>
  <c r="I22" i="29"/>
  <c r="V20" i="29"/>
  <c r="X20" i="29" s="1"/>
  <c r="P20" i="29"/>
  <c r="R20" i="29" s="1"/>
  <c r="L20" i="29"/>
  <c r="Y20" i="29"/>
  <c r="AA20" i="29" s="1"/>
  <c r="S20" i="29"/>
  <c r="U20" i="29" s="1"/>
  <c r="M20" i="29"/>
  <c r="O20" i="29" s="1"/>
  <c r="I97" i="33"/>
  <c r="J97" i="33" s="1"/>
  <c r="L12" i="38" s="1"/>
  <c r="N12" i="38" s="1"/>
  <c r="Y95" i="33"/>
  <c r="AA95" i="33" s="1"/>
  <c r="L95" i="33"/>
  <c r="S95" i="33"/>
  <c r="U95" i="33" s="1"/>
  <c r="M95" i="33"/>
  <c r="V95" i="33"/>
  <c r="X95" i="33" s="1"/>
  <c r="P95" i="33"/>
  <c r="M42" i="21"/>
  <c r="O42" i="21" s="1"/>
  <c r="P42" i="21"/>
  <c r="R42" i="21" s="1"/>
  <c r="L42" i="21"/>
  <c r="S42" i="21"/>
  <c r="U42" i="21" s="1"/>
  <c r="V42" i="21"/>
  <c r="X42" i="21" s="1"/>
  <c r="I40" i="21"/>
  <c r="J41" i="21"/>
  <c r="I23" i="29" l="1"/>
  <c r="J23" i="29" s="1"/>
  <c r="J22" i="29"/>
  <c r="P22" i="29" s="1"/>
  <c r="R22" i="29" s="1"/>
  <c r="R95" i="33"/>
  <c r="L10" i="25"/>
  <c r="O95" i="33"/>
  <c r="L10" i="36"/>
  <c r="N10" i="36" s="1"/>
  <c r="I24" i="29"/>
  <c r="J24" i="29" s="1"/>
  <c r="V21" i="29"/>
  <c r="X21" i="29" s="1"/>
  <c r="P21" i="29"/>
  <c r="R21" i="29" s="1"/>
  <c r="Y21" i="29"/>
  <c r="AA21" i="29" s="1"/>
  <c r="S21" i="29"/>
  <c r="U21" i="29" s="1"/>
  <c r="M21" i="29"/>
  <c r="O21" i="29" s="1"/>
  <c r="L21" i="29"/>
  <c r="P96" i="33"/>
  <c r="M96" i="33"/>
  <c r="Y96" i="33"/>
  <c r="AA96" i="33" s="1"/>
  <c r="S96" i="33"/>
  <c r="U96" i="33" s="1"/>
  <c r="V96" i="33"/>
  <c r="X96" i="33" s="1"/>
  <c r="L96" i="33"/>
  <c r="I98" i="33"/>
  <c r="J98" i="33" s="1"/>
  <c r="L13" i="38" s="1"/>
  <c r="N13" i="38" s="1"/>
  <c r="P41" i="21"/>
  <c r="R41" i="21" s="1"/>
  <c r="Y41" i="21"/>
  <c r="AA41" i="21" s="1"/>
  <c r="M41" i="21"/>
  <c r="O41" i="21" s="1"/>
  <c r="V41" i="21"/>
  <c r="X41" i="21" s="1"/>
  <c r="L41" i="21"/>
  <c r="S41" i="21"/>
  <c r="U41" i="21" s="1"/>
  <c r="I39" i="21"/>
  <c r="J40" i="21"/>
  <c r="M22" i="29" l="1"/>
  <c r="O22" i="29" s="1"/>
  <c r="V22" i="29"/>
  <c r="X22" i="29" s="1"/>
  <c r="O96" i="33"/>
  <c r="L11" i="36"/>
  <c r="N11" i="36" s="1"/>
  <c r="S22" i="29"/>
  <c r="U22" i="29" s="1"/>
  <c r="L22" i="29"/>
  <c r="R96" i="33"/>
  <c r="L11" i="25"/>
  <c r="Y22" i="29"/>
  <c r="AA22" i="29" s="1"/>
  <c r="I25" i="29"/>
  <c r="J25" i="29" s="1"/>
  <c r="L97" i="33"/>
  <c r="S97" i="33"/>
  <c r="U97" i="33" s="1"/>
  <c r="Y97" i="33"/>
  <c r="AA97" i="33" s="1"/>
  <c r="P97" i="33"/>
  <c r="M97" i="33"/>
  <c r="V97" i="33"/>
  <c r="X97" i="33" s="1"/>
  <c r="I99" i="33"/>
  <c r="J99" i="33" s="1"/>
  <c r="L14" i="38" s="1"/>
  <c r="N14" i="38" s="1"/>
  <c r="P40" i="21"/>
  <c r="R40" i="21" s="1"/>
  <c r="Y40" i="21"/>
  <c r="AA40" i="21" s="1"/>
  <c r="M40" i="21"/>
  <c r="O40" i="21" s="1"/>
  <c r="V40" i="21"/>
  <c r="X40" i="21" s="1"/>
  <c r="L40" i="21"/>
  <c r="S40" i="21"/>
  <c r="U40" i="21" s="1"/>
  <c r="I38" i="21"/>
  <c r="F12" i="18"/>
  <c r="H12" i="18" s="1"/>
  <c r="I12" i="18" s="1"/>
  <c r="J12" i="18" s="1"/>
  <c r="J39" i="21"/>
  <c r="O97" i="33" l="1"/>
  <c r="L12" i="36"/>
  <c r="N12" i="36" s="1"/>
  <c r="R97" i="33"/>
  <c r="L12" i="25"/>
  <c r="I26" i="29"/>
  <c r="J26" i="29" s="1"/>
  <c r="I100" i="33"/>
  <c r="J100" i="33" s="1"/>
  <c r="L15" i="38" s="1"/>
  <c r="N15" i="38" s="1"/>
  <c r="P98" i="33"/>
  <c r="S98" i="33"/>
  <c r="U98" i="33" s="1"/>
  <c r="Y98" i="33"/>
  <c r="AA98" i="33" s="1"/>
  <c r="L98" i="33"/>
  <c r="V98" i="33"/>
  <c r="X98" i="33" s="1"/>
  <c r="M98" i="33"/>
  <c r="P39" i="21"/>
  <c r="R39" i="21" s="1"/>
  <c r="Y39" i="21"/>
  <c r="AA39" i="21" s="1"/>
  <c r="M39" i="21"/>
  <c r="O39" i="21" s="1"/>
  <c r="V39" i="21"/>
  <c r="X39" i="21" s="1"/>
  <c r="L39" i="21"/>
  <c r="S39" i="21"/>
  <c r="U39" i="21" s="1"/>
  <c r="I37" i="21"/>
  <c r="M12" i="18"/>
  <c r="N12" i="18"/>
  <c r="O12" i="18"/>
  <c r="K12" i="18"/>
  <c r="L12" i="18"/>
  <c r="J38" i="21"/>
  <c r="O98" i="33" l="1"/>
  <c r="L13" i="36"/>
  <c r="N13" i="36" s="1"/>
  <c r="R98" i="33"/>
  <c r="L13" i="25"/>
  <c r="I27" i="29"/>
  <c r="J27" i="29" s="1"/>
  <c r="Y99" i="33"/>
  <c r="AA99" i="33" s="1"/>
  <c r="M99" i="33"/>
  <c r="L99" i="33"/>
  <c r="S99" i="33"/>
  <c r="U99" i="33" s="1"/>
  <c r="V99" i="33"/>
  <c r="X99" i="33" s="1"/>
  <c r="P99" i="33"/>
  <c r="I101" i="33"/>
  <c r="J101" i="33" s="1"/>
  <c r="L16" i="38" s="1"/>
  <c r="N16" i="38" s="1"/>
  <c r="P38" i="21"/>
  <c r="R38" i="21" s="1"/>
  <c r="Y38" i="21"/>
  <c r="AA38" i="21" s="1"/>
  <c r="M38" i="21"/>
  <c r="O38" i="21" s="1"/>
  <c r="V38" i="21"/>
  <c r="X38" i="21" s="1"/>
  <c r="L38" i="21"/>
  <c r="S38" i="21"/>
  <c r="U38" i="21" s="1"/>
  <c r="I36" i="21"/>
  <c r="J37" i="21"/>
  <c r="O99" i="33" l="1"/>
  <c r="L14" i="36"/>
  <c r="N14" i="36" s="1"/>
  <c r="R99" i="33"/>
  <c r="L14" i="25"/>
  <c r="I28" i="29"/>
  <c r="J28" i="29" s="1"/>
  <c r="I102" i="33"/>
  <c r="J102" i="33" s="1"/>
  <c r="L17" i="38" s="1"/>
  <c r="N17" i="38" s="1"/>
  <c r="L100" i="33"/>
  <c r="P100" i="33"/>
  <c r="M100" i="33"/>
  <c r="Y100" i="33"/>
  <c r="AA100" i="33" s="1"/>
  <c r="S100" i="33"/>
  <c r="U100" i="33" s="1"/>
  <c r="V100" i="33"/>
  <c r="X100" i="33" s="1"/>
  <c r="P37" i="21"/>
  <c r="R37" i="21" s="1"/>
  <c r="Y37" i="21"/>
  <c r="AA37" i="21" s="1"/>
  <c r="M37" i="21"/>
  <c r="O37" i="21" s="1"/>
  <c r="V37" i="21"/>
  <c r="X37" i="21" s="1"/>
  <c r="L37" i="21"/>
  <c r="S37" i="21"/>
  <c r="U37" i="21" s="1"/>
  <c r="I35" i="21"/>
  <c r="J36" i="21"/>
  <c r="R100" i="33" l="1"/>
  <c r="L15" i="25"/>
  <c r="O100" i="33"/>
  <c r="L15" i="36"/>
  <c r="N15" i="36" s="1"/>
  <c r="I29" i="29"/>
  <c r="J29" i="29" s="1"/>
  <c r="I103" i="33"/>
  <c r="J103" i="33" s="1"/>
  <c r="L18" i="38" s="1"/>
  <c r="N18" i="38" s="1"/>
  <c r="L101" i="33"/>
  <c r="Y101" i="33"/>
  <c r="AA101" i="33" s="1"/>
  <c r="P101" i="33"/>
  <c r="V101" i="33"/>
  <c r="X101" i="33" s="1"/>
  <c r="S101" i="33"/>
  <c r="U101" i="33" s="1"/>
  <c r="M101" i="33"/>
  <c r="P36" i="21"/>
  <c r="R36" i="21" s="1"/>
  <c r="Y36" i="21"/>
  <c r="AA36" i="21" s="1"/>
  <c r="M36" i="21"/>
  <c r="O36" i="21" s="1"/>
  <c r="V36" i="21"/>
  <c r="X36" i="21" s="1"/>
  <c r="L36" i="21"/>
  <c r="S36" i="21"/>
  <c r="U36" i="21" s="1"/>
  <c r="I34" i="21"/>
  <c r="J35" i="21"/>
  <c r="R101" i="33" l="1"/>
  <c r="L16" i="25"/>
  <c r="O101" i="33"/>
  <c r="L16" i="36"/>
  <c r="N16" i="36" s="1"/>
  <c r="I30" i="29"/>
  <c r="J30" i="29" s="1"/>
  <c r="M102" i="33"/>
  <c r="V102" i="33"/>
  <c r="X102" i="33" s="1"/>
  <c r="L102" i="33"/>
  <c r="Y102" i="33"/>
  <c r="AA102" i="33" s="1"/>
  <c r="S102" i="33"/>
  <c r="U102" i="33" s="1"/>
  <c r="P102" i="33"/>
  <c r="I104" i="33"/>
  <c r="J104" i="33" s="1"/>
  <c r="L19" i="38" s="1"/>
  <c r="N19" i="38" s="1"/>
  <c r="P35" i="21"/>
  <c r="R35" i="21" s="1"/>
  <c r="Y35" i="21"/>
  <c r="AA35" i="21" s="1"/>
  <c r="M35" i="21"/>
  <c r="O35" i="21" s="1"/>
  <c r="V35" i="21"/>
  <c r="X35" i="21" s="1"/>
  <c r="L35" i="21"/>
  <c r="S35" i="21"/>
  <c r="U35" i="21" s="1"/>
  <c r="I33" i="21"/>
  <c r="J34" i="21"/>
  <c r="O102" i="33" l="1"/>
  <c r="L17" i="36"/>
  <c r="N17" i="36" s="1"/>
  <c r="R102" i="33"/>
  <c r="L17" i="25"/>
  <c r="I31" i="29"/>
  <c r="J31" i="29" s="1"/>
  <c r="P103" i="33"/>
  <c r="L103" i="33"/>
  <c r="Y103" i="33"/>
  <c r="AA103" i="33" s="1"/>
  <c r="V103" i="33"/>
  <c r="X103" i="33" s="1"/>
  <c r="S103" i="33"/>
  <c r="U103" i="33" s="1"/>
  <c r="M103" i="33"/>
  <c r="I105" i="33"/>
  <c r="J105" i="33" s="1"/>
  <c r="L20" i="38" s="1"/>
  <c r="N20" i="38" s="1"/>
  <c r="J33" i="21"/>
  <c r="Y33" i="21" s="1"/>
  <c r="AA33" i="21" s="1"/>
  <c r="P34" i="21"/>
  <c r="R34" i="21" s="1"/>
  <c r="Y34" i="21"/>
  <c r="AA34" i="21" s="1"/>
  <c r="M34" i="21"/>
  <c r="O34" i="21" s="1"/>
  <c r="V34" i="21"/>
  <c r="X34" i="21" s="1"/>
  <c r="L34" i="21"/>
  <c r="S34" i="21"/>
  <c r="U34" i="21" s="1"/>
  <c r="I32" i="21"/>
  <c r="R103" i="33" l="1"/>
  <c r="L18" i="25"/>
  <c r="O103" i="33"/>
  <c r="L18" i="36"/>
  <c r="N18" i="36" s="1"/>
  <c r="I32" i="29"/>
  <c r="J32" i="29" s="1"/>
  <c r="I106" i="33"/>
  <c r="J106" i="33" s="1"/>
  <c r="L21" i="38" s="1"/>
  <c r="N21" i="38" s="1"/>
  <c r="Y104" i="33"/>
  <c r="AA104" i="33" s="1"/>
  <c r="S104" i="33"/>
  <c r="U104" i="33" s="1"/>
  <c r="P104" i="33"/>
  <c r="L104" i="33"/>
  <c r="M104" i="33"/>
  <c r="V104" i="33"/>
  <c r="X104" i="33" s="1"/>
  <c r="P33" i="21"/>
  <c r="R33" i="21" s="1"/>
  <c r="M33" i="21"/>
  <c r="O33" i="21" s="1"/>
  <c r="L33" i="21"/>
  <c r="J32" i="21"/>
  <c r="P32" i="21" s="1"/>
  <c r="R32" i="21" s="1"/>
  <c r="S33" i="21"/>
  <c r="U33" i="21" s="1"/>
  <c r="V33" i="21"/>
  <c r="X33" i="21" s="1"/>
  <c r="I31" i="21"/>
  <c r="R104" i="33" l="1"/>
  <c r="L19" i="25"/>
  <c r="O104" i="33"/>
  <c r="L19" i="36"/>
  <c r="N19" i="36" s="1"/>
  <c r="I33" i="29"/>
  <c r="J33" i="29" s="1"/>
  <c r="Y106" i="33"/>
  <c r="AA106" i="33" s="1"/>
  <c r="I107" i="33"/>
  <c r="J107" i="33" s="1"/>
  <c r="L22" i="38" s="1"/>
  <c r="N22" i="38" s="1"/>
  <c r="S106" i="33"/>
  <c r="U106" i="33" s="1"/>
  <c r="P105" i="33"/>
  <c r="M105" i="33"/>
  <c r="V105" i="33"/>
  <c r="X105" i="33" s="1"/>
  <c r="S105" i="33"/>
  <c r="U105" i="33" s="1"/>
  <c r="L105" i="33"/>
  <c r="Y105" i="33"/>
  <c r="AA105" i="33" s="1"/>
  <c r="V32" i="21"/>
  <c r="X32" i="21" s="1"/>
  <c r="Y32" i="21"/>
  <c r="AA32" i="21" s="1"/>
  <c r="S32" i="21"/>
  <c r="U32" i="21" s="1"/>
  <c r="L32" i="21"/>
  <c r="M32" i="21"/>
  <c r="O32" i="21" s="1"/>
  <c r="I30" i="21"/>
  <c r="J31" i="21"/>
  <c r="R105" i="33" l="1"/>
  <c r="L20" i="25"/>
  <c r="O105" i="33"/>
  <c r="L20" i="36"/>
  <c r="N20" i="36" s="1"/>
  <c r="I34" i="29"/>
  <c r="J34" i="29" s="1"/>
  <c r="L106" i="33"/>
  <c r="P106" i="33"/>
  <c r="V106" i="33"/>
  <c r="X106" i="33" s="1"/>
  <c r="I108" i="33"/>
  <c r="J108" i="33" s="1"/>
  <c r="L23" i="38" s="1"/>
  <c r="N23" i="38" s="1"/>
  <c r="M106" i="33"/>
  <c r="J30" i="21"/>
  <c r="P30" i="21" s="1"/>
  <c r="R30" i="21" s="1"/>
  <c r="P31" i="21"/>
  <c r="R31" i="21" s="1"/>
  <c r="Y31" i="21"/>
  <c r="AA31" i="21" s="1"/>
  <c r="M31" i="21"/>
  <c r="O31" i="21" s="1"/>
  <c r="V31" i="21"/>
  <c r="X31" i="21" s="1"/>
  <c r="L31" i="21"/>
  <c r="S31" i="21"/>
  <c r="U31" i="21" s="1"/>
  <c r="I29" i="21"/>
  <c r="O106" i="33" l="1"/>
  <c r="L21" i="36"/>
  <c r="N21" i="36" s="1"/>
  <c r="R106" i="33"/>
  <c r="L21" i="25"/>
  <c r="I35" i="29"/>
  <c r="J35" i="29" s="1"/>
  <c r="I109" i="33"/>
  <c r="J109" i="33" s="1"/>
  <c r="L24" i="38" s="1"/>
  <c r="N24" i="38" s="1"/>
  <c r="P107" i="33"/>
  <c r="V107" i="33"/>
  <c r="X107" i="33" s="1"/>
  <c r="Y107" i="33"/>
  <c r="AA107" i="33" s="1"/>
  <c r="M107" i="33"/>
  <c r="S107" i="33"/>
  <c r="U107" i="33" s="1"/>
  <c r="L107" i="33"/>
  <c r="S30" i="21"/>
  <c r="U30" i="21" s="1"/>
  <c r="L30" i="21"/>
  <c r="V30" i="21"/>
  <c r="X30" i="21" s="1"/>
  <c r="Y30" i="21"/>
  <c r="AA30" i="21" s="1"/>
  <c r="M30" i="21"/>
  <c r="O30" i="21" s="1"/>
  <c r="I28" i="21"/>
  <c r="J29" i="21"/>
  <c r="O107" i="33" l="1"/>
  <c r="L22" i="36"/>
  <c r="N22" i="36" s="1"/>
  <c r="R107" i="33"/>
  <c r="L22" i="25"/>
  <c r="N22" i="25" s="1"/>
  <c r="I36" i="29"/>
  <c r="J36" i="29" s="1"/>
  <c r="I110" i="33"/>
  <c r="J110" i="33" s="1"/>
  <c r="L25" i="38" s="1"/>
  <c r="N25" i="38" s="1"/>
  <c r="P108" i="33"/>
  <c r="Y108" i="33"/>
  <c r="AA108" i="33" s="1"/>
  <c r="S108" i="33"/>
  <c r="U108" i="33" s="1"/>
  <c r="M108" i="33"/>
  <c r="L108" i="33"/>
  <c r="V108" i="33"/>
  <c r="X108" i="33" s="1"/>
  <c r="P29" i="21"/>
  <c r="R29" i="21" s="1"/>
  <c r="Y29" i="21"/>
  <c r="AA29" i="21" s="1"/>
  <c r="M29" i="21"/>
  <c r="O29" i="21" s="1"/>
  <c r="V29" i="21"/>
  <c r="X29" i="21" s="1"/>
  <c r="L29" i="21"/>
  <c r="S29" i="21"/>
  <c r="U29" i="21" s="1"/>
  <c r="I27" i="21"/>
  <c r="J28" i="21"/>
  <c r="R108" i="33" l="1"/>
  <c r="L23" i="25"/>
  <c r="N23" i="25" s="1"/>
  <c r="O108" i="33"/>
  <c r="L23" i="36"/>
  <c r="N23" i="36" s="1"/>
  <c r="I37" i="29"/>
  <c r="J37" i="29" s="1"/>
  <c r="V109" i="33"/>
  <c r="X109" i="33" s="1"/>
  <c r="P109" i="33"/>
  <c r="Y109" i="33"/>
  <c r="AA109" i="33" s="1"/>
  <c r="L109" i="33"/>
  <c r="S109" i="33"/>
  <c r="U109" i="33" s="1"/>
  <c r="M109" i="33"/>
  <c r="I111" i="33"/>
  <c r="J111" i="33" s="1"/>
  <c r="L26" i="38" s="1"/>
  <c r="N26" i="38" s="1"/>
  <c r="P28" i="21"/>
  <c r="R28" i="21" s="1"/>
  <c r="Y28" i="21"/>
  <c r="AA28" i="21" s="1"/>
  <c r="M28" i="21"/>
  <c r="O28" i="21" s="1"/>
  <c r="V28" i="21"/>
  <c r="X28" i="21" s="1"/>
  <c r="L28" i="21"/>
  <c r="S28" i="21"/>
  <c r="U28" i="21" s="1"/>
  <c r="I26" i="21"/>
  <c r="F11" i="18"/>
  <c r="H11" i="18" s="1"/>
  <c r="I11" i="18" s="1"/>
  <c r="J11" i="18" s="1"/>
  <c r="J27" i="21"/>
  <c r="O109" i="33" l="1"/>
  <c r="L24" i="36"/>
  <c r="N24" i="36" s="1"/>
  <c r="R109" i="33"/>
  <c r="L24" i="25"/>
  <c r="N24" i="25" s="1"/>
  <c r="I38" i="29"/>
  <c r="J38" i="29" s="1"/>
  <c r="I112" i="33"/>
  <c r="J112" i="33" s="1"/>
  <c r="L27" i="38" s="1"/>
  <c r="N27" i="38" s="1"/>
  <c r="S110" i="33"/>
  <c r="U110" i="33" s="1"/>
  <c r="Y110" i="33"/>
  <c r="AA110" i="33" s="1"/>
  <c r="M110" i="33"/>
  <c r="P110" i="33"/>
  <c r="L110" i="33"/>
  <c r="V110" i="33"/>
  <c r="X110" i="33" s="1"/>
  <c r="P27" i="21"/>
  <c r="R27" i="21" s="1"/>
  <c r="Y27" i="21"/>
  <c r="AA27" i="21" s="1"/>
  <c r="M27" i="21"/>
  <c r="O27" i="21" s="1"/>
  <c r="V27" i="21"/>
  <c r="X27" i="21" s="1"/>
  <c r="L27" i="21"/>
  <c r="S27" i="21"/>
  <c r="U27" i="21" s="1"/>
  <c r="I25" i="21"/>
  <c r="M11" i="18"/>
  <c r="O11" i="18"/>
  <c r="K11" i="18"/>
  <c r="L11" i="18"/>
  <c r="N11" i="18"/>
  <c r="J26" i="21"/>
  <c r="R110" i="33" l="1"/>
  <c r="L25" i="25"/>
  <c r="N25" i="25" s="1"/>
  <c r="O110" i="33"/>
  <c r="L25" i="36"/>
  <c r="N25" i="36" s="1"/>
  <c r="I39" i="29"/>
  <c r="J39" i="29" s="1"/>
  <c r="I113" i="33"/>
  <c r="J113" i="33" s="1"/>
  <c r="L28" i="38" s="1"/>
  <c r="N28" i="38" s="1"/>
  <c r="Y111" i="33"/>
  <c r="AA111" i="33" s="1"/>
  <c r="M111" i="33"/>
  <c r="S111" i="33"/>
  <c r="U111" i="33" s="1"/>
  <c r="V111" i="33"/>
  <c r="X111" i="33" s="1"/>
  <c r="P111" i="33"/>
  <c r="L111" i="33"/>
  <c r="P26" i="21"/>
  <c r="R26" i="21" s="1"/>
  <c r="Y26" i="21"/>
  <c r="AA26" i="21" s="1"/>
  <c r="M26" i="21"/>
  <c r="O26" i="21" s="1"/>
  <c r="V26" i="21"/>
  <c r="X26" i="21" s="1"/>
  <c r="L26" i="21"/>
  <c r="S26" i="21"/>
  <c r="U26" i="21" s="1"/>
  <c r="I24" i="21"/>
  <c r="J25" i="21"/>
  <c r="O111" i="33" l="1"/>
  <c r="L26" i="36"/>
  <c r="N26" i="36" s="1"/>
  <c r="R111" i="33"/>
  <c r="L26" i="25"/>
  <c r="N26" i="25" s="1"/>
  <c r="I40" i="29"/>
  <c r="J40" i="29" s="1"/>
  <c r="I114" i="33"/>
  <c r="J114" i="33" s="1"/>
  <c r="L29" i="38" s="1"/>
  <c r="N29" i="38" s="1"/>
  <c r="S112" i="33"/>
  <c r="U112" i="33" s="1"/>
  <c r="M112" i="33"/>
  <c r="L112" i="33"/>
  <c r="P112" i="33"/>
  <c r="V112" i="33"/>
  <c r="X112" i="33" s="1"/>
  <c r="Y112" i="33"/>
  <c r="AA112" i="33" s="1"/>
  <c r="J24" i="21"/>
  <c r="P25" i="21"/>
  <c r="R25" i="21" s="1"/>
  <c r="Y25" i="21"/>
  <c r="AA25" i="21" s="1"/>
  <c r="M25" i="21"/>
  <c r="O25" i="21" s="1"/>
  <c r="V25" i="21"/>
  <c r="X25" i="21" s="1"/>
  <c r="L25" i="21"/>
  <c r="S25" i="21"/>
  <c r="U25" i="21" s="1"/>
  <c r="R112" i="33" l="1"/>
  <c r="L27" i="25"/>
  <c r="N27" i="25" s="1"/>
  <c r="O112" i="33"/>
  <c r="L27" i="36"/>
  <c r="N27" i="36" s="1"/>
  <c r="I41" i="29"/>
  <c r="J41" i="29" s="1"/>
  <c r="I115" i="33"/>
  <c r="J115" i="33" s="1"/>
  <c r="L30" i="38" s="1"/>
  <c r="N30" i="38" s="1"/>
  <c r="P113" i="33"/>
  <c r="L113" i="33"/>
  <c r="V113" i="33"/>
  <c r="X113" i="33" s="1"/>
  <c r="Y113" i="33"/>
  <c r="AA113" i="33" s="1"/>
  <c r="S113" i="33"/>
  <c r="U113" i="33" s="1"/>
  <c r="M113" i="33"/>
  <c r="P24" i="21"/>
  <c r="R24" i="21" s="1"/>
  <c r="Y24" i="21"/>
  <c r="AA24" i="21" s="1"/>
  <c r="M24" i="21"/>
  <c r="O24" i="21" s="1"/>
  <c r="V24" i="21"/>
  <c r="X24" i="21" s="1"/>
  <c r="L24" i="21"/>
  <c r="S24" i="21"/>
  <c r="U24" i="21" s="1"/>
  <c r="O113" i="33" l="1"/>
  <c r="L28" i="36"/>
  <c r="N28" i="36" s="1"/>
  <c r="R113" i="33"/>
  <c r="L28" i="25"/>
  <c r="N28" i="25" s="1"/>
  <c r="I42" i="29"/>
  <c r="J42" i="29" s="1"/>
  <c r="I116" i="33"/>
  <c r="J116" i="33" s="1"/>
  <c r="L31" i="38" s="1"/>
  <c r="N31" i="38" s="1"/>
  <c r="L114" i="33"/>
  <c r="P114" i="33"/>
  <c r="V114" i="33"/>
  <c r="X114" i="33" s="1"/>
  <c r="Y114" i="33"/>
  <c r="AA114" i="33" s="1"/>
  <c r="S114" i="33"/>
  <c r="U114" i="33" s="1"/>
  <c r="M114" i="33"/>
  <c r="P23" i="29"/>
  <c r="R23" i="29" s="1"/>
  <c r="M23" i="29"/>
  <c r="O23" i="29" s="1"/>
  <c r="V23" i="29"/>
  <c r="X23" i="29" s="1"/>
  <c r="L23" i="29"/>
  <c r="S23" i="29"/>
  <c r="U23" i="29" s="1"/>
  <c r="Y23" i="29"/>
  <c r="AA23" i="29" s="1"/>
  <c r="P24" i="29"/>
  <c r="R24" i="29" s="1"/>
  <c r="Y24" i="29"/>
  <c r="AA24" i="29" s="1"/>
  <c r="V24" i="29"/>
  <c r="X24" i="29" s="1"/>
  <c r="S24" i="29"/>
  <c r="U24" i="29" s="1"/>
  <c r="L24" i="29"/>
  <c r="M24" i="29"/>
  <c r="O24" i="29" s="1"/>
  <c r="R114" i="33" l="1"/>
  <c r="L29" i="25"/>
  <c r="N29" i="25" s="1"/>
  <c r="O114" i="33"/>
  <c r="L29" i="36"/>
  <c r="N29" i="36" s="1"/>
  <c r="I43" i="29"/>
  <c r="J43" i="29" s="1"/>
  <c r="I117" i="33"/>
  <c r="J117" i="33" s="1"/>
  <c r="L32" i="38" s="1"/>
  <c r="N32" i="38" s="1"/>
  <c r="L115" i="33"/>
  <c r="S115" i="33"/>
  <c r="U115" i="33" s="1"/>
  <c r="V115" i="33"/>
  <c r="X115" i="33" s="1"/>
  <c r="P115" i="33"/>
  <c r="Y115" i="33"/>
  <c r="AA115" i="33" s="1"/>
  <c r="M115" i="33"/>
  <c r="R115" i="33" l="1"/>
  <c r="L30" i="25"/>
  <c r="N30" i="25" s="1"/>
  <c r="O115" i="33"/>
  <c r="L30" i="36"/>
  <c r="N30" i="36" s="1"/>
  <c r="I44" i="29"/>
  <c r="J44" i="29" s="1"/>
  <c r="I118" i="33"/>
  <c r="J118" i="33" s="1"/>
  <c r="L33" i="38" s="1"/>
  <c r="N33" i="38" s="1"/>
  <c r="L116" i="33"/>
  <c r="M116" i="33"/>
  <c r="S116" i="33"/>
  <c r="U116" i="33" s="1"/>
  <c r="V116" i="33"/>
  <c r="X116" i="33" s="1"/>
  <c r="P116" i="33"/>
  <c r="Y116" i="33"/>
  <c r="AA116" i="33" s="1"/>
  <c r="Y26" i="29"/>
  <c r="AA26" i="29" s="1"/>
  <c r="V26" i="29"/>
  <c r="X26" i="29" s="1"/>
  <c r="S26" i="29"/>
  <c r="U26" i="29" s="1"/>
  <c r="P26" i="29"/>
  <c r="R26" i="29" s="1"/>
  <c r="L26" i="29"/>
  <c r="M26" i="29"/>
  <c r="O26" i="29" s="1"/>
  <c r="M25" i="29"/>
  <c r="O25" i="29" s="1"/>
  <c r="P25" i="29"/>
  <c r="R25" i="29" s="1"/>
  <c r="S25" i="29"/>
  <c r="U25" i="29" s="1"/>
  <c r="Y25" i="29"/>
  <c r="AA25" i="29" s="1"/>
  <c r="V25" i="29"/>
  <c r="X25" i="29" s="1"/>
  <c r="L25" i="29"/>
  <c r="O116" i="33" l="1"/>
  <c r="L31" i="36"/>
  <c r="N31" i="36" s="1"/>
  <c r="R116" i="33"/>
  <c r="L31" i="25"/>
  <c r="N31" i="25" s="1"/>
  <c r="I45" i="29"/>
  <c r="J45" i="29" s="1"/>
  <c r="M117" i="33"/>
  <c r="P117" i="33"/>
  <c r="S117" i="33"/>
  <c r="U117" i="33" s="1"/>
  <c r="V117" i="33"/>
  <c r="X117" i="33" s="1"/>
  <c r="L117" i="33"/>
  <c r="Y117" i="33"/>
  <c r="AA117" i="33" s="1"/>
  <c r="P118" i="33"/>
  <c r="S118" i="33"/>
  <c r="U118" i="33" s="1"/>
  <c r="M118" i="33"/>
  <c r="Y118" i="33"/>
  <c r="AA118" i="33" s="1"/>
  <c r="V118" i="33"/>
  <c r="X118" i="33" s="1"/>
  <c r="L118" i="33"/>
  <c r="O117" i="33" l="1"/>
  <c r="L32" i="36"/>
  <c r="N32" i="36" s="1"/>
  <c r="O118" i="33"/>
  <c r="L33" i="36"/>
  <c r="N33" i="36" s="1"/>
  <c r="R117" i="33"/>
  <c r="L32" i="25"/>
  <c r="N32" i="25" s="1"/>
  <c r="R118" i="33"/>
  <c r="L33" i="25"/>
  <c r="N33" i="25" s="1"/>
  <c r="I46" i="29"/>
  <c r="J46" i="29" s="1"/>
  <c r="S27" i="29"/>
  <c r="U27" i="29" s="1"/>
  <c r="P27" i="29"/>
  <c r="R27" i="29" s="1"/>
  <c r="V27" i="29"/>
  <c r="X27" i="29" s="1"/>
  <c r="L27" i="29"/>
  <c r="Y27" i="29"/>
  <c r="AA27" i="29" s="1"/>
  <c r="M27" i="29"/>
  <c r="O27" i="29" s="1"/>
  <c r="V28" i="29"/>
  <c r="X28" i="29" s="1"/>
  <c r="S28" i="29"/>
  <c r="U28" i="29" s="1"/>
  <c r="L28" i="29"/>
  <c r="M28" i="29"/>
  <c r="O28" i="29" s="1"/>
  <c r="Y28" i="29"/>
  <c r="AA28" i="29" s="1"/>
  <c r="P28" i="29"/>
  <c r="R28" i="29" s="1"/>
  <c r="I47" i="29" l="1"/>
  <c r="J47" i="29" s="1"/>
  <c r="I48" i="29" l="1"/>
  <c r="J48" i="29" s="1"/>
  <c r="M30" i="29"/>
  <c r="O30" i="29" s="1"/>
  <c r="Y30" i="29"/>
  <c r="AA30" i="29" s="1"/>
  <c r="S30" i="29"/>
  <c r="U30" i="29" s="1"/>
  <c r="P30" i="29"/>
  <c r="R30" i="29" s="1"/>
  <c r="V30" i="29"/>
  <c r="X30" i="29" s="1"/>
  <c r="L30" i="29"/>
  <c r="V29" i="29"/>
  <c r="X29" i="29" s="1"/>
  <c r="M29" i="29"/>
  <c r="O29" i="29" s="1"/>
  <c r="L29" i="29"/>
  <c r="S29" i="29"/>
  <c r="U29" i="29" s="1"/>
  <c r="Y29" i="29"/>
  <c r="AA29" i="29" s="1"/>
  <c r="P29" i="29"/>
  <c r="R29" i="29" s="1"/>
  <c r="I49" i="29" l="1"/>
  <c r="J49" i="29" s="1"/>
  <c r="I50" i="29" l="1"/>
  <c r="J50" i="29" s="1"/>
  <c r="P31" i="29"/>
  <c r="R31" i="29" s="1"/>
  <c r="S31" i="29"/>
  <c r="U31" i="29" s="1"/>
  <c r="M31" i="29"/>
  <c r="O31" i="29" s="1"/>
  <c r="Y31" i="29"/>
  <c r="AA31" i="29" s="1"/>
  <c r="V31" i="29"/>
  <c r="X31" i="29" s="1"/>
  <c r="L31" i="29"/>
  <c r="Y32" i="29"/>
  <c r="AA32" i="29" s="1"/>
  <c r="P32" i="29"/>
  <c r="R32" i="29" s="1"/>
  <c r="S32" i="29"/>
  <c r="U32" i="29" s="1"/>
  <c r="V32" i="29"/>
  <c r="X32" i="29" s="1"/>
  <c r="L32" i="29"/>
  <c r="M32" i="29"/>
  <c r="O32" i="29" s="1"/>
  <c r="I51" i="29" l="1"/>
  <c r="J51" i="29" s="1"/>
  <c r="I52" i="29" l="1"/>
  <c r="J52" i="29" s="1"/>
  <c r="S34" i="29"/>
  <c r="U34" i="29" s="1"/>
  <c r="V34" i="29"/>
  <c r="X34" i="29" s="1"/>
  <c r="L34" i="29"/>
  <c r="P34" i="29"/>
  <c r="R34" i="29" s="1"/>
  <c r="M34" i="29"/>
  <c r="O34" i="29" s="1"/>
  <c r="Y34" i="29"/>
  <c r="AA34" i="29" s="1"/>
  <c r="S33" i="29"/>
  <c r="U33" i="29" s="1"/>
  <c r="M33" i="29"/>
  <c r="O33" i="29" s="1"/>
  <c r="P33" i="29"/>
  <c r="R33" i="29" s="1"/>
  <c r="L33" i="29"/>
  <c r="V33" i="29"/>
  <c r="X33" i="29" s="1"/>
  <c r="Y33" i="29"/>
  <c r="AA33" i="29" s="1"/>
  <c r="I53" i="29" l="1"/>
  <c r="J53" i="29" s="1"/>
  <c r="P36" i="29"/>
  <c r="R36" i="29" s="1"/>
  <c r="M36" i="29"/>
  <c r="O36" i="29" s="1"/>
  <c r="V36" i="29"/>
  <c r="X36" i="29" s="1"/>
  <c r="L36" i="29"/>
  <c r="S36" i="29"/>
  <c r="U36" i="29" s="1"/>
  <c r="Y36" i="29"/>
  <c r="AA36" i="29" s="1"/>
  <c r="I54" i="29" l="1"/>
  <c r="J54" i="29" s="1"/>
  <c r="V35" i="29"/>
  <c r="X35" i="29" s="1"/>
  <c r="S35" i="29"/>
  <c r="U35" i="29" s="1"/>
  <c r="P35" i="29"/>
  <c r="R35" i="29" s="1"/>
  <c r="M35" i="29"/>
  <c r="O35" i="29" s="1"/>
  <c r="L35" i="29"/>
  <c r="Y35" i="29"/>
  <c r="AA35" i="29" s="1"/>
  <c r="I55" i="29" l="1"/>
  <c r="J55" i="29" s="1"/>
  <c r="I56" i="29" l="1"/>
  <c r="J56" i="29" s="1"/>
  <c r="M37" i="29"/>
  <c r="O37" i="29" s="1"/>
  <c r="Y37" i="29"/>
  <c r="AA37" i="29" s="1"/>
  <c r="S37" i="29"/>
  <c r="U37" i="29" s="1"/>
  <c r="L37" i="29"/>
  <c r="V37" i="29"/>
  <c r="X37" i="29" s="1"/>
  <c r="P37" i="29"/>
  <c r="R37" i="29" s="1"/>
  <c r="P38" i="29"/>
  <c r="R38" i="29" s="1"/>
  <c r="M38" i="29"/>
  <c r="O38" i="29" s="1"/>
  <c r="V38" i="29"/>
  <c r="X38" i="29" s="1"/>
  <c r="L38" i="29"/>
  <c r="S38" i="29"/>
  <c r="U38" i="29" s="1"/>
  <c r="Y38" i="29"/>
  <c r="AA38" i="29" s="1"/>
  <c r="I57" i="29" l="1"/>
  <c r="J57" i="29" s="1"/>
  <c r="I12" i="31" l="1"/>
  <c r="J12" i="31" s="1"/>
  <c r="I58" i="29"/>
  <c r="J58" i="29" s="1"/>
  <c r="V39" i="29"/>
  <c r="X39" i="29" s="1"/>
  <c r="L39" i="29"/>
  <c r="P39" i="29"/>
  <c r="R39" i="29" s="1"/>
  <c r="Y39" i="29"/>
  <c r="AA39" i="29" s="1"/>
  <c r="M39" i="29"/>
  <c r="O39" i="29" s="1"/>
  <c r="S39" i="29"/>
  <c r="U39" i="29" s="1"/>
  <c r="S40" i="29"/>
  <c r="U40" i="29" s="1"/>
  <c r="Y40" i="29"/>
  <c r="AA40" i="29" s="1"/>
  <c r="M40" i="29"/>
  <c r="O40" i="29" s="1"/>
  <c r="P40" i="29"/>
  <c r="R40" i="29" s="1"/>
  <c r="V40" i="29"/>
  <c r="X40" i="29" s="1"/>
  <c r="L40" i="29"/>
  <c r="I13" i="31" l="1"/>
  <c r="J13" i="31" s="1"/>
  <c r="I59" i="29"/>
  <c r="J59" i="29" s="1"/>
  <c r="Y12" i="31" l="1"/>
  <c r="AA12" i="31" s="1"/>
  <c r="S12" i="31"/>
  <c r="U12" i="31" s="1"/>
  <c r="M12" i="31"/>
  <c r="O12" i="31" s="1"/>
  <c r="L12" i="31"/>
  <c r="V12" i="31"/>
  <c r="X12" i="31" s="1"/>
  <c r="P12" i="31"/>
  <c r="R12" i="31" s="1"/>
  <c r="I14" i="31"/>
  <c r="J14" i="31" s="1"/>
  <c r="I60" i="29"/>
  <c r="J60" i="29" s="1"/>
  <c r="V41" i="29"/>
  <c r="X41" i="29" s="1"/>
  <c r="P41" i="29"/>
  <c r="R41" i="29" s="1"/>
  <c r="M41" i="29"/>
  <c r="O41" i="29" s="1"/>
  <c r="L41" i="29"/>
  <c r="Y41" i="29"/>
  <c r="AA41" i="29" s="1"/>
  <c r="S41" i="29"/>
  <c r="U41" i="29" s="1"/>
  <c r="M42" i="29"/>
  <c r="O42" i="29" s="1"/>
  <c r="Y42" i="29"/>
  <c r="AA42" i="29" s="1"/>
  <c r="L42" i="29"/>
  <c r="S42" i="29"/>
  <c r="U42" i="29" s="1"/>
  <c r="P42" i="29"/>
  <c r="R42" i="29" s="1"/>
  <c r="V42" i="29"/>
  <c r="X42" i="29" s="1"/>
  <c r="L13" i="31" l="1"/>
  <c r="V13" i="31"/>
  <c r="X13" i="31" s="1"/>
  <c r="P13" i="31"/>
  <c r="R13" i="31" s="1"/>
  <c r="Y13" i="31"/>
  <c r="AA13" i="31" s="1"/>
  <c r="S13" i="31"/>
  <c r="U13" i="31" s="1"/>
  <c r="M13" i="31"/>
  <c r="O13" i="31" s="1"/>
  <c r="I15" i="31"/>
  <c r="J15" i="31" s="1"/>
  <c r="I61" i="29"/>
  <c r="J61" i="29" s="1"/>
  <c r="V14" i="31" l="1"/>
  <c r="X14" i="31" s="1"/>
  <c r="P14" i="31"/>
  <c r="R14" i="31" s="1"/>
  <c r="S14" i="31"/>
  <c r="U14" i="31" s="1"/>
  <c r="M14" i="31"/>
  <c r="O14" i="31" s="1"/>
  <c r="L14" i="31"/>
  <c r="Y14" i="31"/>
  <c r="AA14" i="31" s="1"/>
  <c r="I16" i="31"/>
  <c r="J16" i="31" s="1"/>
  <c r="I62" i="29"/>
  <c r="J62" i="29" s="1"/>
  <c r="P44" i="29"/>
  <c r="R44" i="29" s="1"/>
  <c r="V44" i="29"/>
  <c r="X44" i="29" s="1"/>
  <c r="S44" i="29"/>
  <c r="U44" i="29" s="1"/>
  <c r="L44" i="29"/>
  <c r="M44" i="29"/>
  <c r="O44" i="29" s="1"/>
  <c r="Y44" i="29"/>
  <c r="AA44" i="29" s="1"/>
  <c r="S43" i="29"/>
  <c r="U43" i="29" s="1"/>
  <c r="Y43" i="29"/>
  <c r="AA43" i="29" s="1"/>
  <c r="L43" i="29"/>
  <c r="M43" i="29"/>
  <c r="O43" i="29" s="1"/>
  <c r="V43" i="29"/>
  <c r="X43" i="29" s="1"/>
  <c r="P43" i="29"/>
  <c r="R43" i="29" s="1"/>
  <c r="V15" i="31" l="1"/>
  <c r="X15" i="31" s="1"/>
  <c r="P15" i="31"/>
  <c r="R15" i="31" s="1"/>
  <c r="L15" i="31"/>
  <c r="Y15" i="31"/>
  <c r="AA15" i="31" s="1"/>
  <c r="S15" i="31"/>
  <c r="U15" i="31" s="1"/>
  <c r="M15" i="31"/>
  <c r="O15" i="31" s="1"/>
  <c r="I17" i="31"/>
  <c r="J17" i="31" s="1"/>
  <c r="I63" i="29"/>
  <c r="J63" i="29" s="1"/>
  <c r="Y16" i="31" l="1"/>
  <c r="AA16" i="31" s="1"/>
  <c r="S16" i="31"/>
  <c r="U16" i="31" s="1"/>
  <c r="M16" i="31"/>
  <c r="O16" i="31" s="1"/>
  <c r="L16" i="31"/>
  <c r="V16" i="31"/>
  <c r="X16" i="31" s="1"/>
  <c r="P16" i="31"/>
  <c r="R16" i="31" s="1"/>
  <c r="I18" i="31"/>
  <c r="J18" i="31" s="1"/>
  <c r="I64" i="29"/>
  <c r="J64" i="29" s="1"/>
  <c r="S46" i="29"/>
  <c r="U46" i="29" s="1"/>
  <c r="Y46" i="29"/>
  <c r="AA46" i="29" s="1"/>
  <c r="M46" i="29"/>
  <c r="O46" i="29" s="1"/>
  <c r="P46" i="29"/>
  <c r="R46" i="29" s="1"/>
  <c r="V46" i="29"/>
  <c r="X46" i="29" s="1"/>
  <c r="L46" i="29"/>
  <c r="L45" i="29"/>
  <c r="P45" i="29"/>
  <c r="R45" i="29" s="1"/>
  <c r="V45" i="29"/>
  <c r="X45" i="29" s="1"/>
  <c r="M45" i="29"/>
  <c r="O45" i="29" s="1"/>
  <c r="Y45" i="29"/>
  <c r="AA45" i="29" s="1"/>
  <c r="S45" i="29"/>
  <c r="U45" i="29" s="1"/>
  <c r="Y17" i="31" l="1"/>
  <c r="AA17" i="31" s="1"/>
  <c r="S17" i="31"/>
  <c r="U17" i="31" s="1"/>
  <c r="M17" i="31"/>
  <c r="O17" i="31" s="1"/>
  <c r="P17" i="31"/>
  <c r="R17" i="31" s="1"/>
  <c r="L17" i="31"/>
  <c r="V17" i="31"/>
  <c r="X17" i="31" s="1"/>
  <c r="I19" i="31"/>
  <c r="J19" i="31" s="1"/>
  <c r="I65" i="29"/>
  <c r="J65" i="29" s="1"/>
  <c r="Y18" i="31" l="1"/>
  <c r="AA18" i="31" s="1"/>
  <c r="S18" i="31"/>
  <c r="U18" i="31" s="1"/>
  <c r="M18" i="31"/>
  <c r="O18" i="31" s="1"/>
  <c r="L18" i="31"/>
  <c r="V18" i="31"/>
  <c r="X18" i="31" s="1"/>
  <c r="P18" i="31"/>
  <c r="R18" i="31" s="1"/>
  <c r="I20" i="31"/>
  <c r="J20" i="31" s="1"/>
  <c r="I66" i="29"/>
  <c r="J66" i="29" s="1"/>
  <c r="M48" i="29"/>
  <c r="O48" i="29" s="1"/>
  <c r="Y48" i="29"/>
  <c r="AA48" i="29" s="1"/>
  <c r="L48" i="29"/>
  <c r="S48" i="29"/>
  <c r="U48" i="29" s="1"/>
  <c r="P48" i="29"/>
  <c r="R48" i="29" s="1"/>
  <c r="V48" i="29"/>
  <c r="X48" i="29" s="1"/>
  <c r="M47" i="29"/>
  <c r="O47" i="29" s="1"/>
  <c r="L47" i="29"/>
  <c r="S47" i="29"/>
  <c r="U47" i="29" s="1"/>
  <c r="Y47" i="29"/>
  <c r="AA47" i="29" s="1"/>
  <c r="P47" i="29"/>
  <c r="R47" i="29" s="1"/>
  <c r="V47" i="29"/>
  <c r="X47" i="29" s="1"/>
  <c r="L19" i="31" l="1"/>
  <c r="V19" i="31"/>
  <c r="X19" i="31" s="1"/>
  <c r="P19" i="31"/>
  <c r="R19" i="31" s="1"/>
  <c r="Y19" i="31"/>
  <c r="AA19" i="31" s="1"/>
  <c r="S19" i="31"/>
  <c r="U19" i="31" s="1"/>
  <c r="M19" i="31"/>
  <c r="O19" i="31" s="1"/>
  <c r="I21" i="31"/>
  <c r="J21" i="31" s="1"/>
  <c r="I67" i="29"/>
  <c r="J67" i="29" s="1"/>
  <c r="Y20" i="31" l="1"/>
  <c r="AA20" i="31" s="1"/>
  <c r="M20" i="31"/>
  <c r="O20" i="31" s="1"/>
  <c r="V20" i="31"/>
  <c r="X20" i="31" s="1"/>
  <c r="P20" i="31"/>
  <c r="R20" i="31" s="1"/>
  <c r="S20" i="31"/>
  <c r="U20" i="31" s="1"/>
  <c r="L20" i="31"/>
  <c r="I22" i="31"/>
  <c r="J22" i="31" s="1"/>
  <c r="I68" i="29"/>
  <c r="J68" i="29" s="1"/>
  <c r="Y49" i="29"/>
  <c r="AA49" i="29" s="1"/>
  <c r="M49" i="29"/>
  <c r="O49" i="29" s="1"/>
  <c r="P49" i="29"/>
  <c r="R49" i="29" s="1"/>
  <c r="V49" i="29"/>
  <c r="X49" i="29" s="1"/>
  <c r="S49" i="29"/>
  <c r="U49" i="29" s="1"/>
  <c r="L49" i="29"/>
  <c r="L50" i="29"/>
  <c r="S50" i="29"/>
  <c r="U50" i="29" s="1"/>
  <c r="M50" i="29"/>
  <c r="O50" i="29" s="1"/>
  <c r="Y50" i="29"/>
  <c r="AA50" i="29" s="1"/>
  <c r="V50" i="29"/>
  <c r="X50" i="29" s="1"/>
  <c r="P50" i="29"/>
  <c r="R50" i="29" s="1"/>
  <c r="I23" i="31" l="1"/>
  <c r="V21" i="31"/>
  <c r="X21" i="31" s="1"/>
  <c r="P21" i="31"/>
  <c r="R21" i="31" s="1"/>
  <c r="L21" i="31"/>
  <c r="Y21" i="31"/>
  <c r="AA21" i="31" s="1"/>
  <c r="S21" i="31"/>
  <c r="U21" i="31" s="1"/>
  <c r="M21" i="31"/>
  <c r="O21" i="31" s="1"/>
  <c r="Y22" i="31"/>
  <c r="AA22" i="31" s="1"/>
  <c r="S22" i="31"/>
  <c r="U22" i="31" s="1"/>
  <c r="M22" i="31"/>
  <c r="O22" i="31" s="1"/>
  <c r="L22" i="31"/>
  <c r="V22" i="31"/>
  <c r="X22" i="31" s="1"/>
  <c r="P22" i="31"/>
  <c r="R22" i="31" s="1"/>
  <c r="I69" i="29"/>
  <c r="J69" i="29" s="1"/>
  <c r="I24" i="31" l="1"/>
  <c r="J24" i="31" s="1"/>
  <c r="I70" i="29"/>
  <c r="J70" i="29" s="1"/>
  <c r="Y52" i="29"/>
  <c r="AA52" i="29" s="1"/>
  <c r="P52" i="29"/>
  <c r="R52" i="29" s="1"/>
  <c r="S52" i="29"/>
  <c r="U52" i="29" s="1"/>
  <c r="V52" i="29"/>
  <c r="X52" i="29" s="1"/>
  <c r="L52" i="29"/>
  <c r="M52" i="29"/>
  <c r="O52" i="29" s="1"/>
  <c r="V51" i="29"/>
  <c r="X51" i="29" s="1"/>
  <c r="L51" i="29"/>
  <c r="P51" i="29"/>
  <c r="R51" i="29" s="1"/>
  <c r="M51" i="29"/>
  <c r="O51" i="29" s="1"/>
  <c r="Y51" i="29"/>
  <c r="AA51" i="29" s="1"/>
  <c r="S51" i="29"/>
  <c r="U51" i="29" s="1"/>
  <c r="I25" i="31" l="1"/>
  <c r="J25" i="31" s="1"/>
  <c r="I71" i="29"/>
  <c r="J71" i="29" s="1"/>
  <c r="V24" i="31" l="1"/>
  <c r="X24" i="31" s="1"/>
  <c r="M24" i="31"/>
  <c r="O24" i="31" s="1"/>
  <c r="P24" i="31"/>
  <c r="R24" i="31" s="1"/>
  <c r="L24" i="31"/>
  <c r="S24" i="31"/>
  <c r="U24" i="31" s="1"/>
  <c r="Y24" i="31"/>
  <c r="AA24" i="31" s="1"/>
  <c r="I26" i="31"/>
  <c r="J26" i="31" s="1"/>
  <c r="I72" i="29"/>
  <c r="J72" i="29" s="1"/>
  <c r="M54" i="29"/>
  <c r="O54" i="29" s="1"/>
  <c r="Y54" i="29"/>
  <c r="AA54" i="29" s="1"/>
  <c r="L54" i="29"/>
  <c r="S54" i="29"/>
  <c r="U54" i="29" s="1"/>
  <c r="P54" i="29"/>
  <c r="R54" i="29" s="1"/>
  <c r="V54" i="29"/>
  <c r="X54" i="29" s="1"/>
  <c r="L53" i="29"/>
  <c r="Y53" i="29"/>
  <c r="AA53" i="29" s="1"/>
  <c r="M53" i="29"/>
  <c r="O53" i="29" s="1"/>
  <c r="S53" i="29"/>
  <c r="U53" i="29" s="1"/>
  <c r="V53" i="29"/>
  <c r="X53" i="29" s="1"/>
  <c r="P53" i="29"/>
  <c r="R53" i="29" s="1"/>
  <c r="I27" i="31" l="1"/>
  <c r="J27" i="31" s="1"/>
  <c r="V25" i="31"/>
  <c r="X25" i="31" s="1"/>
  <c r="P25" i="31"/>
  <c r="R25" i="31" s="1"/>
  <c r="L25" i="31"/>
  <c r="Y25" i="31"/>
  <c r="AA25" i="31" s="1"/>
  <c r="S25" i="31"/>
  <c r="U25" i="31" s="1"/>
  <c r="M25" i="31"/>
  <c r="O25" i="31" s="1"/>
  <c r="I73" i="29"/>
  <c r="J73" i="29" s="1"/>
  <c r="S26" i="31" l="1"/>
  <c r="U26" i="31" s="1"/>
  <c r="M26" i="31"/>
  <c r="O26" i="31" s="1"/>
  <c r="V26" i="31"/>
  <c r="X26" i="31" s="1"/>
  <c r="P26" i="31"/>
  <c r="R26" i="31" s="1"/>
  <c r="Y26" i="31"/>
  <c r="AA26" i="31" s="1"/>
  <c r="L26" i="31"/>
  <c r="I28" i="31"/>
  <c r="J28" i="31" s="1"/>
  <c r="I74" i="29"/>
  <c r="J74" i="29" s="1"/>
  <c r="M56" i="29"/>
  <c r="O56" i="29" s="1"/>
  <c r="V56" i="29"/>
  <c r="X56" i="29" s="1"/>
  <c r="Y56" i="29"/>
  <c r="AA56" i="29" s="1"/>
  <c r="L56" i="29"/>
  <c r="S56" i="29"/>
  <c r="U56" i="29" s="1"/>
  <c r="P56" i="29"/>
  <c r="R56" i="29" s="1"/>
  <c r="Y55" i="29"/>
  <c r="AA55" i="29" s="1"/>
  <c r="M55" i="29"/>
  <c r="O55" i="29" s="1"/>
  <c r="P55" i="29"/>
  <c r="R55" i="29" s="1"/>
  <c r="V55" i="29"/>
  <c r="X55" i="29" s="1"/>
  <c r="S55" i="29"/>
  <c r="U55" i="29" s="1"/>
  <c r="L55" i="29"/>
  <c r="S27" i="31" l="1"/>
  <c r="U27" i="31" s="1"/>
  <c r="M27" i="31"/>
  <c r="O27" i="31" s="1"/>
  <c r="V27" i="31"/>
  <c r="X27" i="31" s="1"/>
  <c r="P27" i="31"/>
  <c r="R27" i="31" s="1"/>
  <c r="L27" i="31"/>
  <c r="Y27" i="31"/>
  <c r="AA27" i="31" s="1"/>
  <c r="I29" i="31"/>
  <c r="J29" i="31" s="1"/>
  <c r="I75" i="29"/>
  <c r="J75" i="29" s="1"/>
  <c r="L28" i="31" l="1"/>
  <c r="Y28" i="31"/>
  <c r="AA28" i="31" s="1"/>
  <c r="S28" i="31"/>
  <c r="U28" i="31" s="1"/>
  <c r="M28" i="31"/>
  <c r="O28" i="31" s="1"/>
  <c r="V28" i="31"/>
  <c r="X28" i="31" s="1"/>
  <c r="P28" i="31"/>
  <c r="R28" i="31" s="1"/>
  <c r="I30" i="31"/>
  <c r="J30" i="31" s="1"/>
  <c r="I76" i="29"/>
  <c r="J76" i="29" s="1"/>
  <c r="V57" i="29"/>
  <c r="X57" i="29" s="1"/>
  <c r="L57" i="29"/>
  <c r="P57" i="29"/>
  <c r="R57" i="29" s="1"/>
  <c r="Y57" i="29"/>
  <c r="AA57" i="29" s="1"/>
  <c r="S57" i="29"/>
  <c r="U57" i="29" s="1"/>
  <c r="M57" i="29"/>
  <c r="O57" i="29" s="1"/>
  <c r="V58" i="29"/>
  <c r="X58" i="29" s="1"/>
  <c r="L58" i="29"/>
  <c r="P58" i="29"/>
  <c r="R58" i="29" s="1"/>
  <c r="M58" i="29"/>
  <c r="O58" i="29" s="1"/>
  <c r="S58" i="29"/>
  <c r="U58" i="29" s="1"/>
  <c r="Y58" i="29"/>
  <c r="AA58" i="29" s="1"/>
  <c r="M29" i="31" l="1"/>
  <c r="O29" i="31" s="1"/>
  <c r="V29" i="31"/>
  <c r="X29" i="31" s="1"/>
  <c r="P29" i="31"/>
  <c r="R29" i="31" s="1"/>
  <c r="L29" i="31"/>
  <c r="Y29" i="31"/>
  <c r="AA29" i="31" s="1"/>
  <c r="S29" i="31"/>
  <c r="U29" i="31" s="1"/>
  <c r="I31" i="31"/>
  <c r="J31" i="31" s="1"/>
  <c r="I77" i="29"/>
  <c r="J77" i="29" s="1"/>
  <c r="L30" i="31" l="1"/>
  <c r="Y30" i="31"/>
  <c r="AA30" i="31" s="1"/>
  <c r="S30" i="31"/>
  <c r="U30" i="31" s="1"/>
  <c r="M30" i="31"/>
  <c r="O30" i="31" s="1"/>
  <c r="V30" i="31"/>
  <c r="X30" i="31" s="1"/>
  <c r="P30" i="31"/>
  <c r="R30" i="31" s="1"/>
  <c r="I32" i="31"/>
  <c r="J32" i="31" s="1"/>
  <c r="I78" i="29"/>
  <c r="J78" i="29" s="1"/>
  <c r="M60" i="29"/>
  <c r="O60" i="29" s="1"/>
  <c r="Y60" i="29"/>
  <c r="AA60" i="29" s="1"/>
  <c r="L60" i="29"/>
  <c r="S60" i="29"/>
  <c r="U60" i="29" s="1"/>
  <c r="P60" i="29"/>
  <c r="R60" i="29" s="1"/>
  <c r="V60" i="29"/>
  <c r="X60" i="29" s="1"/>
  <c r="V59" i="29"/>
  <c r="X59" i="29" s="1"/>
  <c r="P59" i="29"/>
  <c r="R59" i="29" s="1"/>
  <c r="M59" i="29"/>
  <c r="O59" i="29" s="1"/>
  <c r="S59" i="29"/>
  <c r="U59" i="29" s="1"/>
  <c r="Y59" i="29"/>
  <c r="AA59" i="29" s="1"/>
  <c r="L59" i="29"/>
  <c r="M31" i="31" l="1"/>
  <c r="O31" i="31" s="1"/>
  <c r="V31" i="31"/>
  <c r="X31" i="31" s="1"/>
  <c r="P31" i="31"/>
  <c r="R31" i="31" s="1"/>
  <c r="Y31" i="31"/>
  <c r="AA31" i="31" s="1"/>
  <c r="L31" i="31"/>
  <c r="S31" i="31"/>
  <c r="U31" i="31" s="1"/>
  <c r="I33" i="31"/>
  <c r="J33" i="31" s="1"/>
  <c r="S77" i="29"/>
  <c r="U77" i="29" s="1"/>
  <c r="L77" i="29"/>
  <c r="M77" i="29"/>
  <c r="O77" i="29" s="1"/>
  <c r="P77" i="29"/>
  <c r="R77" i="29" s="1"/>
  <c r="V77" i="29"/>
  <c r="X77" i="29" s="1"/>
  <c r="Y77" i="29"/>
  <c r="AA77" i="29" s="1"/>
  <c r="I79" i="29"/>
  <c r="J79" i="29" s="1"/>
  <c r="L32" i="31" l="1"/>
  <c r="Y32" i="31"/>
  <c r="AA32" i="31" s="1"/>
  <c r="S32" i="31"/>
  <c r="U32" i="31" s="1"/>
  <c r="M32" i="31"/>
  <c r="O32" i="31" s="1"/>
  <c r="V32" i="31"/>
  <c r="X32" i="31" s="1"/>
  <c r="P32" i="31"/>
  <c r="R32" i="31" s="1"/>
  <c r="I34" i="31"/>
  <c r="J34" i="31" s="1"/>
  <c r="L78" i="29"/>
  <c r="P78" i="29"/>
  <c r="R78" i="29" s="1"/>
  <c r="V78" i="29"/>
  <c r="X78" i="29" s="1"/>
  <c r="M78" i="29"/>
  <c r="O78" i="29" s="1"/>
  <c r="S78" i="29"/>
  <c r="U78" i="29" s="1"/>
  <c r="Y78" i="29"/>
  <c r="AA78" i="29" s="1"/>
  <c r="I80" i="29"/>
  <c r="J80" i="29" s="1"/>
  <c r="P62" i="29"/>
  <c r="R62" i="29" s="1"/>
  <c r="S62" i="29"/>
  <c r="U62" i="29" s="1"/>
  <c r="L62" i="29"/>
  <c r="Y62" i="29"/>
  <c r="AA62" i="29" s="1"/>
  <c r="M62" i="29"/>
  <c r="O62" i="29" s="1"/>
  <c r="V62" i="29"/>
  <c r="X62" i="29" s="1"/>
  <c r="L61" i="29"/>
  <c r="Y61" i="29"/>
  <c r="AA61" i="29" s="1"/>
  <c r="V61" i="29"/>
  <c r="X61" i="29" s="1"/>
  <c r="S61" i="29"/>
  <c r="U61" i="29" s="1"/>
  <c r="M61" i="29"/>
  <c r="O61" i="29" s="1"/>
  <c r="P61" i="29"/>
  <c r="R61" i="29" s="1"/>
  <c r="P33" i="31" l="1"/>
  <c r="R33" i="31" s="1"/>
  <c r="L33" i="31"/>
  <c r="Y33" i="31"/>
  <c r="AA33" i="31" s="1"/>
  <c r="S33" i="31"/>
  <c r="U33" i="31" s="1"/>
  <c r="M33" i="31"/>
  <c r="O33" i="31" s="1"/>
  <c r="V33" i="31"/>
  <c r="X33" i="31" s="1"/>
  <c r="I35" i="31"/>
  <c r="P79" i="29"/>
  <c r="R79" i="29" s="1"/>
  <c r="M79" i="29"/>
  <c r="O79" i="29" s="1"/>
  <c r="L79" i="29"/>
  <c r="Y79" i="29"/>
  <c r="AA79" i="29" s="1"/>
  <c r="V79" i="29"/>
  <c r="X79" i="29" s="1"/>
  <c r="S79" i="29"/>
  <c r="U79" i="29" s="1"/>
  <c r="I81" i="29"/>
  <c r="J81" i="29" s="1"/>
  <c r="I36" i="31" l="1"/>
  <c r="J36" i="31" s="1"/>
  <c r="M34" i="31"/>
  <c r="O34" i="31" s="1"/>
  <c r="V34" i="31"/>
  <c r="X34" i="31" s="1"/>
  <c r="S34" i="31"/>
  <c r="U34" i="31" s="1"/>
  <c r="P34" i="31"/>
  <c r="R34" i="31" s="1"/>
  <c r="L34" i="31"/>
  <c r="Y34" i="31"/>
  <c r="AA34" i="31" s="1"/>
  <c r="L80" i="29"/>
  <c r="P80" i="29"/>
  <c r="R80" i="29" s="1"/>
  <c r="Y80" i="29"/>
  <c r="AA80" i="29" s="1"/>
  <c r="S80" i="29"/>
  <c r="U80" i="29" s="1"/>
  <c r="M80" i="29"/>
  <c r="O80" i="29" s="1"/>
  <c r="V80" i="29"/>
  <c r="X80" i="29" s="1"/>
  <c r="I82" i="29"/>
  <c r="J82" i="29" s="1"/>
  <c r="M63" i="29"/>
  <c r="O63" i="29" s="1"/>
  <c r="L63" i="29"/>
  <c r="P63" i="29"/>
  <c r="R63" i="29" s="1"/>
  <c r="Y63" i="29"/>
  <c r="AA63" i="29" s="1"/>
  <c r="S63" i="29"/>
  <c r="U63" i="29" s="1"/>
  <c r="V63" i="29"/>
  <c r="X63" i="29" s="1"/>
  <c r="Y64" i="29"/>
  <c r="AA64" i="29" s="1"/>
  <c r="S64" i="29"/>
  <c r="U64" i="29" s="1"/>
  <c r="L64" i="29"/>
  <c r="V64" i="29"/>
  <c r="X64" i="29" s="1"/>
  <c r="M64" i="29"/>
  <c r="O64" i="29" s="1"/>
  <c r="P64" i="29"/>
  <c r="R64" i="29" s="1"/>
  <c r="I37" i="31" l="1"/>
  <c r="J37" i="31" s="1"/>
  <c r="L81" i="29"/>
  <c r="S81" i="29"/>
  <c r="U81" i="29" s="1"/>
  <c r="M81" i="29"/>
  <c r="O81" i="29" s="1"/>
  <c r="V81" i="29"/>
  <c r="X81" i="29" s="1"/>
  <c r="P81" i="29"/>
  <c r="R81" i="29" s="1"/>
  <c r="Y81" i="29"/>
  <c r="AA81" i="29" s="1"/>
  <c r="I83" i="29"/>
  <c r="J83" i="29" s="1"/>
  <c r="S36" i="31" l="1"/>
  <c r="U36" i="31" s="1"/>
  <c r="M36" i="31"/>
  <c r="O36" i="31" s="1"/>
  <c r="V36" i="31"/>
  <c r="X36" i="31" s="1"/>
  <c r="P36" i="31"/>
  <c r="R36" i="31" s="1"/>
  <c r="L36" i="31"/>
  <c r="Y36" i="31"/>
  <c r="AA36" i="31" s="1"/>
  <c r="I38" i="31"/>
  <c r="J38" i="31" s="1"/>
  <c r="L82" i="29"/>
  <c r="V82" i="29"/>
  <c r="X82" i="29" s="1"/>
  <c r="P82" i="29"/>
  <c r="R82" i="29" s="1"/>
  <c r="Y82" i="29"/>
  <c r="AA82" i="29" s="1"/>
  <c r="M82" i="29"/>
  <c r="O82" i="29" s="1"/>
  <c r="S82" i="29"/>
  <c r="U82" i="29" s="1"/>
  <c r="I84" i="29"/>
  <c r="J84" i="29" s="1"/>
  <c r="M65" i="29"/>
  <c r="O65" i="29" s="1"/>
  <c r="V65" i="29"/>
  <c r="X65" i="29" s="1"/>
  <c r="S65" i="29"/>
  <c r="U65" i="29" s="1"/>
  <c r="Y65" i="29"/>
  <c r="AA65" i="29" s="1"/>
  <c r="P65" i="29"/>
  <c r="R65" i="29" s="1"/>
  <c r="L65" i="29"/>
  <c r="Y66" i="29"/>
  <c r="AA66" i="29" s="1"/>
  <c r="P66" i="29"/>
  <c r="R66" i="29" s="1"/>
  <c r="S66" i="29"/>
  <c r="U66" i="29" s="1"/>
  <c r="V66" i="29"/>
  <c r="X66" i="29" s="1"/>
  <c r="M66" i="29"/>
  <c r="O66" i="29" s="1"/>
  <c r="L66" i="29"/>
  <c r="I39" i="31" l="1"/>
  <c r="J39" i="31" s="1"/>
  <c r="P37" i="31"/>
  <c r="R37" i="31" s="1"/>
  <c r="L37" i="31"/>
  <c r="Y37" i="31"/>
  <c r="AA37" i="31" s="1"/>
  <c r="S37" i="31"/>
  <c r="U37" i="31" s="1"/>
  <c r="M37" i="31"/>
  <c r="O37" i="31" s="1"/>
  <c r="V37" i="31"/>
  <c r="X37" i="31" s="1"/>
  <c r="L83" i="29"/>
  <c r="V83" i="29"/>
  <c r="X83" i="29" s="1"/>
  <c r="S83" i="29"/>
  <c r="U83" i="29" s="1"/>
  <c r="M83" i="29"/>
  <c r="O83" i="29" s="1"/>
  <c r="P83" i="29"/>
  <c r="R83" i="29" s="1"/>
  <c r="Y83" i="29"/>
  <c r="AA83" i="29" s="1"/>
  <c r="I85" i="29"/>
  <c r="J85" i="29" s="1"/>
  <c r="I40" i="31" l="1"/>
  <c r="J40" i="31" s="1"/>
  <c r="S38" i="31"/>
  <c r="U38" i="31" s="1"/>
  <c r="P38" i="31"/>
  <c r="R38" i="31" s="1"/>
  <c r="Y38" i="31"/>
  <c r="AA38" i="31" s="1"/>
  <c r="M38" i="31"/>
  <c r="O38" i="31" s="1"/>
  <c r="L38" i="31"/>
  <c r="V38" i="31"/>
  <c r="X38" i="31" s="1"/>
  <c r="V84" i="29"/>
  <c r="X84" i="29" s="1"/>
  <c r="Y84" i="29"/>
  <c r="AA84" i="29" s="1"/>
  <c r="P84" i="29"/>
  <c r="R84" i="29" s="1"/>
  <c r="S84" i="29"/>
  <c r="U84" i="29" s="1"/>
  <c r="M84" i="29"/>
  <c r="O84" i="29" s="1"/>
  <c r="L84" i="29"/>
  <c r="I86" i="29"/>
  <c r="J86" i="29" s="1"/>
  <c r="M68" i="29"/>
  <c r="O68" i="29" s="1"/>
  <c r="Y68" i="29"/>
  <c r="AA68" i="29" s="1"/>
  <c r="P68" i="29"/>
  <c r="R68" i="29" s="1"/>
  <c r="S68" i="29"/>
  <c r="U68" i="29" s="1"/>
  <c r="L68" i="29"/>
  <c r="V68" i="29"/>
  <c r="X68" i="29" s="1"/>
  <c r="L67" i="29"/>
  <c r="V67" i="29"/>
  <c r="X67" i="29" s="1"/>
  <c r="M67" i="29"/>
  <c r="O67" i="29" s="1"/>
  <c r="S67" i="29"/>
  <c r="U67" i="29" s="1"/>
  <c r="P67" i="29"/>
  <c r="R67" i="29" s="1"/>
  <c r="Y67" i="29"/>
  <c r="AA67" i="29" s="1"/>
  <c r="I41" i="31" l="1"/>
  <c r="J41" i="31" s="1"/>
  <c r="P39" i="31"/>
  <c r="R39" i="31" s="1"/>
  <c r="S39" i="31"/>
  <c r="U39" i="31" s="1"/>
  <c r="M39" i="31"/>
  <c r="O39" i="31" s="1"/>
  <c r="V39" i="31"/>
  <c r="X39" i="31" s="1"/>
  <c r="L39" i="31"/>
  <c r="Y39" i="31"/>
  <c r="AA39" i="31" s="1"/>
  <c r="S85" i="29"/>
  <c r="U85" i="29" s="1"/>
  <c r="V85" i="29"/>
  <c r="X85" i="29" s="1"/>
  <c r="P85" i="29"/>
  <c r="R85" i="29" s="1"/>
  <c r="Y85" i="29"/>
  <c r="AA85" i="29" s="1"/>
  <c r="M85" i="29"/>
  <c r="O85" i="29" s="1"/>
  <c r="L85" i="29"/>
  <c r="I87" i="29"/>
  <c r="J87" i="29" s="1"/>
  <c r="I42" i="31" l="1"/>
  <c r="J42" i="31" s="1"/>
  <c r="S40" i="31"/>
  <c r="U40" i="31" s="1"/>
  <c r="M40" i="31"/>
  <c r="O40" i="31" s="1"/>
  <c r="V40" i="31"/>
  <c r="X40" i="31" s="1"/>
  <c r="P40" i="31"/>
  <c r="R40" i="31" s="1"/>
  <c r="L40" i="31"/>
  <c r="Y40" i="31"/>
  <c r="AA40" i="31" s="1"/>
  <c r="S86" i="29"/>
  <c r="U86" i="29" s="1"/>
  <c r="P86" i="29"/>
  <c r="R86" i="29" s="1"/>
  <c r="Y86" i="29"/>
  <c r="AA86" i="29" s="1"/>
  <c r="M86" i="29"/>
  <c r="O86" i="29" s="1"/>
  <c r="V86" i="29"/>
  <c r="X86" i="29" s="1"/>
  <c r="L86" i="29"/>
  <c r="I88" i="29"/>
  <c r="J88" i="29" s="1"/>
  <c r="V69" i="29"/>
  <c r="X69" i="29" s="1"/>
  <c r="P69" i="29"/>
  <c r="R69" i="29" s="1"/>
  <c r="M69" i="29"/>
  <c r="O69" i="29" s="1"/>
  <c r="Y69" i="29"/>
  <c r="AA69" i="29" s="1"/>
  <c r="L69" i="29"/>
  <c r="S69" i="29"/>
  <c r="U69" i="29" s="1"/>
  <c r="L70" i="29"/>
  <c r="M70" i="29"/>
  <c r="O70" i="29" s="1"/>
  <c r="P70" i="29"/>
  <c r="R70" i="29" s="1"/>
  <c r="V70" i="29"/>
  <c r="X70" i="29" s="1"/>
  <c r="Y70" i="29"/>
  <c r="AA70" i="29" s="1"/>
  <c r="S70" i="29"/>
  <c r="U70" i="29" s="1"/>
  <c r="I43" i="31" l="1"/>
  <c r="J43" i="31" s="1"/>
  <c r="P41" i="31"/>
  <c r="R41" i="31" s="1"/>
  <c r="L41" i="31"/>
  <c r="Y41" i="31"/>
  <c r="AA41" i="31" s="1"/>
  <c r="M41" i="31"/>
  <c r="O41" i="31" s="1"/>
  <c r="S41" i="31"/>
  <c r="U41" i="31" s="1"/>
  <c r="V41" i="31"/>
  <c r="X41" i="31" s="1"/>
  <c r="V87" i="29"/>
  <c r="X87" i="29" s="1"/>
  <c r="Y87" i="29"/>
  <c r="AA87" i="29" s="1"/>
  <c r="M87" i="29"/>
  <c r="O87" i="29" s="1"/>
  <c r="P87" i="29"/>
  <c r="R87" i="29" s="1"/>
  <c r="S87" i="29"/>
  <c r="U87" i="29" s="1"/>
  <c r="L87" i="29"/>
  <c r="I89" i="29"/>
  <c r="J89" i="29" s="1"/>
  <c r="I44" i="31" l="1"/>
  <c r="J44" i="31" s="1"/>
  <c r="S42" i="31"/>
  <c r="U42" i="31" s="1"/>
  <c r="M42" i="31"/>
  <c r="O42" i="31" s="1"/>
  <c r="V42" i="31"/>
  <c r="X42" i="31" s="1"/>
  <c r="P42" i="31"/>
  <c r="R42" i="31" s="1"/>
  <c r="L42" i="31"/>
  <c r="Y42" i="31"/>
  <c r="AA42" i="31" s="1"/>
  <c r="Y88" i="29"/>
  <c r="AA88" i="29" s="1"/>
  <c r="L88" i="29"/>
  <c r="V88" i="29"/>
  <c r="X88" i="29" s="1"/>
  <c r="P88" i="29"/>
  <c r="R88" i="29" s="1"/>
  <c r="M88" i="29"/>
  <c r="O88" i="29" s="1"/>
  <c r="S88" i="29"/>
  <c r="U88" i="29" s="1"/>
  <c r="I90" i="29"/>
  <c r="J90" i="29" s="1"/>
  <c r="M71" i="29"/>
  <c r="O71" i="29" s="1"/>
  <c r="L71" i="29"/>
  <c r="S71" i="29"/>
  <c r="U71" i="29" s="1"/>
  <c r="Y71" i="29"/>
  <c r="AA71" i="29" s="1"/>
  <c r="V71" i="29"/>
  <c r="X71" i="29" s="1"/>
  <c r="P71" i="29"/>
  <c r="R71" i="29" s="1"/>
  <c r="S72" i="29"/>
  <c r="U72" i="29" s="1"/>
  <c r="M72" i="29"/>
  <c r="O72" i="29" s="1"/>
  <c r="V72" i="29"/>
  <c r="X72" i="29" s="1"/>
  <c r="Y72" i="29"/>
  <c r="AA72" i="29" s="1"/>
  <c r="P72" i="29"/>
  <c r="R72" i="29" s="1"/>
  <c r="L72" i="29"/>
  <c r="I45" i="31" l="1"/>
  <c r="J45" i="31" s="1"/>
  <c r="V43" i="31"/>
  <c r="X43" i="31" s="1"/>
  <c r="P43" i="31"/>
  <c r="R43" i="31" s="1"/>
  <c r="L43" i="31"/>
  <c r="S43" i="31"/>
  <c r="U43" i="31" s="1"/>
  <c r="M43" i="31"/>
  <c r="O43" i="31" s="1"/>
  <c r="Y43" i="31"/>
  <c r="AA43" i="31" s="1"/>
  <c r="L89" i="29"/>
  <c r="M89" i="29"/>
  <c r="O89" i="29" s="1"/>
  <c r="Y89" i="29"/>
  <c r="AA89" i="29" s="1"/>
  <c r="S89" i="29"/>
  <c r="U89" i="29" s="1"/>
  <c r="P89" i="29"/>
  <c r="R89" i="29" s="1"/>
  <c r="V89" i="29"/>
  <c r="X89" i="29" s="1"/>
  <c r="I91" i="29"/>
  <c r="J91" i="29" s="1"/>
  <c r="I46" i="31" l="1"/>
  <c r="J46" i="31" s="1"/>
  <c r="L44" i="31"/>
  <c r="Y44" i="31"/>
  <c r="AA44" i="31" s="1"/>
  <c r="S44" i="31"/>
  <c r="U44" i="31" s="1"/>
  <c r="M44" i="31"/>
  <c r="O44" i="31" s="1"/>
  <c r="V44" i="31"/>
  <c r="X44" i="31" s="1"/>
  <c r="P44" i="31"/>
  <c r="R44" i="31" s="1"/>
  <c r="P90" i="29"/>
  <c r="R90" i="29" s="1"/>
  <c r="V90" i="29"/>
  <c r="X90" i="29" s="1"/>
  <c r="Y90" i="29"/>
  <c r="AA90" i="29" s="1"/>
  <c r="S90" i="29"/>
  <c r="U90" i="29" s="1"/>
  <c r="L90" i="29"/>
  <c r="M90" i="29"/>
  <c r="O90" i="29" s="1"/>
  <c r="I92" i="29"/>
  <c r="J92" i="29" s="1"/>
  <c r="Y74" i="29"/>
  <c r="AA74" i="29" s="1"/>
  <c r="L74" i="29"/>
  <c r="S74" i="29"/>
  <c r="U74" i="29" s="1"/>
  <c r="P74" i="29"/>
  <c r="R74" i="29" s="1"/>
  <c r="M74" i="29"/>
  <c r="O74" i="29" s="1"/>
  <c r="V74" i="29"/>
  <c r="X74" i="29" s="1"/>
  <c r="P73" i="29"/>
  <c r="R73" i="29" s="1"/>
  <c r="V73" i="29"/>
  <c r="X73" i="29" s="1"/>
  <c r="L73" i="29"/>
  <c r="M73" i="29"/>
  <c r="O73" i="29" s="1"/>
  <c r="S73" i="29"/>
  <c r="U73" i="29" s="1"/>
  <c r="Y73" i="29"/>
  <c r="AA73" i="29" s="1"/>
  <c r="L45" i="31" l="1"/>
  <c r="Y45" i="31"/>
  <c r="AA45" i="31" s="1"/>
  <c r="S45" i="31"/>
  <c r="U45" i="31" s="1"/>
  <c r="M45" i="31"/>
  <c r="O45" i="31" s="1"/>
  <c r="V45" i="31"/>
  <c r="X45" i="31" s="1"/>
  <c r="P45" i="31"/>
  <c r="R45" i="31" s="1"/>
  <c r="I47" i="31"/>
  <c r="Y91" i="29"/>
  <c r="AA91" i="29" s="1"/>
  <c r="V91" i="29"/>
  <c r="X91" i="29" s="1"/>
  <c r="M91" i="29"/>
  <c r="O91" i="29" s="1"/>
  <c r="S91" i="29"/>
  <c r="U91" i="29" s="1"/>
  <c r="P91" i="29"/>
  <c r="R91" i="29" s="1"/>
  <c r="L91" i="29"/>
  <c r="I93" i="29"/>
  <c r="J93" i="29" s="1"/>
  <c r="L46" i="31" l="1"/>
  <c r="Y46" i="31"/>
  <c r="AA46" i="31" s="1"/>
  <c r="S46" i="31"/>
  <c r="U46" i="31" s="1"/>
  <c r="M46" i="31"/>
  <c r="O46" i="31" s="1"/>
  <c r="V46" i="31"/>
  <c r="X46" i="31" s="1"/>
  <c r="P46" i="31"/>
  <c r="R46" i="31" s="1"/>
  <c r="I48" i="31"/>
  <c r="J48" i="31" s="1"/>
  <c r="Y92" i="29"/>
  <c r="AA92" i="29" s="1"/>
  <c r="L92" i="29"/>
  <c r="M92" i="29"/>
  <c r="O92" i="29" s="1"/>
  <c r="S92" i="29"/>
  <c r="U92" i="29" s="1"/>
  <c r="P92" i="29"/>
  <c r="R92" i="29" s="1"/>
  <c r="V92" i="29"/>
  <c r="X92" i="29" s="1"/>
  <c r="I94" i="29"/>
  <c r="J94" i="29" s="1"/>
  <c r="V75" i="29"/>
  <c r="X75" i="29" s="1"/>
  <c r="P75" i="29"/>
  <c r="R75" i="29" s="1"/>
  <c r="S75" i="29"/>
  <c r="U75" i="29" s="1"/>
  <c r="L75" i="29"/>
  <c r="M75" i="29"/>
  <c r="O75" i="29" s="1"/>
  <c r="Y75" i="29"/>
  <c r="AA75" i="29" s="1"/>
  <c r="P76" i="29"/>
  <c r="R76" i="29" s="1"/>
  <c r="S76" i="29"/>
  <c r="U76" i="29" s="1"/>
  <c r="V76" i="29"/>
  <c r="X76" i="29" s="1"/>
  <c r="L76" i="29"/>
  <c r="M76" i="29"/>
  <c r="O76" i="29" s="1"/>
  <c r="Y76" i="29"/>
  <c r="AA76" i="29" s="1"/>
  <c r="I49" i="31" l="1"/>
  <c r="J49" i="31" s="1"/>
  <c r="M93" i="29"/>
  <c r="O93" i="29" s="1"/>
  <c r="L93" i="29"/>
  <c r="S93" i="29"/>
  <c r="U93" i="29" s="1"/>
  <c r="V93" i="29"/>
  <c r="X93" i="29" s="1"/>
  <c r="Y93" i="29"/>
  <c r="AA93" i="29" s="1"/>
  <c r="P93" i="29"/>
  <c r="R93" i="29" s="1"/>
  <c r="I95" i="29"/>
  <c r="J95" i="29" s="1"/>
  <c r="L48" i="31" l="1"/>
  <c r="Y48" i="31"/>
  <c r="AA48" i="31" s="1"/>
  <c r="S48" i="31"/>
  <c r="U48" i="31" s="1"/>
  <c r="M48" i="31"/>
  <c r="O48" i="31" s="1"/>
  <c r="V48" i="31"/>
  <c r="X48" i="31" s="1"/>
  <c r="P48" i="31"/>
  <c r="R48" i="31" s="1"/>
  <c r="I50" i="31"/>
  <c r="J50" i="31" s="1"/>
  <c r="V94" i="29"/>
  <c r="X94" i="29" s="1"/>
  <c r="L94" i="29"/>
  <c r="Y94" i="29"/>
  <c r="AA94" i="29" s="1"/>
  <c r="P94" i="29"/>
  <c r="R94" i="29" s="1"/>
  <c r="S94" i="29"/>
  <c r="U94" i="29" s="1"/>
  <c r="M94" i="29"/>
  <c r="O94" i="29" s="1"/>
  <c r="I96" i="29"/>
  <c r="J96" i="29" s="1"/>
  <c r="Y49" i="31" l="1"/>
  <c r="AA49" i="31" s="1"/>
  <c r="S49" i="31"/>
  <c r="U49" i="31" s="1"/>
  <c r="M49" i="31"/>
  <c r="O49" i="31" s="1"/>
  <c r="V49" i="31"/>
  <c r="X49" i="31" s="1"/>
  <c r="P49" i="31"/>
  <c r="R49" i="31" s="1"/>
  <c r="L49" i="31"/>
  <c r="I51" i="31"/>
  <c r="J51" i="31" s="1"/>
  <c r="P95" i="29"/>
  <c r="R95" i="29" s="1"/>
  <c r="V95" i="29"/>
  <c r="X95" i="29" s="1"/>
  <c r="S95" i="29"/>
  <c r="U95" i="29" s="1"/>
  <c r="L95" i="29"/>
  <c r="Y95" i="29"/>
  <c r="AA95" i="29" s="1"/>
  <c r="M95" i="29"/>
  <c r="O95" i="29" s="1"/>
  <c r="I97" i="29"/>
  <c r="J97" i="29" s="1"/>
  <c r="P50" i="31" l="1"/>
  <c r="R50" i="31" s="1"/>
  <c r="L50" i="31"/>
  <c r="Y50" i="31"/>
  <c r="AA50" i="31" s="1"/>
  <c r="V50" i="31"/>
  <c r="X50" i="31" s="1"/>
  <c r="S50" i="31"/>
  <c r="U50" i="31" s="1"/>
  <c r="M50" i="31"/>
  <c r="O50" i="31" s="1"/>
  <c r="I52" i="31"/>
  <c r="J52" i="31" s="1"/>
  <c r="P96" i="29"/>
  <c r="R96" i="29" s="1"/>
  <c r="S96" i="29"/>
  <c r="U96" i="29" s="1"/>
  <c r="M96" i="29"/>
  <c r="O96" i="29" s="1"/>
  <c r="Y96" i="29"/>
  <c r="AA96" i="29" s="1"/>
  <c r="V96" i="29"/>
  <c r="X96" i="29" s="1"/>
  <c r="L96" i="29"/>
  <c r="I98" i="29"/>
  <c r="J98" i="29" s="1"/>
  <c r="P51" i="31" l="1"/>
  <c r="R51" i="31" s="1"/>
  <c r="L51" i="31"/>
  <c r="Y51" i="31"/>
  <c r="AA51" i="31" s="1"/>
  <c r="S51" i="31"/>
  <c r="U51" i="31" s="1"/>
  <c r="M51" i="31"/>
  <c r="O51" i="31" s="1"/>
  <c r="V51" i="31"/>
  <c r="X51" i="31" s="1"/>
  <c r="I53" i="31"/>
  <c r="J53" i="31" s="1"/>
  <c r="L97" i="29"/>
  <c r="Y97" i="29"/>
  <c r="AA97" i="29" s="1"/>
  <c r="S97" i="29"/>
  <c r="U97" i="29" s="1"/>
  <c r="P97" i="29"/>
  <c r="R97" i="29" s="1"/>
  <c r="V97" i="29"/>
  <c r="X97" i="29" s="1"/>
  <c r="M97" i="29"/>
  <c r="O97" i="29" s="1"/>
  <c r="I99" i="29"/>
  <c r="J99" i="29" s="1"/>
  <c r="I54" i="31" l="1"/>
  <c r="J54" i="31" s="1"/>
  <c r="M52" i="31"/>
  <c r="O52" i="31" s="1"/>
  <c r="V52" i="31"/>
  <c r="X52" i="31" s="1"/>
  <c r="P52" i="31"/>
  <c r="R52" i="31" s="1"/>
  <c r="L52" i="31"/>
  <c r="Y52" i="31"/>
  <c r="AA52" i="31" s="1"/>
  <c r="S52" i="31"/>
  <c r="U52" i="31" s="1"/>
  <c r="Y98" i="29"/>
  <c r="AA98" i="29" s="1"/>
  <c r="S98" i="29"/>
  <c r="U98" i="29" s="1"/>
  <c r="M98" i="29"/>
  <c r="O98" i="29" s="1"/>
  <c r="V98" i="29"/>
  <c r="X98" i="29" s="1"/>
  <c r="P98" i="29"/>
  <c r="R98" i="29" s="1"/>
  <c r="L98" i="29"/>
  <c r="I100" i="29"/>
  <c r="J100" i="29" s="1"/>
  <c r="Y53" i="31" l="1"/>
  <c r="AA53" i="31" s="1"/>
  <c r="S53" i="31"/>
  <c r="U53" i="31" s="1"/>
  <c r="M53" i="31"/>
  <c r="O53" i="31" s="1"/>
  <c r="V53" i="31"/>
  <c r="X53" i="31" s="1"/>
  <c r="P53" i="31"/>
  <c r="R53" i="31" s="1"/>
  <c r="L53" i="31"/>
  <c r="I55" i="31"/>
  <c r="J55" i="31" s="1"/>
  <c r="Y99" i="29"/>
  <c r="AA99" i="29" s="1"/>
  <c r="L99" i="29"/>
  <c r="S99" i="29"/>
  <c r="U99" i="29" s="1"/>
  <c r="P99" i="29"/>
  <c r="R99" i="29" s="1"/>
  <c r="M99" i="29"/>
  <c r="O99" i="29" s="1"/>
  <c r="V99" i="29"/>
  <c r="X99" i="29" s="1"/>
  <c r="I101" i="29"/>
  <c r="J101" i="29" s="1"/>
  <c r="V54" i="31" l="1"/>
  <c r="X54" i="31" s="1"/>
  <c r="P54" i="31"/>
  <c r="R54" i="31" s="1"/>
  <c r="L54" i="31"/>
  <c r="Y54" i="31"/>
  <c r="AA54" i="31" s="1"/>
  <c r="S54" i="31"/>
  <c r="U54" i="31" s="1"/>
  <c r="M54" i="31"/>
  <c r="O54" i="31" s="1"/>
  <c r="I56" i="31"/>
  <c r="J56" i="31" s="1"/>
  <c r="L100" i="29"/>
  <c r="P100" i="29"/>
  <c r="R100" i="29" s="1"/>
  <c r="S100" i="29"/>
  <c r="U100" i="29" s="1"/>
  <c r="M100" i="29"/>
  <c r="O100" i="29" s="1"/>
  <c r="V100" i="29"/>
  <c r="X100" i="29" s="1"/>
  <c r="Y100" i="29"/>
  <c r="AA100" i="29" s="1"/>
  <c r="I102" i="29"/>
  <c r="J102" i="29" s="1"/>
  <c r="Y55" i="31" l="1"/>
  <c r="AA55" i="31" s="1"/>
  <c r="S55" i="31"/>
  <c r="U55" i="31" s="1"/>
  <c r="M55" i="31"/>
  <c r="O55" i="31" s="1"/>
  <c r="V55" i="31"/>
  <c r="X55" i="31" s="1"/>
  <c r="P55" i="31"/>
  <c r="R55" i="31" s="1"/>
  <c r="L55" i="31"/>
  <c r="I57" i="31"/>
  <c r="J57" i="31" s="1"/>
  <c r="Y101" i="29"/>
  <c r="AA101" i="29" s="1"/>
  <c r="M101" i="29"/>
  <c r="O101" i="29" s="1"/>
  <c r="P101" i="29"/>
  <c r="R101" i="29" s="1"/>
  <c r="S101" i="29"/>
  <c r="U101" i="29" s="1"/>
  <c r="L101" i="29"/>
  <c r="V101" i="29"/>
  <c r="X101" i="29" s="1"/>
  <c r="I103" i="29"/>
  <c r="J103" i="29" s="1"/>
  <c r="V56" i="31" l="1"/>
  <c r="X56" i="31" s="1"/>
  <c r="P56" i="31"/>
  <c r="R56" i="31" s="1"/>
  <c r="L56" i="31"/>
  <c r="Y56" i="31"/>
  <c r="AA56" i="31" s="1"/>
  <c r="S56" i="31"/>
  <c r="U56" i="31" s="1"/>
  <c r="M56" i="31"/>
  <c r="O56" i="31" s="1"/>
  <c r="I58" i="31"/>
  <c r="J58" i="31" s="1"/>
  <c r="L102" i="29"/>
  <c r="S102" i="29"/>
  <c r="U102" i="29" s="1"/>
  <c r="Y102" i="29"/>
  <c r="AA102" i="29" s="1"/>
  <c r="M102" i="29"/>
  <c r="O102" i="29" s="1"/>
  <c r="V102" i="29"/>
  <c r="X102" i="29" s="1"/>
  <c r="P102" i="29"/>
  <c r="R102" i="29" s="1"/>
  <c r="I104" i="29"/>
  <c r="J104" i="29" s="1"/>
  <c r="Y57" i="31" l="1"/>
  <c r="AA57" i="31" s="1"/>
  <c r="S57" i="31"/>
  <c r="U57" i="31" s="1"/>
  <c r="M57" i="31"/>
  <c r="O57" i="31" s="1"/>
  <c r="V57" i="31"/>
  <c r="X57" i="31" s="1"/>
  <c r="P57" i="31"/>
  <c r="R57" i="31" s="1"/>
  <c r="L57" i="31"/>
  <c r="I59" i="31"/>
  <c r="V103" i="29"/>
  <c r="X103" i="29" s="1"/>
  <c r="P103" i="29"/>
  <c r="R103" i="29" s="1"/>
  <c r="Y103" i="29"/>
  <c r="AA103" i="29" s="1"/>
  <c r="S103" i="29"/>
  <c r="U103" i="29" s="1"/>
  <c r="M103" i="29"/>
  <c r="O103" i="29" s="1"/>
  <c r="L103" i="29"/>
  <c r="I105" i="29"/>
  <c r="J105" i="29" s="1"/>
  <c r="V58" i="31" l="1"/>
  <c r="X58" i="31" s="1"/>
  <c r="P58" i="31"/>
  <c r="R58" i="31" s="1"/>
  <c r="L58" i="31"/>
  <c r="Y58" i="31"/>
  <c r="AA58" i="31" s="1"/>
  <c r="S58" i="31"/>
  <c r="U58" i="31" s="1"/>
  <c r="M58" i="31"/>
  <c r="O58" i="31" s="1"/>
  <c r="I60" i="31"/>
  <c r="J60" i="31" s="1"/>
  <c r="S104" i="29"/>
  <c r="U104" i="29" s="1"/>
  <c r="M104" i="29"/>
  <c r="O104" i="29" s="1"/>
  <c r="P104" i="29"/>
  <c r="R104" i="29" s="1"/>
  <c r="Y104" i="29"/>
  <c r="AA104" i="29" s="1"/>
  <c r="V104" i="29"/>
  <c r="X104" i="29" s="1"/>
  <c r="L104" i="29"/>
  <c r="I106" i="29"/>
  <c r="J106" i="29" s="1"/>
  <c r="I61" i="31" l="1"/>
  <c r="J61" i="31" s="1"/>
  <c r="L105" i="29"/>
  <c r="P105" i="29"/>
  <c r="R105" i="29" s="1"/>
  <c r="S105" i="29"/>
  <c r="U105" i="29" s="1"/>
  <c r="Y105" i="29"/>
  <c r="AA105" i="29" s="1"/>
  <c r="M105" i="29"/>
  <c r="O105" i="29" s="1"/>
  <c r="V105" i="29"/>
  <c r="X105" i="29" s="1"/>
  <c r="I107" i="29"/>
  <c r="J107" i="29" s="1"/>
  <c r="V60" i="31" l="1"/>
  <c r="X60" i="31" s="1"/>
  <c r="P60" i="31"/>
  <c r="R60" i="31" s="1"/>
  <c r="L60" i="31"/>
  <c r="Y60" i="31"/>
  <c r="AA60" i="31" s="1"/>
  <c r="S60" i="31"/>
  <c r="U60" i="31" s="1"/>
  <c r="M60" i="31"/>
  <c r="O60" i="31" s="1"/>
  <c r="I62" i="31"/>
  <c r="J62" i="31" s="1"/>
  <c r="V106" i="29"/>
  <c r="X106" i="29" s="1"/>
  <c r="P106" i="29"/>
  <c r="R106" i="29" s="1"/>
  <c r="Y106" i="29"/>
  <c r="AA106" i="29" s="1"/>
  <c r="M106" i="29"/>
  <c r="O106" i="29" s="1"/>
  <c r="L106" i="29"/>
  <c r="S106" i="29"/>
  <c r="U106" i="29" s="1"/>
  <c r="I108" i="29"/>
  <c r="J108" i="29" s="1"/>
  <c r="Y61" i="31" l="1"/>
  <c r="AA61" i="31" s="1"/>
  <c r="S61" i="31"/>
  <c r="U61" i="31" s="1"/>
  <c r="M61" i="31"/>
  <c r="O61" i="31" s="1"/>
  <c r="V61" i="31"/>
  <c r="X61" i="31" s="1"/>
  <c r="P61" i="31"/>
  <c r="R61" i="31" s="1"/>
  <c r="L61" i="31"/>
  <c r="I63" i="31"/>
  <c r="J63" i="31" s="1"/>
  <c r="P107" i="29"/>
  <c r="R107" i="29" s="1"/>
  <c r="V107" i="29"/>
  <c r="X107" i="29" s="1"/>
  <c r="L107" i="29"/>
  <c r="S107" i="29"/>
  <c r="U107" i="29" s="1"/>
  <c r="M107" i="29"/>
  <c r="O107" i="29" s="1"/>
  <c r="Y107" i="29"/>
  <c r="AA107" i="29" s="1"/>
  <c r="I109" i="29"/>
  <c r="J109" i="29" s="1"/>
  <c r="V62" i="31" l="1"/>
  <c r="X62" i="31" s="1"/>
  <c r="P62" i="31"/>
  <c r="R62" i="31" s="1"/>
  <c r="L62" i="31"/>
  <c r="Y62" i="31"/>
  <c r="AA62" i="31" s="1"/>
  <c r="S62" i="31"/>
  <c r="U62" i="31" s="1"/>
  <c r="M62" i="31"/>
  <c r="O62" i="31" s="1"/>
  <c r="I64" i="31"/>
  <c r="J64" i="31" s="1"/>
  <c r="Y108" i="29"/>
  <c r="AA108" i="29" s="1"/>
  <c r="M108" i="29"/>
  <c r="O108" i="29" s="1"/>
  <c r="L108" i="29"/>
  <c r="V108" i="29"/>
  <c r="X108" i="29" s="1"/>
  <c r="S108" i="29"/>
  <c r="U108" i="29" s="1"/>
  <c r="P108" i="29"/>
  <c r="R108" i="29" s="1"/>
  <c r="I110" i="29"/>
  <c r="J110" i="29" s="1"/>
  <c r="Y63" i="31" l="1"/>
  <c r="AA63" i="31" s="1"/>
  <c r="S63" i="31"/>
  <c r="U63" i="31" s="1"/>
  <c r="M63" i="31"/>
  <c r="O63" i="31" s="1"/>
  <c r="V63" i="31"/>
  <c r="X63" i="31" s="1"/>
  <c r="P63" i="31"/>
  <c r="R63" i="31" s="1"/>
  <c r="L63" i="31"/>
  <c r="I65" i="31"/>
  <c r="J65" i="31" s="1"/>
  <c r="P109" i="29"/>
  <c r="R109" i="29" s="1"/>
  <c r="S109" i="29"/>
  <c r="U109" i="29" s="1"/>
  <c r="L109" i="29"/>
  <c r="Y109" i="29"/>
  <c r="AA109" i="29" s="1"/>
  <c r="M109" i="29"/>
  <c r="O109" i="29" s="1"/>
  <c r="V109" i="29"/>
  <c r="X109" i="29" s="1"/>
  <c r="I111" i="29"/>
  <c r="J111" i="29" s="1"/>
  <c r="V64" i="31" l="1"/>
  <c r="X64" i="31" s="1"/>
  <c r="P64" i="31"/>
  <c r="R64" i="31" s="1"/>
  <c r="L64" i="31"/>
  <c r="Y64" i="31"/>
  <c r="AA64" i="31" s="1"/>
  <c r="S64" i="31"/>
  <c r="U64" i="31" s="1"/>
  <c r="M64" i="31"/>
  <c r="O64" i="31" s="1"/>
  <c r="I66" i="31"/>
  <c r="J66" i="31" s="1"/>
  <c r="P110" i="29"/>
  <c r="R110" i="29" s="1"/>
  <c r="S110" i="29"/>
  <c r="U110" i="29" s="1"/>
  <c r="L110" i="29"/>
  <c r="Y110" i="29"/>
  <c r="AA110" i="29" s="1"/>
  <c r="M110" i="29"/>
  <c r="O110" i="29" s="1"/>
  <c r="V110" i="29"/>
  <c r="X110" i="29" s="1"/>
  <c r="I112" i="29"/>
  <c r="J112" i="29" s="1"/>
  <c r="Y65" i="31" l="1"/>
  <c r="AA65" i="31" s="1"/>
  <c r="S65" i="31"/>
  <c r="U65" i="31" s="1"/>
  <c r="M65" i="31"/>
  <c r="O65" i="31" s="1"/>
  <c r="V65" i="31"/>
  <c r="X65" i="31" s="1"/>
  <c r="P65" i="31"/>
  <c r="R65" i="31" s="1"/>
  <c r="L65" i="31"/>
  <c r="I67" i="31"/>
  <c r="J67" i="31" s="1"/>
  <c r="Y111" i="29"/>
  <c r="AA111" i="29" s="1"/>
  <c r="S111" i="29"/>
  <c r="U111" i="29" s="1"/>
  <c r="M111" i="29"/>
  <c r="O111" i="29" s="1"/>
  <c r="P111" i="29"/>
  <c r="R111" i="29" s="1"/>
  <c r="V111" i="29"/>
  <c r="X111" i="29" s="1"/>
  <c r="L111" i="29"/>
  <c r="I113" i="29"/>
  <c r="J113" i="29" s="1"/>
  <c r="V66" i="31" l="1"/>
  <c r="X66" i="31" s="1"/>
  <c r="P66" i="31"/>
  <c r="R66" i="31" s="1"/>
  <c r="L66" i="31"/>
  <c r="Y66" i="31"/>
  <c r="AA66" i="31" s="1"/>
  <c r="S66" i="31"/>
  <c r="U66" i="31" s="1"/>
  <c r="M66" i="31"/>
  <c r="O66" i="31" s="1"/>
  <c r="I68" i="31"/>
  <c r="J68" i="31" s="1"/>
  <c r="M112" i="29"/>
  <c r="O112" i="29" s="1"/>
  <c r="L112" i="29"/>
  <c r="V112" i="29"/>
  <c r="X112" i="29" s="1"/>
  <c r="S112" i="29"/>
  <c r="U112" i="29" s="1"/>
  <c r="P112" i="29"/>
  <c r="R112" i="29" s="1"/>
  <c r="Y112" i="29"/>
  <c r="AA112" i="29" s="1"/>
  <c r="I114" i="29"/>
  <c r="J114" i="29" s="1"/>
  <c r="Y67" i="31" l="1"/>
  <c r="AA67" i="31" s="1"/>
  <c r="S67" i="31"/>
  <c r="U67" i="31" s="1"/>
  <c r="M67" i="31"/>
  <c r="O67" i="31" s="1"/>
  <c r="V67" i="31"/>
  <c r="X67" i="31" s="1"/>
  <c r="P67" i="31"/>
  <c r="R67" i="31" s="1"/>
  <c r="L67" i="31"/>
  <c r="I69" i="31"/>
  <c r="J69" i="31" s="1"/>
  <c r="P113" i="29"/>
  <c r="R113" i="29" s="1"/>
  <c r="S113" i="29"/>
  <c r="U113" i="29" s="1"/>
  <c r="L113" i="29"/>
  <c r="M113" i="29"/>
  <c r="O113" i="29" s="1"/>
  <c r="Y113" i="29"/>
  <c r="AA113" i="29" s="1"/>
  <c r="V113" i="29"/>
  <c r="X113" i="29" s="1"/>
  <c r="I115" i="29"/>
  <c r="J115" i="29" s="1"/>
  <c r="V68" i="31" l="1"/>
  <c r="X68" i="31" s="1"/>
  <c r="P68" i="31"/>
  <c r="R68" i="31" s="1"/>
  <c r="L68" i="31"/>
  <c r="Y68" i="31"/>
  <c r="AA68" i="31" s="1"/>
  <c r="S68" i="31"/>
  <c r="U68" i="31" s="1"/>
  <c r="M68" i="31"/>
  <c r="O68" i="31" s="1"/>
  <c r="I70" i="31"/>
  <c r="J70" i="31" s="1"/>
  <c r="P114" i="29"/>
  <c r="R114" i="29" s="1"/>
  <c r="Y114" i="29"/>
  <c r="AA114" i="29" s="1"/>
  <c r="V114" i="29"/>
  <c r="X114" i="29" s="1"/>
  <c r="S114" i="29"/>
  <c r="U114" i="29" s="1"/>
  <c r="L114" i="29"/>
  <c r="M114" i="29"/>
  <c r="O114" i="29" s="1"/>
  <c r="I116" i="29"/>
  <c r="J116" i="29" s="1"/>
  <c r="Y69" i="31" l="1"/>
  <c r="AA69" i="31" s="1"/>
  <c r="S69" i="31"/>
  <c r="U69" i="31" s="1"/>
  <c r="M69" i="31"/>
  <c r="O69" i="31" s="1"/>
  <c r="V69" i="31"/>
  <c r="X69" i="31" s="1"/>
  <c r="P69" i="31"/>
  <c r="R69" i="31" s="1"/>
  <c r="L69" i="31"/>
  <c r="I71" i="31"/>
  <c r="L115" i="29"/>
  <c r="Y115" i="29"/>
  <c r="AA115" i="29" s="1"/>
  <c r="P115" i="29"/>
  <c r="R115" i="29" s="1"/>
  <c r="M115" i="29"/>
  <c r="O115" i="29" s="1"/>
  <c r="V115" i="29"/>
  <c r="X115" i="29" s="1"/>
  <c r="S115" i="29"/>
  <c r="U115" i="29" s="1"/>
  <c r="I117" i="29"/>
  <c r="J117" i="29" s="1"/>
  <c r="M70" i="31" l="1"/>
  <c r="O70" i="31" s="1"/>
  <c r="V70" i="31"/>
  <c r="X70" i="31" s="1"/>
  <c r="P70" i="31"/>
  <c r="R70" i="31" s="1"/>
  <c r="L70" i="31"/>
  <c r="Y70" i="31"/>
  <c r="AA70" i="31" s="1"/>
  <c r="S70" i="31"/>
  <c r="U70" i="31" s="1"/>
  <c r="I72" i="31"/>
  <c r="J72" i="31" s="1"/>
  <c r="M116" i="29"/>
  <c r="O116" i="29" s="1"/>
  <c r="L116" i="29"/>
  <c r="V116" i="29"/>
  <c r="X116" i="29" s="1"/>
  <c r="P116" i="29"/>
  <c r="R116" i="29" s="1"/>
  <c r="Y116" i="29"/>
  <c r="AA116" i="29" s="1"/>
  <c r="S116" i="29"/>
  <c r="U116" i="29" s="1"/>
  <c r="I118" i="29"/>
  <c r="J118" i="29" s="1"/>
  <c r="I73" i="31" l="1"/>
  <c r="J73" i="31" s="1"/>
  <c r="P117" i="29"/>
  <c r="R117" i="29" s="1"/>
  <c r="L117" i="29"/>
  <c r="M117" i="29"/>
  <c r="O117" i="29" s="1"/>
  <c r="V117" i="29"/>
  <c r="X117" i="29" s="1"/>
  <c r="S117" i="29"/>
  <c r="U117" i="29" s="1"/>
  <c r="Y117" i="29"/>
  <c r="AA117" i="29" s="1"/>
  <c r="I119" i="29"/>
  <c r="J119" i="29" s="1"/>
  <c r="V72" i="31" l="1"/>
  <c r="X72" i="31" s="1"/>
  <c r="P72" i="31"/>
  <c r="R72" i="31" s="1"/>
  <c r="L72" i="31"/>
  <c r="Y72" i="31"/>
  <c r="AA72" i="31" s="1"/>
  <c r="S72" i="31"/>
  <c r="U72" i="31" s="1"/>
  <c r="M72" i="31"/>
  <c r="O72" i="31" s="1"/>
  <c r="I74" i="31"/>
  <c r="J74" i="31" s="1"/>
  <c r="M118" i="29"/>
  <c r="O118" i="29" s="1"/>
  <c r="S118" i="29"/>
  <c r="U118" i="29" s="1"/>
  <c r="P118" i="29"/>
  <c r="R118" i="29" s="1"/>
  <c r="V118" i="29"/>
  <c r="X118" i="29" s="1"/>
  <c r="Y118" i="29"/>
  <c r="AA118" i="29" s="1"/>
  <c r="L118" i="29"/>
  <c r="I120" i="29"/>
  <c r="J120" i="29" s="1"/>
  <c r="Y73" i="31" l="1"/>
  <c r="AA73" i="31" s="1"/>
  <c r="S73" i="31"/>
  <c r="U73" i="31" s="1"/>
  <c r="M73" i="31"/>
  <c r="O73" i="31" s="1"/>
  <c r="V73" i="31"/>
  <c r="X73" i="31" s="1"/>
  <c r="P73" i="31"/>
  <c r="R73" i="31" s="1"/>
  <c r="L73" i="31"/>
  <c r="I75" i="31"/>
  <c r="J75" i="31" s="1"/>
  <c r="P119" i="29"/>
  <c r="R119" i="29" s="1"/>
  <c r="M119" i="29"/>
  <c r="O119" i="29" s="1"/>
  <c r="Y119" i="29"/>
  <c r="AA119" i="29" s="1"/>
  <c r="V119" i="29"/>
  <c r="X119" i="29" s="1"/>
  <c r="S119" i="29"/>
  <c r="U119" i="29" s="1"/>
  <c r="L119" i="29"/>
  <c r="I121" i="29"/>
  <c r="J121" i="29" s="1"/>
  <c r="V74" i="31" l="1"/>
  <c r="X74" i="31" s="1"/>
  <c r="P74" i="31"/>
  <c r="R74" i="31" s="1"/>
  <c r="L74" i="31"/>
  <c r="Y74" i="31"/>
  <c r="AA74" i="31" s="1"/>
  <c r="S74" i="31"/>
  <c r="U74" i="31" s="1"/>
  <c r="M74" i="31"/>
  <c r="O74" i="31" s="1"/>
  <c r="I76" i="31"/>
  <c r="J76" i="31" s="1"/>
  <c r="L120" i="29"/>
  <c r="P120" i="29"/>
  <c r="R120" i="29" s="1"/>
  <c r="V120" i="29"/>
  <c r="X120" i="29" s="1"/>
  <c r="Y120" i="29"/>
  <c r="AA120" i="29" s="1"/>
  <c r="S120" i="29"/>
  <c r="U120" i="29" s="1"/>
  <c r="M120" i="29"/>
  <c r="O120" i="29" s="1"/>
  <c r="I122" i="29"/>
  <c r="J122" i="29" s="1"/>
  <c r="Y75" i="31" l="1"/>
  <c r="AA75" i="31" s="1"/>
  <c r="P75" i="31"/>
  <c r="R75" i="31" s="1"/>
  <c r="L75" i="31"/>
  <c r="S75" i="31"/>
  <c r="U75" i="31" s="1"/>
  <c r="M75" i="31"/>
  <c r="O75" i="31" s="1"/>
  <c r="V75" i="31"/>
  <c r="X75" i="31" s="1"/>
  <c r="I77" i="31"/>
  <c r="J77" i="31" s="1"/>
  <c r="Y121" i="29"/>
  <c r="AA121" i="29" s="1"/>
  <c r="M121" i="29"/>
  <c r="O121" i="29" s="1"/>
  <c r="V121" i="29"/>
  <c r="X121" i="29" s="1"/>
  <c r="P121" i="29"/>
  <c r="R121" i="29" s="1"/>
  <c r="L121" i="29"/>
  <c r="S121" i="29"/>
  <c r="U121" i="29" s="1"/>
  <c r="I123" i="29"/>
  <c r="J123" i="29" s="1"/>
  <c r="V76" i="31" l="1"/>
  <c r="X76" i="31" s="1"/>
  <c r="Y76" i="31"/>
  <c r="AA76" i="31" s="1"/>
  <c r="P76" i="31"/>
  <c r="R76" i="31" s="1"/>
  <c r="L76" i="31"/>
  <c r="S76" i="31"/>
  <c r="U76" i="31" s="1"/>
  <c r="M76" i="31"/>
  <c r="O76" i="31" s="1"/>
  <c r="I78" i="31"/>
  <c r="J78" i="31" s="1"/>
  <c r="M122" i="29"/>
  <c r="O122" i="29" s="1"/>
  <c r="L122" i="29"/>
  <c r="Y122" i="29"/>
  <c r="AA122" i="29" s="1"/>
  <c r="P122" i="29"/>
  <c r="R122" i="29" s="1"/>
  <c r="S122" i="29"/>
  <c r="U122" i="29" s="1"/>
  <c r="V122" i="29"/>
  <c r="X122" i="29" s="1"/>
  <c r="I124" i="29"/>
  <c r="J124" i="29" s="1"/>
  <c r="I79" i="31" l="1"/>
  <c r="J79" i="31" s="1"/>
  <c r="Y77" i="31"/>
  <c r="AA77" i="31" s="1"/>
  <c r="S77" i="31"/>
  <c r="U77" i="31" s="1"/>
  <c r="M77" i="31"/>
  <c r="O77" i="31" s="1"/>
  <c r="V77" i="31"/>
  <c r="X77" i="31" s="1"/>
  <c r="L77" i="31"/>
  <c r="P77" i="31"/>
  <c r="R77" i="31" s="1"/>
  <c r="L123" i="29"/>
  <c r="Y123" i="29"/>
  <c r="AA123" i="29" s="1"/>
  <c r="V123" i="29"/>
  <c r="X123" i="29" s="1"/>
  <c r="M123" i="29"/>
  <c r="O123" i="29" s="1"/>
  <c r="S123" i="29"/>
  <c r="U123" i="29" s="1"/>
  <c r="P123" i="29"/>
  <c r="R123" i="29" s="1"/>
  <c r="I125" i="29"/>
  <c r="J125" i="29" s="1"/>
  <c r="V78" i="31" l="1"/>
  <c r="X78" i="31" s="1"/>
  <c r="L78" i="31"/>
  <c r="P78" i="31"/>
  <c r="R78" i="31" s="1"/>
  <c r="Y78" i="31"/>
  <c r="AA78" i="31" s="1"/>
  <c r="S78" i="31"/>
  <c r="U78" i="31" s="1"/>
  <c r="M78" i="31"/>
  <c r="O78" i="31" s="1"/>
  <c r="I80" i="31"/>
  <c r="J80" i="31" s="1"/>
  <c r="S124" i="29"/>
  <c r="U124" i="29" s="1"/>
  <c r="Y124" i="29"/>
  <c r="AA124" i="29" s="1"/>
  <c r="L124" i="29"/>
  <c r="V124" i="29"/>
  <c r="X124" i="29" s="1"/>
  <c r="M124" i="29"/>
  <c r="O124" i="29" s="1"/>
  <c r="P124" i="29"/>
  <c r="R124" i="29" s="1"/>
  <c r="I126" i="29"/>
  <c r="J126" i="29" s="1"/>
  <c r="Y79" i="31" l="1"/>
  <c r="AA79" i="31" s="1"/>
  <c r="S79" i="31"/>
  <c r="U79" i="31" s="1"/>
  <c r="M79" i="31"/>
  <c r="O79" i="31" s="1"/>
  <c r="V79" i="31"/>
  <c r="X79" i="31" s="1"/>
  <c r="P79" i="31"/>
  <c r="R79" i="31" s="1"/>
  <c r="L79" i="31"/>
  <c r="I81" i="31"/>
  <c r="J81" i="31" s="1"/>
  <c r="M125" i="29"/>
  <c r="O125" i="29" s="1"/>
  <c r="L125" i="29"/>
  <c r="Y125" i="29"/>
  <c r="AA125" i="29" s="1"/>
  <c r="V125" i="29"/>
  <c r="X125" i="29" s="1"/>
  <c r="P125" i="29"/>
  <c r="R125" i="29" s="1"/>
  <c r="S125" i="29"/>
  <c r="U125" i="29" s="1"/>
  <c r="I127" i="29"/>
  <c r="J127" i="29" s="1"/>
  <c r="S80" i="31" l="1"/>
  <c r="U80" i="31" s="1"/>
  <c r="M80" i="31"/>
  <c r="O80" i="31" s="1"/>
  <c r="V80" i="31"/>
  <c r="X80" i="31" s="1"/>
  <c r="P80" i="31"/>
  <c r="R80" i="31" s="1"/>
  <c r="L80" i="31"/>
  <c r="Y80" i="31"/>
  <c r="AA80" i="31" s="1"/>
  <c r="I82" i="31"/>
  <c r="J82" i="31" s="1"/>
  <c r="Y126" i="29"/>
  <c r="AA126" i="29" s="1"/>
  <c r="P126" i="29"/>
  <c r="R126" i="29" s="1"/>
  <c r="V126" i="29"/>
  <c r="X126" i="29" s="1"/>
  <c r="L126" i="29"/>
  <c r="M126" i="29"/>
  <c r="O126" i="29" s="1"/>
  <c r="S126" i="29"/>
  <c r="U126" i="29" s="1"/>
  <c r="I128" i="29"/>
  <c r="J128" i="29" s="1"/>
  <c r="I83" i="31" l="1"/>
  <c r="L81" i="31"/>
  <c r="Y81" i="31"/>
  <c r="AA81" i="31" s="1"/>
  <c r="S81" i="31"/>
  <c r="U81" i="31" s="1"/>
  <c r="M81" i="31"/>
  <c r="O81" i="31" s="1"/>
  <c r="V81" i="31"/>
  <c r="X81" i="31" s="1"/>
  <c r="P81" i="31"/>
  <c r="R81" i="31" s="1"/>
  <c r="V127" i="29"/>
  <c r="X127" i="29" s="1"/>
  <c r="Y127" i="29"/>
  <c r="AA127" i="29" s="1"/>
  <c r="M127" i="29"/>
  <c r="O127" i="29" s="1"/>
  <c r="S127" i="29"/>
  <c r="U127" i="29" s="1"/>
  <c r="P127" i="29"/>
  <c r="R127" i="29" s="1"/>
  <c r="L127" i="29"/>
  <c r="I129" i="29"/>
  <c r="J129" i="29" s="1"/>
  <c r="M82" i="31" l="1"/>
  <c r="O82" i="31" s="1"/>
  <c r="P82" i="31"/>
  <c r="R82" i="31" s="1"/>
  <c r="L82" i="31"/>
  <c r="V82" i="31"/>
  <c r="X82" i="31" s="1"/>
  <c r="Y82" i="31"/>
  <c r="AA82" i="31" s="1"/>
  <c r="S82" i="31"/>
  <c r="U82" i="31" s="1"/>
  <c r="I84" i="31"/>
  <c r="J84" i="31" s="1"/>
  <c r="P128" i="29"/>
  <c r="R128" i="29" s="1"/>
  <c r="L128" i="29"/>
  <c r="M128" i="29"/>
  <c r="O128" i="29" s="1"/>
  <c r="V128" i="29"/>
  <c r="X128" i="29" s="1"/>
  <c r="S128" i="29"/>
  <c r="U128" i="29" s="1"/>
  <c r="Y128" i="29"/>
  <c r="AA128" i="29" s="1"/>
  <c r="I130" i="29"/>
  <c r="J130" i="29" s="1"/>
  <c r="I85" i="31" l="1"/>
  <c r="J85" i="31" s="1"/>
  <c r="M129" i="29"/>
  <c r="O129" i="29" s="1"/>
  <c r="P129" i="29"/>
  <c r="R129" i="29" s="1"/>
  <c r="S129" i="29"/>
  <c r="U129" i="29" s="1"/>
  <c r="V129" i="29"/>
  <c r="X129" i="29" s="1"/>
  <c r="L129" i="29"/>
  <c r="Y129" i="29"/>
  <c r="AA129" i="29" s="1"/>
  <c r="I131" i="29"/>
  <c r="J131" i="29" s="1"/>
  <c r="M84" i="31" l="1"/>
  <c r="O84" i="31" s="1"/>
  <c r="V84" i="31"/>
  <c r="X84" i="31" s="1"/>
  <c r="P84" i="31"/>
  <c r="R84" i="31" s="1"/>
  <c r="L84" i="31"/>
  <c r="Y84" i="31"/>
  <c r="AA84" i="31" s="1"/>
  <c r="S84" i="31"/>
  <c r="U84" i="31" s="1"/>
  <c r="I86" i="31"/>
  <c r="J86" i="31" s="1"/>
  <c r="V130" i="29"/>
  <c r="X130" i="29" s="1"/>
  <c r="P130" i="29"/>
  <c r="R130" i="29" s="1"/>
  <c r="S130" i="29"/>
  <c r="U130" i="29" s="1"/>
  <c r="L130" i="29"/>
  <c r="M130" i="29"/>
  <c r="O130" i="29" s="1"/>
  <c r="Y130" i="29"/>
  <c r="AA130" i="29" s="1"/>
  <c r="I132" i="29"/>
  <c r="J132" i="29" s="1"/>
  <c r="L85" i="31" l="1"/>
  <c r="Y85" i="31"/>
  <c r="AA85" i="31" s="1"/>
  <c r="S85" i="31"/>
  <c r="U85" i="31" s="1"/>
  <c r="M85" i="31"/>
  <c r="O85" i="31" s="1"/>
  <c r="V85" i="31"/>
  <c r="X85" i="31" s="1"/>
  <c r="P85" i="31"/>
  <c r="R85" i="31" s="1"/>
  <c r="I87" i="31"/>
  <c r="J87" i="31" s="1"/>
  <c r="Y131" i="29"/>
  <c r="AA131" i="29" s="1"/>
  <c r="L131" i="29"/>
  <c r="M131" i="29"/>
  <c r="O131" i="29" s="1"/>
  <c r="V131" i="29"/>
  <c r="X131" i="29" s="1"/>
  <c r="S131" i="29"/>
  <c r="U131" i="29" s="1"/>
  <c r="P131" i="29"/>
  <c r="R131" i="29" s="1"/>
  <c r="I133" i="29"/>
  <c r="J133" i="29" s="1"/>
  <c r="I88" i="31" l="1"/>
  <c r="J88" i="31" s="1"/>
  <c r="P86" i="31"/>
  <c r="R86" i="31" s="1"/>
  <c r="L86" i="31"/>
  <c r="Y86" i="31"/>
  <c r="AA86" i="31" s="1"/>
  <c r="S86" i="31"/>
  <c r="U86" i="31" s="1"/>
  <c r="M86" i="31"/>
  <c r="O86" i="31" s="1"/>
  <c r="V86" i="31"/>
  <c r="X86" i="31" s="1"/>
  <c r="P132" i="29"/>
  <c r="R132" i="29" s="1"/>
  <c r="M132" i="29"/>
  <c r="O132" i="29" s="1"/>
  <c r="S132" i="29"/>
  <c r="U132" i="29" s="1"/>
  <c r="L132" i="29"/>
  <c r="V132" i="29"/>
  <c r="X132" i="29" s="1"/>
  <c r="Y132" i="29"/>
  <c r="AA132" i="29" s="1"/>
  <c r="I134" i="29"/>
  <c r="J134" i="29" s="1"/>
  <c r="S87" i="31" l="1"/>
  <c r="U87" i="31" s="1"/>
  <c r="M87" i="31"/>
  <c r="O87" i="31" s="1"/>
  <c r="V87" i="31"/>
  <c r="X87" i="31" s="1"/>
  <c r="P87" i="31"/>
  <c r="R87" i="31" s="1"/>
  <c r="L87" i="31"/>
  <c r="Y87" i="31"/>
  <c r="AA87" i="31" s="1"/>
  <c r="I89" i="31"/>
  <c r="J89" i="31" s="1"/>
  <c r="L133" i="29"/>
  <c r="P133" i="29"/>
  <c r="R133" i="29" s="1"/>
  <c r="Y133" i="29"/>
  <c r="AA133" i="29" s="1"/>
  <c r="M133" i="29"/>
  <c r="O133" i="29" s="1"/>
  <c r="S133" i="29"/>
  <c r="U133" i="29" s="1"/>
  <c r="V133" i="29"/>
  <c r="X133" i="29" s="1"/>
  <c r="I135" i="29"/>
  <c r="J135" i="29" s="1"/>
  <c r="P88" i="31" l="1"/>
  <c r="R88" i="31" s="1"/>
  <c r="L88" i="31"/>
  <c r="Y88" i="31"/>
  <c r="AA88" i="31" s="1"/>
  <c r="S88" i="31"/>
  <c r="U88" i="31" s="1"/>
  <c r="M88" i="31"/>
  <c r="O88" i="31" s="1"/>
  <c r="V88" i="31"/>
  <c r="X88" i="31" s="1"/>
  <c r="I90" i="31"/>
  <c r="J90" i="31" s="1"/>
  <c r="P134" i="29"/>
  <c r="R134" i="29" s="1"/>
  <c r="V134" i="29"/>
  <c r="X134" i="29" s="1"/>
  <c r="M134" i="29"/>
  <c r="O134" i="29" s="1"/>
  <c r="Y134" i="29"/>
  <c r="AA134" i="29" s="1"/>
  <c r="S134" i="29"/>
  <c r="U134" i="29" s="1"/>
  <c r="L134" i="29"/>
  <c r="I136" i="29"/>
  <c r="J136" i="29" s="1"/>
  <c r="S89" i="31" l="1"/>
  <c r="U89" i="31" s="1"/>
  <c r="M89" i="31"/>
  <c r="O89" i="31" s="1"/>
  <c r="V89" i="31"/>
  <c r="X89" i="31" s="1"/>
  <c r="P89" i="31"/>
  <c r="R89" i="31" s="1"/>
  <c r="Y89" i="31"/>
  <c r="AA89" i="31" s="1"/>
  <c r="L89" i="31"/>
  <c r="I91" i="31"/>
  <c r="J91" i="31" s="1"/>
  <c r="Y135" i="29"/>
  <c r="AA135" i="29" s="1"/>
  <c r="L135" i="29"/>
  <c r="V135" i="29"/>
  <c r="X135" i="29" s="1"/>
  <c r="S135" i="29"/>
  <c r="U135" i="29" s="1"/>
  <c r="P135" i="29"/>
  <c r="R135" i="29" s="1"/>
  <c r="M135" i="29"/>
  <c r="O135" i="29" s="1"/>
  <c r="I137" i="29"/>
  <c r="J137" i="29" s="1"/>
  <c r="P90" i="31" l="1"/>
  <c r="R90" i="31" s="1"/>
  <c r="L90" i="31"/>
  <c r="Y90" i="31"/>
  <c r="AA90" i="31" s="1"/>
  <c r="S90" i="31"/>
  <c r="U90" i="31" s="1"/>
  <c r="M90" i="31"/>
  <c r="O90" i="31" s="1"/>
  <c r="V90" i="31"/>
  <c r="X90" i="31" s="1"/>
  <c r="I92" i="31"/>
  <c r="J92" i="31" s="1"/>
  <c r="L136" i="29"/>
  <c r="Y136" i="29"/>
  <c r="AA136" i="29" s="1"/>
  <c r="M136" i="29"/>
  <c r="O136" i="29" s="1"/>
  <c r="V136" i="29"/>
  <c r="X136" i="29" s="1"/>
  <c r="P136" i="29"/>
  <c r="R136" i="29" s="1"/>
  <c r="S136" i="29"/>
  <c r="U136" i="29" s="1"/>
  <c r="I138" i="29"/>
  <c r="J138" i="29" s="1"/>
  <c r="L91" i="31" l="1"/>
  <c r="Y91" i="31"/>
  <c r="AA91" i="31" s="1"/>
  <c r="S91" i="31"/>
  <c r="U91" i="31" s="1"/>
  <c r="M91" i="31"/>
  <c r="O91" i="31" s="1"/>
  <c r="V91" i="31"/>
  <c r="X91" i="31" s="1"/>
  <c r="P91" i="31"/>
  <c r="R91" i="31" s="1"/>
  <c r="I93" i="31"/>
  <c r="J93" i="31" s="1"/>
  <c r="Y137" i="29"/>
  <c r="AA137" i="29" s="1"/>
  <c r="L137" i="29"/>
  <c r="V137" i="29"/>
  <c r="X137" i="29" s="1"/>
  <c r="P137" i="29"/>
  <c r="R137" i="29" s="1"/>
  <c r="M137" i="29"/>
  <c r="O137" i="29" s="1"/>
  <c r="S137" i="29"/>
  <c r="U137" i="29" s="1"/>
  <c r="I139" i="29"/>
  <c r="J139" i="29" s="1"/>
  <c r="P92" i="31" l="1"/>
  <c r="R92" i="31" s="1"/>
  <c r="L92" i="31"/>
  <c r="Y92" i="31"/>
  <c r="AA92" i="31" s="1"/>
  <c r="S92" i="31"/>
  <c r="U92" i="31" s="1"/>
  <c r="M92" i="31"/>
  <c r="O92" i="31" s="1"/>
  <c r="V92" i="31"/>
  <c r="X92" i="31" s="1"/>
  <c r="I94" i="31"/>
  <c r="J94" i="31" s="1"/>
  <c r="L138" i="29"/>
  <c r="M138" i="29"/>
  <c r="O138" i="29" s="1"/>
  <c r="P138" i="29"/>
  <c r="R138" i="29" s="1"/>
  <c r="S138" i="29"/>
  <c r="U138" i="29" s="1"/>
  <c r="V138" i="29"/>
  <c r="X138" i="29" s="1"/>
  <c r="Y138" i="29"/>
  <c r="AA138" i="29" s="1"/>
  <c r="I140" i="29"/>
  <c r="J140" i="29" s="1"/>
  <c r="S93" i="31" l="1"/>
  <c r="U93" i="31" s="1"/>
  <c r="M93" i="31"/>
  <c r="O93" i="31" s="1"/>
  <c r="V93" i="31"/>
  <c r="X93" i="31" s="1"/>
  <c r="P93" i="31"/>
  <c r="R93" i="31" s="1"/>
  <c r="L93" i="31"/>
  <c r="Y93" i="31"/>
  <c r="AA93" i="31" s="1"/>
  <c r="I95" i="31"/>
  <c r="V139" i="29"/>
  <c r="X139" i="29" s="1"/>
  <c r="M139" i="29"/>
  <c r="O139" i="29" s="1"/>
  <c r="S139" i="29"/>
  <c r="U139" i="29" s="1"/>
  <c r="Y139" i="29"/>
  <c r="AA139" i="29" s="1"/>
  <c r="L139" i="29"/>
  <c r="P139" i="29"/>
  <c r="R139" i="29" s="1"/>
  <c r="I141" i="29"/>
  <c r="J141" i="29" s="1"/>
  <c r="P94" i="31" l="1"/>
  <c r="R94" i="31" s="1"/>
  <c r="L94" i="31"/>
  <c r="Y94" i="31"/>
  <c r="AA94" i="31" s="1"/>
  <c r="S94" i="31"/>
  <c r="U94" i="31" s="1"/>
  <c r="M94" i="31"/>
  <c r="O94" i="31" s="1"/>
  <c r="V94" i="31"/>
  <c r="X94" i="31" s="1"/>
  <c r="I96" i="31"/>
  <c r="J96" i="31" s="1"/>
  <c r="V140" i="29"/>
  <c r="X140" i="29" s="1"/>
  <c r="Y140" i="29"/>
  <c r="AA140" i="29" s="1"/>
  <c r="L140" i="29"/>
  <c r="P140" i="29"/>
  <c r="R140" i="29" s="1"/>
  <c r="M140" i="29"/>
  <c r="O140" i="29" s="1"/>
  <c r="S140" i="29"/>
  <c r="U140" i="29" s="1"/>
  <c r="I142" i="29"/>
  <c r="J142" i="29" s="1"/>
  <c r="I97" i="31" l="1"/>
  <c r="S141" i="29"/>
  <c r="U141" i="29" s="1"/>
  <c r="L141" i="29"/>
  <c r="P141" i="29"/>
  <c r="R141" i="29" s="1"/>
  <c r="Y141" i="29"/>
  <c r="AA141" i="29" s="1"/>
  <c r="M141" i="29"/>
  <c r="O141" i="29" s="1"/>
  <c r="V141" i="29"/>
  <c r="X141" i="29" s="1"/>
  <c r="I143" i="29"/>
  <c r="J143" i="29" s="1"/>
  <c r="J97" i="31" l="1"/>
  <c r="J11" i="31"/>
  <c r="J23" i="31"/>
  <c r="J35" i="31"/>
  <c r="J47" i="31"/>
  <c r="J59" i="31"/>
  <c r="J71" i="31"/>
  <c r="J83" i="31"/>
  <c r="J95" i="31"/>
  <c r="Y96" i="31"/>
  <c r="AA96" i="31" s="1"/>
  <c r="S96" i="31"/>
  <c r="U96" i="31" s="1"/>
  <c r="M96" i="31"/>
  <c r="O96" i="31" s="1"/>
  <c r="V96" i="31"/>
  <c r="X96" i="31" s="1"/>
  <c r="P96" i="31"/>
  <c r="R96" i="31" s="1"/>
  <c r="L96" i="31"/>
  <c r="I98" i="31"/>
  <c r="J98" i="31" s="1"/>
  <c r="P142" i="29"/>
  <c r="R142" i="29" s="1"/>
  <c r="L142" i="29"/>
  <c r="Y142" i="29"/>
  <c r="AA142" i="29" s="1"/>
  <c r="M142" i="29"/>
  <c r="O142" i="29" s="1"/>
  <c r="V142" i="29"/>
  <c r="X142" i="29" s="1"/>
  <c r="S142" i="29"/>
  <c r="U142" i="29" s="1"/>
  <c r="I144" i="29"/>
  <c r="J144" i="29" s="1"/>
  <c r="S35" i="31" l="1"/>
  <c r="U35" i="31" s="1"/>
  <c r="V35" i="31"/>
  <c r="X35" i="31" s="1"/>
  <c r="P35" i="31"/>
  <c r="R35" i="31" s="1"/>
  <c r="L35" i="31"/>
  <c r="Y35" i="31"/>
  <c r="AA35" i="31" s="1"/>
  <c r="M35" i="31"/>
  <c r="O35" i="31" s="1"/>
  <c r="Y11" i="31"/>
  <c r="AA11" i="31" s="1"/>
  <c r="M11" i="31"/>
  <c r="O11" i="31" s="1"/>
  <c r="L11" i="31"/>
  <c r="V11" i="31"/>
  <c r="X11" i="31" s="1"/>
  <c r="S11" i="31"/>
  <c r="U11" i="31" s="1"/>
  <c r="P11" i="31"/>
  <c r="R11" i="31" s="1"/>
  <c r="V59" i="31"/>
  <c r="X59" i="31" s="1"/>
  <c r="Y59" i="31"/>
  <c r="AA59" i="31" s="1"/>
  <c r="P59" i="31"/>
  <c r="R59" i="31" s="1"/>
  <c r="S59" i="31"/>
  <c r="U59" i="31" s="1"/>
  <c r="L59" i="31"/>
  <c r="M59" i="31"/>
  <c r="O59" i="31" s="1"/>
  <c r="M47" i="31"/>
  <c r="O47" i="31" s="1"/>
  <c r="V47" i="31"/>
  <c r="X47" i="31" s="1"/>
  <c r="P47" i="31"/>
  <c r="R47" i="31" s="1"/>
  <c r="L47" i="31"/>
  <c r="S47" i="31"/>
  <c r="U47" i="31" s="1"/>
  <c r="Y47" i="31"/>
  <c r="AA47" i="31" s="1"/>
  <c r="S95" i="31"/>
  <c r="U95" i="31" s="1"/>
  <c r="M95" i="31"/>
  <c r="O95" i="31" s="1"/>
  <c r="V95" i="31"/>
  <c r="X95" i="31" s="1"/>
  <c r="P95" i="31"/>
  <c r="R95" i="31" s="1"/>
  <c r="L95" i="31"/>
  <c r="Y95" i="31"/>
  <c r="AA95" i="31" s="1"/>
  <c r="S23" i="31"/>
  <c r="U23" i="31" s="1"/>
  <c r="L23" i="31"/>
  <c r="V23" i="31"/>
  <c r="X23" i="31" s="1"/>
  <c r="Y23" i="31"/>
  <c r="AA23" i="31" s="1"/>
  <c r="M23" i="31"/>
  <c r="O23" i="31" s="1"/>
  <c r="P23" i="31"/>
  <c r="R23" i="31" s="1"/>
  <c r="S83" i="31"/>
  <c r="U83" i="31" s="1"/>
  <c r="M83" i="31"/>
  <c r="O83" i="31" s="1"/>
  <c r="V83" i="31"/>
  <c r="X83" i="31" s="1"/>
  <c r="P83" i="31"/>
  <c r="R83" i="31" s="1"/>
  <c r="Y83" i="31"/>
  <c r="AA83" i="31" s="1"/>
  <c r="L83" i="31"/>
  <c r="Y71" i="31"/>
  <c r="AA71" i="31" s="1"/>
  <c r="M71" i="31"/>
  <c r="O71" i="31" s="1"/>
  <c r="V71" i="31"/>
  <c r="X71" i="31" s="1"/>
  <c r="S71" i="31"/>
  <c r="U71" i="31" s="1"/>
  <c r="P71" i="31"/>
  <c r="R71" i="31" s="1"/>
  <c r="L71" i="31"/>
  <c r="P97" i="31"/>
  <c r="R97" i="31" s="1"/>
  <c r="L97" i="31"/>
  <c r="Y97" i="31"/>
  <c r="AA97" i="31" s="1"/>
  <c r="S97" i="31"/>
  <c r="U97" i="31" s="1"/>
  <c r="M97" i="31"/>
  <c r="O97" i="31" s="1"/>
  <c r="V97" i="31"/>
  <c r="X97" i="31" s="1"/>
  <c r="I99" i="31"/>
  <c r="J99" i="31" s="1"/>
  <c r="L143" i="29"/>
  <c r="S143" i="29"/>
  <c r="U143" i="29" s="1"/>
  <c r="Y143" i="29"/>
  <c r="AA143" i="29" s="1"/>
  <c r="V143" i="29"/>
  <c r="X143" i="29" s="1"/>
  <c r="P143" i="29"/>
  <c r="R143" i="29" s="1"/>
  <c r="M143" i="29"/>
  <c r="O143" i="29" s="1"/>
  <c r="I145" i="29"/>
  <c r="J145" i="29" s="1"/>
  <c r="I100" i="31" l="1"/>
  <c r="J100" i="31" s="1"/>
  <c r="P98" i="31"/>
  <c r="R98" i="31" s="1"/>
  <c r="L98" i="31"/>
  <c r="Y98" i="31"/>
  <c r="AA98" i="31" s="1"/>
  <c r="S98" i="31"/>
  <c r="U98" i="31" s="1"/>
  <c r="M98" i="31"/>
  <c r="O98" i="31" s="1"/>
  <c r="V98" i="31"/>
  <c r="X98" i="31" s="1"/>
  <c r="S144" i="29"/>
  <c r="U144" i="29" s="1"/>
  <c r="V144" i="29"/>
  <c r="X144" i="29" s="1"/>
  <c r="Y144" i="29"/>
  <c r="AA144" i="29" s="1"/>
  <c r="M144" i="29"/>
  <c r="O144" i="29" s="1"/>
  <c r="L144" i="29"/>
  <c r="P144" i="29"/>
  <c r="R144" i="29" s="1"/>
  <c r="I146" i="29"/>
  <c r="J146" i="29" s="1"/>
  <c r="S99" i="31" l="1"/>
  <c r="U99" i="31" s="1"/>
  <c r="M99" i="31"/>
  <c r="O99" i="31" s="1"/>
  <c r="V99" i="31"/>
  <c r="X99" i="31" s="1"/>
  <c r="P99" i="31"/>
  <c r="R99" i="31" s="1"/>
  <c r="L99" i="31"/>
  <c r="Y99" i="31"/>
  <c r="AA99" i="31" s="1"/>
  <c r="I101" i="31"/>
  <c r="J101" i="31" s="1"/>
  <c r="L145" i="29"/>
  <c r="M145" i="29"/>
  <c r="O145" i="29" s="1"/>
  <c r="P145" i="29"/>
  <c r="R145" i="29" s="1"/>
  <c r="S145" i="29"/>
  <c r="U145" i="29" s="1"/>
  <c r="V145" i="29"/>
  <c r="X145" i="29" s="1"/>
  <c r="Y145" i="29"/>
  <c r="AA145" i="29" s="1"/>
  <c r="I147" i="29"/>
  <c r="J147" i="29" s="1"/>
  <c r="Y100" i="31" l="1"/>
  <c r="AA100" i="31" s="1"/>
  <c r="M100" i="31"/>
  <c r="O100" i="31" s="1"/>
  <c r="V100" i="31"/>
  <c r="X100" i="31" s="1"/>
  <c r="L100" i="31"/>
  <c r="S100" i="31"/>
  <c r="U100" i="31" s="1"/>
  <c r="P100" i="31"/>
  <c r="R100" i="31" s="1"/>
  <c r="I102" i="31"/>
  <c r="J102" i="31" s="1"/>
  <c r="V146" i="29"/>
  <c r="X146" i="29" s="1"/>
  <c r="P146" i="29"/>
  <c r="R146" i="29" s="1"/>
  <c r="S146" i="29"/>
  <c r="U146" i="29" s="1"/>
  <c r="Y146" i="29"/>
  <c r="AA146" i="29" s="1"/>
  <c r="M146" i="29"/>
  <c r="O146" i="29" s="1"/>
  <c r="L146" i="29"/>
  <c r="I148" i="29"/>
  <c r="J148" i="29" s="1"/>
  <c r="P101" i="31" l="1"/>
  <c r="R101" i="31" s="1"/>
  <c r="Y101" i="31"/>
  <c r="AA101" i="31" s="1"/>
  <c r="S101" i="31"/>
  <c r="U101" i="31" s="1"/>
  <c r="L101" i="31"/>
  <c r="M101" i="31"/>
  <c r="O101" i="31" s="1"/>
  <c r="V101" i="31"/>
  <c r="X101" i="31" s="1"/>
  <c r="I103" i="31"/>
  <c r="J103" i="31" s="1"/>
  <c r="M147" i="29"/>
  <c r="O147" i="29" s="1"/>
  <c r="V147" i="29"/>
  <c r="X147" i="29" s="1"/>
  <c r="P147" i="29"/>
  <c r="R147" i="29" s="1"/>
  <c r="S147" i="29"/>
  <c r="U147" i="29" s="1"/>
  <c r="Y147" i="29"/>
  <c r="AA147" i="29" s="1"/>
  <c r="L147" i="29"/>
  <c r="I149" i="29"/>
  <c r="J149" i="29" s="1"/>
  <c r="I104" i="31" l="1"/>
  <c r="J104" i="31" s="1"/>
  <c r="P102" i="31"/>
  <c r="R102" i="31" s="1"/>
  <c r="L102" i="31"/>
  <c r="Y102" i="31"/>
  <c r="AA102" i="31" s="1"/>
  <c r="S102" i="31"/>
  <c r="U102" i="31" s="1"/>
  <c r="M102" i="31"/>
  <c r="O102" i="31" s="1"/>
  <c r="V102" i="31"/>
  <c r="X102" i="31" s="1"/>
  <c r="S148" i="29"/>
  <c r="U148" i="29" s="1"/>
  <c r="P148" i="29"/>
  <c r="R148" i="29" s="1"/>
  <c r="M148" i="29"/>
  <c r="O148" i="29" s="1"/>
  <c r="L148" i="29"/>
  <c r="Y148" i="29"/>
  <c r="AA148" i="29" s="1"/>
  <c r="V148" i="29"/>
  <c r="X148" i="29" s="1"/>
  <c r="I150" i="29"/>
  <c r="J150" i="29" s="1"/>
  <c r="L103" i="31" l="1"/>
  <c r="Y103" i="31"/>
  <c r="AA103" i="31" s="1"/>
  <c r="S103" i="31"/>
  <c r="U103" i="31" s="1"/>
  <c r="M103" i="31"/>
  <c r="O103" i="31" s="1"/>
  <c r="V103" i="31"/>
  <c r="X103" i="31" s="1"/>
  <c r="P103" i="31"/>
  <c r="R103" i="31" s="1"/>
  <c r="I105" i="31"/>
  <c r="J105" i="31" s="1"/>
  <c r="S149" i="29"/>
  <c r="U149" i="29" s="1"/>
  <c r="M149" i="29"/>
  <c r="O149" i="29" s="1"/>
  <c r="L149" i="29"/>
  <c r="Y149" i="29"/>
  <c r="AA149" i="29" s="1"/>
  <c r="V149" i="29"/>
  <c r="X149" i="29" s="1"/>
  <c r="P149" i="29"/>
  <c r="R149" i="29" s="1"/>
  <c r="I151" i="29"/>
  <c r="J151" i="29" s="1"/>
  <c r="P104" i="31" l="1"/>
  <c r="R104" i="31" s="1"/>
  <c r="L104" i="31"/>
  <c r="Y104" i="31"/>
  <c r="AA104" i="31" s="1"/>
  <c r="S104" i="31"/>
  <c r="U104" i="31" s="1"/>
  <c r="M104" i="31"/>
  <c r="O104" i="31" s="1"/>
  <c r="V104" i="31"/>
  <c r="X104" i="31" s="1"/>
  <c r="I106" i="31"/>
  <c r="J106" i="31" s="1"/>
  <c r="L150" i="29"/>
  <c r="V150" i="29"/>
  <c r="X150" i="29" s="1"/>
  <c r="Y150" i="29"/>
  <c r="AA150" i="29" s="1"/>
  <c r="S150" i="29"/>
  <c r="U150" i="29" s="1"/>
  <c r="P150" i="29"/>
  <c r="R150" i="29" s="1"/>
  <c r="M150" i="29"/>
  <c r="O150" i="29" s="1"/>
  <c r="I152" i="29"/>
  <c r="J152" i="29" s="1"/>
  <c r="P105" i="31" l="1"/>
  <c r="R105" i="31" s="1"/>
  <c r="L105" i="31"/>
  <c r="Y105" i="31"/>
  <c r="AA105" i="31" s="1"/>
  <c r="S105" i="31"/>
  <c r="U105" i="31" s="1"/>
  <c r="M105" i="31"/>
  <c r="O105" i="31" s="1"/>
  <c r="V105" i="31"/>
  <c r="X105" i="31" s="1"/>
  <c r="I107" i="31"/>
  <c r="J107" i="31" s="1"/>
  <c r="M151" i="29"/>
  <c r="O151" i="29" s="1"/>
  <c r="L151" i="29"/>
  <c r="Y151" i="29"/>
  <c r="AA151" i="29" s="1"/>
  <c r="V151" i="29"/>
  <c r="X151" i="29" s="1"/>
  <c r="S151" i="29"/>
  <c r="U151" i="29" s="1"/>
  <c r="P151" i="29"/>
  <c r="R151" i="29" s="1"/>
  <c r="I153" i="29"/>
  <c r="J153" i="29" s="1"/>
  <c r="S106" i="31" l="1"/>
  <c r="U106" i="31" s="1"/>
  <c r="M106" i="31"/>
  <c r="O106" i="31" s="1"/>
  <c r="V106" i="31"/>
  <c r="X106" i="31" s="1"/>
  <c r="P106" i="31"/>
  <c r="R106" i="31" s="1"/>
  <c r="L106" i="31"/>
  <c r="Y106" i="31"/>
  <c r="AA106" i="31" s="1"/>
  <c r="I108" i="31"/>
  <c r="J108" i="31" s="1"/>
  <c r="S152" i="29"/>
  <c r="U152" i="29" s="1"/>
  <c r="Y152" i="29"/>
  <c r="AA152" i="29" s="1"/>
  <c r="P152" i="29"/>
  <c r="R152" i="29" s="1"/>
  <c r="V152" i="29"/>
  <c r="X152" i="29" s="1"/>
  <c r="M152" i="29"/>
  <c r="O152" i="29" s="1"/>
  <c r="L152" i="29"/>
  <c r="I154" i="29"/>
  <c r="J154" i="29" s="1"/>
  <c r="P107" i="31" l="1"/>
  <c r="R107" i="31" s="1"/>
  <c r="L107" i="31"/>
  <c r="Y107" i="31"/>
  <c r="AA107" i="31" s="1"/>
  <c r="S107" i="31"/>
  <c r="U107" i="31" s="1"/>
  <c r="M107" i="31"/>
  <c r="O107" i="31" s="1"/>
  <c r="V107" i="31"/>
  <c r="X107" i="31" s="1"/>
  <c r="I109" i="31"/>
  <c r="J109" i="31" s="1"/>
  <c r="M153" i="29"/>
  <c r="O153" i="29" s="1"/>
  <c r="L153" i="29"/>
  <c r="V153" i="29"/>
  <c r="X153" i="29" s="1"/>
  <c r="P153" i="29"/>
  <c r="R153" i="29" s="1"/>
  <c r="Y153" i="29"/>
  <c r="AA153" i="29" s="1"/>
  <c r="S153" i="29"/>
  <c r="U153" i="29" s="1"/>
  <c r="I155" i="29"/>
  <c r="J155" i="29" s="1"/>
  <c r="S108" i="31" l="1"/>
  <c r="U108" i="31" s="1"/>
  <c r="M108" i="31"/>
  <c r="O108" i="31" s="1"/>
  <c r="V108" i="31"/>
  <c r="X108" i="31" s="1"/>
  <c r="P108" i="31"/>
  <c r="R108" i="31" s="1"/>
  <c r="L108" i="31"/>
  <c r="Y108" i="31"/>
  <c r="AA108" i="31" s="1"/>
  <c r="I110" i="31"/>
  <c r="J110" i="31" s="1"/>
  <c r="P154" i="29"/>
  <c r="R154" i="29" s="1"/>
  <c r="Y154" i="29"/>
  <c r="AA154" i="29" s="1"/>
  <c r="M154" i="29"/>
  <c r="O154" i="29" s="1"/>
  <c r="L154" i="29"/>
  <c r="V154" i="29"/>
  <c r="X154" i="29" s="1"/>
  <c r="S154" i="29"/>
  <c r="U154" i="29" s="1"/>
  <c r="I156" i="29"/>
  <c r="J156" i="29" s="1"/>
  <c r="P109" i="31" l="1"/>
  <c r="R109" i="31" s="1"/>
  <c r="L109" i="31"/>
  <c r="Y109" i="31"/>
  <c r="AA109" i="31" s="1"/>
  <c r="S109" i="31"/>
  <c r="U109" i="31" s="1"/>
  <c r="M109" i="31"/>
  <c r="O109" i="31" s="1"/>
  <c r="V109" i="31"/>
  <c r="X109" i="31" s="1"/>
  <c r="I111" i="31"/>
  <c r="J111" i="31" s="1"/>
  <c r="V155" i="29"/>
  <c r="X155" i="29" s="1"/>
  <c r="S155" i="29"/>
  <c r="U155" i="29" s="1"/>
  <c r="L155" i="29"/>
  <c r="M155" i="29"/>
  <c r="O155" i="29" s="1"/>
  <c r="Y155" i="29"/>
  <c r="AA155" i="29" s="1"/>
  <c r="P155" i="29"/>
  <c r="R155" i="29" s="1"/>
  <c r="I157" i="29"/>
  <c r="J157" i="29" s="1"/>
  <c r="S110" i="31" l="1"/>
  <c r="U110" i="31" s="1"/>
  <c r="M110" i="31"/>
  <c r="O110" i="31" s="1"/>
  <c r="V110" i="31"/>
  <c r="X110" i="31" s="1"/>
  <c r="P110" i="31"/>
  <c r="R110" i="31" s="1"/>
  <c r="L110" i="31"/>
  <c r="Y110" i="31"/>
  <c r="AA110" i="31" s="1"/>
  <c r="I112" i="31"/>
  <c r="J112" i="31" s="1"/>
  <c r="S156" i="29"/>
  <c r="U156" i="29" s="1"/>
  <c r="V156" i="29"/>
  <c r="X156" i="29" s="1"/>
  <c r="M156" i="29"/>
  <c r="O156" i="29" s="1"/>
  <c r="L156" i="29"/>
  <c r="P156" i="29"/>
  <c r="R156" i="29" s="1"/>
  <c r="Y156" i="29"/>
  <c r="AA156" i="29" s="1"/>
  <c r="I158" i="29"/>
  <c r="J158" i="29" s="1"/>
  <c r="P111" i="31" l="1"/>
  <c r="R111" i="31" s="1"/>
  <c r="L111" i="31"/>
  <c r="Y111" i="31"/>
  <c r="AA111" i="31" s="1"/>
  <c r="S111" i="31"/>
  <c r="U111" i="31" s="1"/>
  <c r="M111" i="31"/>
  <c r="O111" i="31" s="1"/>
  <c r="V111" i="31"/>
  <c r="X111" i="31" s="1"/>
  <c r="I113" i="31"/>
  <c r="J113" i="31" s="1"/>
  <c r="M157" i="29"/>
  <c r="O157" i="29" s="1"/>
  <c r="P157" i="29"/>
  <c r="R157" i="29" s="1"/>
  <c r="V157" i="29"/>
  <c r="X157" i="29" s="1"/>
  <c r="S157" i="29"/>
  <c r="U157" i="29" s="1"/>
  <c r="Y157" i="29"/>
  <c r="AA157" i="29" s="1"/>
  <c r="L157" i="29"/>
  <c r="I159" i="29"/>
  <c r="J159" i="29" s="1"/>
  <c r="S112" i="31" l="1"/>
  <c r="U112" i="31" s="1"/>
  <c r="M112" i="31"/>
  <c r="O112" i="31" s="1"/>
  <c r="V112" i="31"/>
  <c r="X112" i="31" s="1"/>
  <c r="P112" i="31"/>
  <c r="R112" i="31" s="1"/>
  <c r="L112" i="31"/>
  <c r="Y112" i="31"/>
  <c r="AA112" i="31" s="1"/>
  <c r="I114" i="31"/>
  <c r="J114" i="31" s="1"/>
  <c r="M158" i="29"/>
  <c r="O158" i="29" s="1"/>
  <c r="Y158" i="29"/>
  <c r="AA158" i="29" s="1"/>
  <c r="P158" i="29"/>
  <c r="R158" i="29" s="1"/>
  <c r="V158" i="29"/>
  <c r="X158" i="29" s="1"/>
  <c r="S158" i="29"/>
  <c r="U158" i="29" s="1"/>
  <c r="L158" i="29"/>
  <c r="I160" i="29"/>
  <c r="J160" i="29" s="1"/>
  <c r="M113" i="31" l="1"/>
  <c r="O113" i="31" s="1"/>
  <c r="V113" i="31"/>
  <c r="X113" i="31" s="1"/>
  <c r="P113" i="31"/>
  <c r="R113" i="31" s="1"/>
  <c r="L113" i="31"/>
  <c r="Y113" i="31"/>
  <c r="AA113" i="31" s="1"/>
  <c r="S113" i="31"/>
  <c r="U113" i="31" s="1"/>
  <c r="I115" i="31"/>
  <c r="J115" i="31" s="1"/>
  <c r="M159" i="29"/>
  <c r="O159" i="29" s="1"/>
  <c r="S159" i="29"/>
  <c r="U159" i="29" s="1"/>
  <c r="V159" i="29"/>
  <c r="X159" i="29" s="1"/>
  <c r="L159" i="29"/>
  <c r="P159" i="29"/>
  <c r="R159" i="29" s="1"/>
  <c r="Y159" i="29"/>
  <c r="AA159" i="29" s="1"/>
  <c r="I161" i="29"/>
  <c r="J161" i="29" s="1"/>
  <c r="S114" i="31" l="1"/>
  <c r="U114" i="31" s="1"/>
  <c r="M114" i="31"/>
  <c r="O114" i="31" s="1"/>
  <c r="V114" i="31"/>
  <c r="X114" i="31" s="1"/>
  <c r="P114" i="31"/>
  <c r="R114" i="31" s="1"/>
  <c r="L114" i="31"/>
  <c r="Y114" i="31"/>
  <c r="AA114" i="31" s="1"/>
  <c r="I116" i="31"/>
  <c r="J116" i="31" s="1"/>
  <c r="L160" i="29"/>
  <c r="V160" i="29"/>
  <c r="X160" i="29" s="1"/>
  <c r="Y160" i="29"/>
  <c r="AA160" i="29" s="1"/>
  <c r="S160" i="29"/>
  <c r="U160" i="29" s="1"/>
  <c r="M160" i="29"/>
  <c r="O160" i="29" s="1"/>
  <c r="P160" i="29"/>
  <c r="R160" i="29" s="1"/>
  <c r="I162" i="29"/>
  <c r="J162" i="29" s="1"/>
  <c r="P115" i="31" l="1"/>
  <c r="R115" i="31" s="1"/>
  <c r="L115" i="31"/>
  <c r="Y115" i="31"/>
  <c r="AA115" i="31" s="1"/>
  <c r="S115" i="31"/>
  <c r="U115" i="31" s="1"/>
  <c r="M115" i="31"/>
  <c r="O115" i="31" s="1"/>
  <c r="V115" i="31"/>
  <c r="X115" i="31" s="1"/>
  <c r="I117" i="31"/>
  <c r="J117" i="31" s="1"/>
  <c r="Y161" i="29"/>
  <c r="AA161" i="29" s="1"/>
  <c r="V161" i="29"/>
  <c r="X161" i="29" s="1"/>
  <c r="P161" i="29"/>
  <c r="R161" i="29" s="1"/>
  <c r="M161" i="29"/>
  <c r="O161" i="29" s="1"/>
  <c r="L161" i="29"/>
  <c r="S161" i="29"/>
  <c r="U161" i="29" s="1"/>
  <c r="I163" i="29"/>
  <c r="J163" i="29" s="1"/>
  <c r="S116" i="31" l="1"/>
  <c r="U116" i="31" s="1"/>
  <c r="M116" i="31"/>
  <c r="O116" i="31" s="1"/>
  <c r="V116" i="31"/>
  <c r="X116" i="31" s="1"/>
  <c r="P116" i="31"/>
  <c r="R116" i="31" s="1"/>
  <c r="L116" i="31"/>
  <c r="Y116" i="31"/>
  <c r="AA116" i="31" s="1"/>
  <c r="I118" i="31"/>
  <c r="J118" i="31" s="1"/>
  <c r="V162" i="29"/>
  <c r="X162" i="29" s="1"/>
  <c r="M162" i="29"/>
  <c r="O162" i="29" s="1"/>
  <c r="Y162" i="29"/>
  <c r="AA162" i="29" s="1"/>
  <c r="P162" i="29"/>
  <c r="R162" i="29" s="1"/>
  <c r="S162" i="29"/>
  <c r="U162" i="29" s="1"/>
  <c r="L162" i="29"/>
  <c r="I164" i="29"/>
  <c r="J164" i="29" s="1"/>
  <c r="P117" i="31" l="1"/>
  <c r="R117" i="31" s="1"/>
  <c r="L117" i="31"/>
  <c r="Y117" i="31"/>
  <c r="AA117" i="31" s="1"/>
  <c r="S117" i="31"/>
  <c r="U117" i="31" s="1"/>
  <c r="M117" i="31"/>
  <c r="O117" i="31" s="1"/>
  <c r="V117" i="31"/>
  <c r="X117" i="31" s="1"/>
  <c r="I119" i="31"/>
  <c r="J119" i="31" s="1"/>
  <c r="M163" i="29"/>
  <c r="O163" i="29" s="1"/>
  <c r="P163" i="29"/>
  <c r="R163" i="29" s="1"/>
  <c r="V163" i="29"/>
  <c r="X163" i="29" s="1"/>
  <c r="S163" i="29"/>
  <c r="U163" i="29" s="1"/>
  <c r="Y163" i="29"/>
  <c r="AA163" i="29" s="1"/>
  <c r="L163" i="29"/>
  <c r="I165" i="29"/>
  <c r="J165" i="29" s="1"/>
  <c r="G4" i="25"/>
  <c r="S118" i="31" l="1"/>
  <c r="U118" i="31" s="1"/>
  <c r="M118" i="31"/>
  <c r="O118" i="31" s="1"/>
  <c r="V118" i="31"/>
  <c r="X118" i="31" s="1"/>
  <c r="P118" i="31"/>
  <c r="R118" i="31" s="1"/>
  <c r="L118" i="31"/>
  <c r="Y118" i="31"/>
  <c r="AA118" i="31" s="1"/>
  <c r="I120" i="31"/>
  <c r="J120" i="31" s="1"/>
  <c r="M164" i="29"/>
  <c r="O164" i="29" s="1"/>
  <c r="Y164" i="29"/>
  <c r="AA164" i="29" s="1"/>
  <c r="L164" i="29"/>
  <c r="S164" i="29"/>
  <c r="U164" i="29" s="1"/>
  <c r="V164" i="29"/>
  <c r="X164" i="29" s="1"/>
  <c r="P164" i="29"/>
  <c r="R164" i="29" s="1"/>
  <c r="I166" i="29"/>
  <c r="J166" i="29" s="1"/>
  <c r="G5" i="25"/>
  <c r="P119" i="31" l="1"/>
  <c r="R119" i="31" s="1"/>
  <c r="L119" i="31"/>
  <c r="Y119" i="31"/>
  <c r="AA119" i="31" s="1"/>
  <c r="S119" i="31"/>
  <c r="U119" i="31" s="1"/>
  <c r="M119" i="31"/>
  <c r="O119" i="31" s="1"/>
  <c r="V119" i="31"/>
  <c r="X119" i="31" s="1"/>
  <c r="I121" i="31"/>
  <c r="J121" i="31" s="1"/>
  <c r="S165" i="29"/>
  <c r="U165" i="29" s="1"/>
  <c r="Y165" i="29"/>
  <c r="AA165" i="29" s="1"/>
  <c r="L165" i="29"/>
  <c r="P165" i="29"/>
  <c r="R165" i="29" s="1"/>
  <c r="V165" i="29"/>
  <c r="X165" i="29" s="1"/>
  <c r="M165" i="29"/>
  <c r="O165" i="29" s="1"/>
  <c r="I167" i="29"/>
  <c r="J167" i="29" s="1"/>
  <c r="G6" i="25"/>
  <c r="L120" i="31" l="1"/>
  <c r="Y120" i="31"/>
  <c r="AA120" i="31" s="1"/>
  <c r="S120" i="31"/>
  <c r="U120" i="31" s="1"/>
  <c r="M120" i="31"/>
  <c r="O120" i="31" s="1"/>
  <c r="V120" i="31"/>
  <c r="X120" i="31" s="1"/>
  <c r="P120" i="31"/>
  <c r="R120" i="31" s="1"/>
  <c r="I122" i="31"/>
  <c r="J122" i="31" s="1"/>
  <c r="M166" i="29"/>
  <c r="O166" i="29" s="1"/>
  <c r="L166" i="29"/>
  <c r="V166" i="29"/>
  <c r="X166" i="29" s="1"/>
  <c r="P166" i="29"/>
  <c r="R166" i="29" s="1"/>
  <c r="Y166" i="29"/>
  <c r="AA166" i="29" s="1"/>
  <c r="S166" i="29"/>
  <c r="U166" i="29" s="1"/>
  <c r="I168" i="29"/>
  <c r="J168" i="29" s="1"/>
  <c r="G7" i="25"/>
  <c r="S121" i="31" l="1"/>
  <c r="U121" i="31" s="1"/>
  <c r="M121" i="31"/>
  <c r="O121" i="31" s="1"/>
  <c r="V121" i="31"/>
  <c r="X121" i="31" s="1"/>
  <c r="P121" i="31"/>
  <c r="R121" i="31" s="1"/>
  <c r="L121" i="31"/>
  <c r="Y121" i="31"/>
  <c r="AA121" i="31" s="1"/>
  <c r="I123" i="31"/>
  <c r="J123" i="31" s="1"/>
  <c r="S167" i="29"/>
  <c r="U167" i="29" s="1"/>
  <c r="M167" i="29"/>
  <c r="O167" i="29" s="1"/>
  <c r="V167" i="29"/>
  <c r="X167" i="29" s="1"/>
  <c r="L167" i="29"/>
  <c r="Y167" i="29"/>
  <c r="AA167" i="29" s="1"/>
  <c r="P167" i="29"/>
  <c r="R167" i="29" s="1"/>
  <c r="I169" i="29"/>
  <c r="J169" i="29" s="1"/>
  <c r="G8" i="25"/>
  <c r="I124" i="31" l="1"/>
  <c r="J124" i="31" s="1"/>
  <c r="P122" i="31"/>
  <c r="R122" i="31" s="1"/>
  <c r="L122" i="31"/>
  <c r="Y122" i="31"/>
  <c r="AA122" i="31" s="1"/>
  <c r="S122" i="31"/>
  <c r="U122" i="31" s="1"/>
  <c r="M122" i="31"/>
  <c r="O122" i="31" s="1"/>
  <c r="V122" i="31"/>
  <c r="X122" i="31" s="1"/>
  <c r="P168" i="29"/>
  <c r="R168" i="29" s="1"/>
  <c r="L168" i="29"/>
  <c r="M168" i="29"/>
  <c r="O168" i="29" s="1"/>
  <c r="V168" i="29"/>
  <c r="X168" i="29" s="1"/>
  <c r="S168" i="29"/>
  <c r="U168" i="29" s="1"/>
  <c r="Y168" i="29"/>
  <c r="AA168" i="29" s="1"/>
  <c r="I170" i="29"/>
  <c r="J170" i="29" s="1"/>
  <c r="G9" i="25"/>
  <c r="I125" i="31" l="1"/>
  <c r="J125" i="31" s="1"/>
  <c r="S123" i="31"/>
  <c r="U123" i="31" s="1"/>
  <c r="M123" i="31"/>
  <c r="O123" i="31" s="1"/>
  <c r="V123" i="31"/>
  <c r="X123" i="31" s="1"/>
  <c r="P123" i="31"/>
  <c r="R123" i="31" s="1"/>
  <c r="L123" i="31"/>
  <c r="Y123" i="31"/>
  <c r="AA123" i="31" s="1"/>
  <c r="Y169" i="29"/>
  <c r="AA169" i="29" s="1"/>
  <c r="M169" i="29"/>
  <c r="O169" i="29" s="1"/>
  <c r="S169" i="29"/>
  <c r="U169" i="29" s="1"/>
  <c r="P169" i="29"/>
  <c r="R169" i="29" s="1"/>
  <c r="L169" i="29"/>
  <c r="V169" i="29"/>
  <c r="X169" i="29" s="1"/>
  <c r="I171" i="29"/>
  <c r="J171" i="29" s="1"/>
  <c r="G10" i="25"/>
  <c r="I126" i="31" l="1"/>
  <c r="J126" i="31" s="1"/>
  <c r="P124" i="31"/>
  <c r="R124" i="31" s="1"/>
  <c r="L124" i="31"/>
  <c r="Y124" i="31"/>
  <c r="AA124" i="31" s="1"/>
  <c r="S124" i="31"/>
  <c r="U124" i="31" s="1"/>
  <c r="M124" i="31"/>
  <c r="O124" i="31" s="1"/>
  <c r="V124" i="31"/>
  <c r="X124" i="31" s="1"/>
  <c r="Y170" i="29"/>
  <c r="AA170" i="29" s="1"/>
  <c r="M170" i="29"/>
  <c r="O170" i="29" s="1"/>
  <c r="S170" i="29"/>
  <c r="U170" i="29" s="1"/>
  <c r="V170" i="29"/>
  <c r="X170" i="29" s="1"/>
  <c r="P170" i="29"/>
  <c r="R170" i="29" s="1"/>
  <c r="L170" i="29"/>
  <c r="I172" i="29"/>
  <c r="J172" i="29" s="1"/>
  <c r="G11" i="25"/>
  <c r="I127" i="31" l="1"/>
  <c r="J127" i="31" s="1"/>
  <c r="S125" i="31"/>
  <c r="U125" i="31" s="1"/>
  <c r="M125" i="31"/>
  <c r="O125" i="31" s="1"/>
  <c r="V125" i="31"/>
  <c r="X125" i="31" s="1"/>
  <c r="P125" i="31"/>
  <c r="R125" i="31" s="1"/>
  <c r="L125" i="31"/>
  <c r="Y125" i="31"/>
  <c r="AA125" i="31" s="1"/>
  <c r="L171" i="29"/>
  <c r="M171" i="29"/>
  <c r="O171" i="29" s="1"/>
  <c r="V171" i="29"/>
  <c r="X171" i="29" s="1"/>
  <c r="Y171" i="29"/>
  <c r="AA171" i="29" s="1"/>
  <c r="S171" i="29"/>
  <c r="U171" i="29" s="1"/>
  <c r="P171" i="29"/>
  <c r="R171" i="29" s="1"/>
  <c r="I173" i="29"/>
  <c r="J173" i="29" s="1"/>
  <c r="G12" i="25"/>
  <c r="I128" i="31" l="1"/>
  <c r="J128" i="31" s="1"/>
  <c r="P126" i="31"/>
  <c r="R126" i="31" s="1"/>
  <c r="L126" i="31"/>
  <c r="Y126" i="31"/>
  <c r="AA126" i="31" s="1"/>
  <c r="S126" i="31"/>
  <c r="U126" i="31" s="1"/>
  <c r="M126" i="31"/>
  <c r="O126" i="31" s="1"/>
  <c r="V126" i="31"/>
  <c r="X126" i="31" s="1"/>
  <c r="M172" i="29"/>
  <c r="O172" i="29" s="1"/>
  <c r="Y172" i="29"/>
  <c r="AA172" i="29" s="1"/>
  <c r="S172" i="29"/>
  <c r="U172" i="29" s="1"/>
  <c r="L172" i="29"/>
  <c r="P172" i="29"/>
  <c r="R172" i="29" s="1"/>
  <c r="V172" i="29"/>
  <c r="X172" i="29" s="1"/>
  <c r="I174" i="29"/>
  <c r="J174" i="29" s="1"/>
  <c r="G13" i="25"/>
  <c r="I129" i="31" l="1"/>
  <c r="J129" i="31" s="1"/>
  <c r="S127" i="31"/>
  <c r="U127" i="31" s="1"/>
  <c r="M127" i="31"/>
  <c r="O127" i="31" s="1"/>
  <c r="V127" i="31"/>
  <c r="X127" i="31" s="1"/>
  <c r="P127" i="31"/>
  <c r="R127" i="31" s="1"/>
  <c r="L127" i="31"/>
  <c r="Y127" i="31"/>
  <c r="AA127" i="31" s="1"/>
  <c r="L173" i="29"/>
  <c r="P173" i="29"/>
  <c r="R173" i="29" s="1"/>
  <c r="V173" i="29"/>
  <c r="X173" i="29" s="1"/>
  <c r="M173" i="29"/>
  <c r="O173" i="29" s="1"/>
  <c r="Y173" i="29"/>
  <c r="AA173" i="29" s="1"/>
  <c r="S173" i="29"/>
  <c r="U173" i="29" s="1"/>
  <c r="I175" i="29"/>
  <c r="J175" i="29" s="1"/>
  <c r="G14" i="25"/>
  <c r="I130" i="31" l="1"/>
  <c r="J130" i="31" s="1"/>
  <c r="P128" i="31"/>
  <c r="R128" i="31" s="1"/>
  <c r="L128" i="31"/>
  <c r="Y128" i="31"/>
  <c r="AA128" i="31" s="1"/>
  <c r="S128" i="31"/>
  <c r="U128" i="31" s="1"/>
  <c r="M128" i="31"/>
  <c r="O128" i="31" s="1"/>
  <c r="V128" i="31"/>
  <c r="X128" i="31" s="1"/>
  <c r="V174" i="29"/>
  <c r="X174" i="29" s="1"/>
  <c r="S174" i="29"/>
  <c r="U174" i="29" s="1"/>
  <c r="P174" i="29"/>
  <c r="R174" i="29" s="1"/>
  <c r="L174" i="29"/>
  <c r="Y174" i="29"/>
  <c r="AA174" i="29" s="1"/>
  <c r="M174" i="29"/>
  <c r="O174" i="29" s="1"/>
  <c r="I176" i="29"/>
  <c r="J176" i="29" s="1"/>
  <c r="G15" i="25"/>
  <c r="I131" i="31" l="1"/>
  <c r="J131" i="31" s="1"/>
  <c r="S129" i="31"/>
  <c r="U129" i="31" s="1"/>
  <c r="M129" i="31"/>
  <c r="O129" i="31" s="1"/>
  <c r="V129" i="31"/>
  <c r="X129" i="31" s="1"/>
  <c r="P129" i="31"/>
  <c r="R129" i="31" s="1"/>
  <c r="L129" i="31"/>
  <c r="Y129" i="31"/>
  <c r="AA129" i="31" s="1"/>
  <c r="P175" i="29"/>
  <c r="R175" i="29" s="1"/>
  <c r="S175" i="29"/>
  <c r="U175" i="29" s="1"/>
  <c r="L175" i="29"/>
  <c r="V175" i="29"/>
  <c r="X175" i="29" s="1"/>
  <c r="Y175" i="29"/>
  <c r="AA175" i="29" s="1"/>
  <c r="M175" i="29"/>
  <c r="O175" i="29" s="1"/>
  <c r="I177" i="29"/>
  <c r="J177" i="29" s="1"/>
  <c r="G16" i="25"/>
  <c r="I132" i="31" l="1"/>
  <c r="J132" i="31" s="1"/>
  <c r="P130" i="31"/>
  <c r="R130" i="31" s="1"/>
  <c r="L130" i="31"/>
  <c r="Y130" i="31"/>
  <c r="AA130" i="31" s="1"/>
  <c r="S130" i="31"/>
  <c r="U130" i="31" s="1"/>
  <c r="M130" i="31"/>
  <c r="O130" i="31" s="1"/>
  <c r="V130" i="31"/>
  <c r="X130" i="31" s="1"/>
  <c r="V176" i="29"/>
  <c r="X176" i="29" s="1"/>
  <c r="S176" i="29"/>
  <c r="U176" i="29" s="1"/>
  <c r="L176" i="29"/>
  <c r="P176" i="29"/>
  <c r="R176" i="29" s="1"/>
  <c r="M176" i="29"/>
  <c r="O176" i="29" s="1"/>
  <c r="Y176" i="29"/>
  <c r="AA176" i="29" s="1"/>
  <c r="I178" i="29"/>
  <c r="J178" i="29" s="1"/>
  <c r="G17" i="25"/>
  <c r="I133" i="31" l="1"/>
  <c r="J133" i="31" s="1"/>
  <c r="Y131" i="31"/>
  <c r="AA131" i="31" s="1"/>
  <c r="S131" i="31"/>
  <c r="U131" i="31" s="1"/>
  <c r="M131" i="31"/>
  <c r="O131" i="31" s="1"/>
  <c r="V131" i="31"/>
  <c r="X131" i="31" s="1"/>
  <c r="P131" i="31"/>
  <c r="R131" i="31" s="1"/>
  <c r="L131" i="31"/>
  <c r="V177" i="29"/>
  <c r="X177" i="29" s="1"/>
  <c r="M177" i="29"/>
  <c r="O177" i="29" s="1"/>
  <c r="P177" i="29"/>
  <c r="R177" i="29" s="1"/>
  <c r="Y177" i="29"/>
  <c r="AA177" i="29" s="1"/>
  <c r="L177" i="29"/>
  <c r="S177" i="29"/>
  <c r="U177" i="29" s="1"/>
  <c r="S178" i="29"/>
  <c r="U178" i="29" s="1"/>
  <c r="V178" i="29"/>
  <c r="X178" i="29" s="1"/>
  <c r="L178" i="29"/>
  <c r="P178" i="29"/>
  <c r="R178" i="29" s="1"/>
  <c r="Y178" i="29"/>
  <c r="AA178" i="29" s="1"/>
  <c r="M178" i="29"/>
  <c r="O178" i="29" s="1"/>
  <c r="G18" i="25"/>
  <c r="P132" i="31" l="1"/>
  <c r="R132" i="31" s="1"/>
  <c r="L132" i="31"/>
  <c r="Y132" i="31"/>
  <c r="AA132" i="31" s="1"/>
  <c r="S132" i="31"/>
  <c r="U132" i="31" s="1"/>
  <c r="M132" i="31"/>
  <c r="O132" i="31" s="1"/>
  <c r="V132" i="31"/>
  <c r="X132" i="31" s="1"/>
  <c r="I134" i="31"/>
  <c r="J134" i="31" s="1"/>
  <c r="G19" i="25"/>
  <c r="I135" i="31" l="1"/>
  <c r="J135" i="31" s="1"/>
  <c r="Y133" i="31"/>
  <c r="AA133" i="31" s="1"/>
  <c r="S133" i="31"/>
  <c r="U133" i="31" s="1"/>
  <c r="M133" i="31"/>
  <c r="O133" i="31" s="1"/>
  <c r="P133" i="31"/>
  <c r="R133" i="31" s="1"/>
  <c r="L133" i="31"/>
  <c r="V133" i="31"/>
  <c r="X133" i="31" s="1"/>
  <c r="G20" i="25"/>
  <c r="I136" i="31" l="1"/>
  <c r="J136" i="31" s="1"/>
  <c r="S134" i="31"/>
  <c r="U134" i="31" s="1"/>
  <c r="M134" i="31"/>
  <c r="O134" i="31" s="1"/>
  <c r="V134" i="31"/>
  <c r="X134" i="31" s="1"/>
  <c r="P134" i="31"/>
  <c r="R134" i="31" s="1"/>
  <c r="L134" i="31"/>
  <c r="Y134" i="31"/>
  <c r="AA134" i="31" s="1"/>
  <c r="G21" i="25"/>
  <c r="I137" i="31" l="1"/>
  <c r="J137" i="31" s="1"/>
  <c r="P135" i="31"/>
  <c r="R135" i="31" s="1"/>
  <c r="L135" i="31"/>
  <c r="Y135" i="31"/>
  <c r="AA135" i="31" s="1"/>
  <c r="M135" i="31"/>
  <c r="O135" i="31" s="1"/>
  <c r="S135" i="31"/>
  <c r="U135" i="31" s="1"/>
  <c r="V135" i="31"/>
  <c r="X135" i="31" s="1"/>
  <c r="G22" i="25"/>
  <c r="I138" i="31" l="1"/>
  <c r="J138" i="31" s="1"/>
  <c r="S136" i="31"/>
  <c r="U136" i="31" s="1"/>
  <c r="M136" i="31"/>
  <c r="O136" i="31" s="1"/>
  <c r="V136" i="31"/>
  <c r="X136" i="31" s="1"/>
  <c r="P136" i="31"/>
  <c r="R136" i="31" s="1"/>
  <c r="L136" i="31"/>
  <c r="Y136" i="31"/>
  <c r="AA136" i="31" s="1"/>
  <c r="G23" i="25"/>
  <c r="I139" i="31" l="1"/>
  <c r="J139" i="31" s="1"/>
  <c r="P137" i="31"/>
  <c r="R137" i="31" s="1"/>
  <c r="L137" i="31"/>
  <c r="Y137" i="31"/>
  <c r="AA137" i="31" s="1"/>
  <c r="M137" i="31"/>
  <c r="O137" i="31" s="1"/>
  <c r="S137" i="31"/>
  <c r="U137" i="31" s="1"/>
  <c r="V137" i="31"/>
  <c r="X137" i="31" s="1"/>
  <c r="G24" i="25"/>
  <c r="I140" i="31" l="1"/>
  <c r="J140" i="31" s="1"/>
  <c r="S138" i="31"/>
  <c r="U138" i="31" s="1"/>
  <c r="M138" i="31"/>
  <c r="O138" i="31" s="1"/>
  <c r="V138" i="31"/>
  <c r="X138" i="31" s="1"/>
  <c r="P138" i="31"/>
  <c r="R138" i="31" s="1"/>
  <c r="L138" i="31"/>
  <c r="Y138" i="31"/>
  <c r="AA138" i="31" s="1"/>
  <c r="G25" i="25"/>
  <c r="I141" i="31" l="1"/>
  <c r="J141" i="31" s="1"/>
  <c r="S139" i="31"/>
  <c r="U139" i="31" s="1"/>
  <c r="M139" i="31"/>
  <c r="O139" i="31" s="1"/>
  <c r="V139" i="31"/>
  <c r="X139" i="31" s="1"/>
  <c r="P139" i="31"/>
  <c r="R139" i="31" s="1"/>
  <c r="L139" i="31"/>
  <c r="Y139" i="31"/>
  <c r="AA139" i="31" s="1"/>
  <c r="G26" i="25"/>
  <c r="I142" i="31" l="1"/>
  <c r="J142" i="31" s="1"/>
  <c r="P140" i="31"/>
  <c r="R140" i="31" s="1"/>
  <c r="L140" i="31"/>
  <c r="Y140" i="31"/>
  <c r="AA140" i="31" s="1"/>
  <c r="S140" i="31"/>
  <c r="U140" i="31" s="1"/>
  <c r="M140" i="31"/>
  <c r="O140" i="31" s="1"/>
  <c r="V140" i="31"/>
  <c r="X140" i="31" s="1"/>
  <c r="G27" i="25"/>
  <c r="I143" i="31" l="1"/>
  <c r="J143" i="31" s="1"/>
  <c r="L141" i="31"/>
  <c r="Y141" i="31"/>
  <c r="AA141" i="31" s="1"/>
  <c r="S141" i="31"/>
  <c r="U141" i="31" s="1"/>
  <c r="M141" i="31"/>
  <c r="O141" i="31" s="1"/>
  <c r="V141" i="31"/>
  <c r="X141" i="31" s="1"/>
  <c r="P141" i="31"/>
  <c r="R141" i="31" s="1"/>
  <c r="G28" i="25"/>
  <c r="Y142" i="31" l="1"/>
  <c r="AA142" i="31" s="1"/>
  <c r="S142" i="31"/>
  <c r="U142" i="31" s="1"/>
  <c r="M142" i="31"/>
  <c r="O142" i="31" s="1"/>
  <c r="V142" i="31"/>
  <c r="X142" i="31" s="1"/>
  <c r="P142" i="31"/>
  <c r="R142" i="31" s="1"/>
  <c r="L142" i="31"/>
  <c r="I144" i="31"/>
  <c r="J144" i="31" s="1"/>
  <c r="G29" i="25"/>
  <c r="M143" i="31" l="1"/>
  <c r="O143" i="31" s="1"/>
  <c r="V143" i="31"/>
  <c r="X143" i="31" s="1"/>
  <c r="P143" i="31"/>
  <c r="R143" i="31" s="1"/>
  <c r="L143" i="31"/>
  <c r="Y143" i="31"/>
  <c r="AA143" i="31" s="1"/>
  <c r="S143" i="31"/>
  <c r="U143" i="31" s="1"/>
  <c r="I145" i="31"/>
  <c r="J145" i="31" s="1"/>
  <c r="G30" i="25"/>
  <c r="L144" i="31" l="1"/>
  <c r="Y144" i="31"/>
  <c r="AA144" i="31" s="1"/>
  <c r="M144" i="31"/>
  <c r="O144" i="31" s="1"/>
  <c r="S144" i="31"/>
  <c r="U144" i="31" s="1"/>
  <c r="V144" i="31"/>
  <c r="X144" i="31" s="1"/>
  <c r="P144" i="31"/>
  <c r="R144" i="31" s="1"/>
  <c r="I146" i="31"/>
  <c r="J146" i="31" s="1"/>
  <c r="G31" i="25"/>
  <c r="M145" i="31" l="1"/>
  <c r="O145" i="31" s="1"/>
  <c r="V145" i="31"/>
  <c r="X145" i="31" s="1"/>
  <c r="P145" i="31"/>
  <c r="R145" i="31" s="1"/>
  <c r="L145" i="31"/>
  <c r="Y145" i="31"/>
  <c r="AA145" i="31" s="1"/>
  <c r="S145" i="31"/>
  <c r="U145" i="31" s="1"/>
  <c r="I147" i="31"/>
  <c r="J147" i="31" s="1"/>
  <c r="G32" i="25"/>
  <c r="L146" i="31" l="1"/>
  <c r="Y146" i="31"/>
  <c r="AA146" i="31" s="1"/>
  <c r="M146" i="31"/>
  <c r="O146" i="31" s="1"/>
  <c r="S146" i="31"/>
  <c r="U146" i="31" s="1"/>
  <c r="V146" i="31"/>
  <c r="X146" i="31" s="1"/>
  <c r="P146" i="31"/>
  <c r="R146" i="31" s="1"/>
  <c r="I148" i="31"/>
  <c r="J148" i="31" s="1"/>
  <c r="G33" i="25"/>
  <c r="M147" i="31" l="1"/>
  <c r="O147" i="31" s="1"/>
  <c r="V147" i="31"/>
  <c r="X147" i="31" s="1"/>
  <c r="P147" i="31"/>
  <c r="R147" i="31" s="1"/>
  <c r="L147" i="31"/>
  <c r="Y147" i="31"/>
  <c r="AA147" i="31" s="1"/>
  <c r="S147" i="31"/>
  <c r="U147" i="31" s="1"/>
  <c r="I149" i="31"/>
  <c r="J149" i="31" s="1"/>
  <c r="G34" i="25"/>
  <c r="L148" i="31" l="1"/>
  <c r="Y148" i="31"/>
  <c r="AA148" i="31" s="1"/>
  <c r="M148" i="31"/>
  <c r="O148" i="31" s="1"/>
  <c r="S148" i="31"/>
  <c r="U148" i="31" s="1"/>
  <c r="V148" i="31"/>
  <c r="X148" i="31" s="1"/>
  <c r="P148" i="31"/>
  <c r="R148" i="31" s="1"/>
  <c r="I150" i="31"/>
  <c r="J150" i="31" s="1"/>
  <c r="G35" i="25"/>
  <c r="M149" i="31" l="1"/>
  <c r="O149" i="31" s="1"/>
  <c r="V149" i="31"/>
  <c r="X149" i="31" s="1"/>
  <c r="L149" i="31"/>
  <c r="P149" i="31"/>
  <c r="R149" i="31" s="1"/>
  <c r="Y149" i="31"/>
  <c r="AA149" i="31" s="1"/>
  <c r="S149" i="31"/>
  <c r="U149" i="31" s="1"/>
  <c r="I151" i="31"/>
  <c r="J151" i="31" s="1"/>
  <c r="G36" i="25"/>
  <c r="L150" i="31" l="1"/>
  <c r="Y150" i="31"/>
  <c r="AA150" i="31" s="1"/>
  <c r="M150" i="31"/>
  <c r="O150" i="31" s="1"/>
  <c r="S150" i="31"/>
  <c r="U150" i="31" s="1"/>
  <c r="V150" i="31"/>
  <c r="X150" i="31" s="1"/>
  <c r="P150" i="31"/>
  <c r="R150" i="31" s="1"/>
  <c r="I152" i="31"/>
  <c r="J152" i="31" s="1"/>
  <c r="G37" i="25"/>
  <c r="M151" i="31" l="1"/>
  <c r="O151" i="31" s="1"/>
  <c r="V151" i="31"/>
  <c r="X151" i="31" s="1"/>
  <c r="L151" i="31"/>
  <c r="P151" i="31"/>
  <c r="R151" i="31" s="1"/>
  <c r="Y151" i="31"/>
  <c r="AA151" i="31" s="1"/>
  <c r="S151" i="31"/>
  <c r="U151" i="31" s="1"/>
  <c r="I153" i="31"/>
  <c r="J153" i="31" s="1"/>
  <c r="G38" i="25"/>
  <c r="L152" i="31" l="1"/>
  <c r="Y152" i="31"/>
  <c r="AA152" i="31" s="1"/>
  <c r="M152" i="31"/>
  <c r="O152" i="31" s="1"/>
  <c r="S152" i="31"/>
  <c r="U152" i="31" s="1"/>
  <c r="V152" i="31"/>
  <c r="X152" i="31" s="1"/>
  <c r="P152" i="31"/>
  <c r="R152" i="31" s="1"/>
  <c r="I154" i="31"/>
  <c r="J154" i="31" s="1"/>
  <c r="G39" i="25"/>
  <c r="V153" i="31" l="1"/>
  <c r="X153" i="31" s="1"/>
  <c r="L153" i="31"/>
  <c r="P153" i="31"/>
  <c r="R153" i="31" s="1"/>
  <c r="Y153" i="31"/>
  <c r="AA153" i="31" s="1"/>
  <c r="S153" i="31"/>
  <c r="U153" i="31" s="1"/>
  <c r="M153" i="31"/>
  <c r="O153" i="31" s="1"/>
  <c r="I155" i="31"/>
  <c r="J155" i="31" s="1"/>
  <c r="G40" i="25"/>
  <c r="Y154" i="31" l="1"/>
  <c r="AA154" i="31" s="1"/>
  <c r="M154" i="31"/>
  <c r="O154" i="31" s="1"/>
  <c r="S154" i="31"/>
  <c r="U154" i="31" s="1"/>
  <c r="V154" i="31"/>
  <c r="X154" i="31" s="1"/>
  <c r="P154" i="31"/>
  <c r="R154" i="31" s="1"/>
  <c r="L154" i="31"/>
  <c r="I156" i="31"/>
  <c r="J156" i="31" s="1"/>
  <c r="G41" i="25"/>
  <c r="V155" i="31" l="1"/>
  <c r="X155" i="31" s="1"/>
  <c r="L155" i="31"/>
  <c r="P155" i="31"/>
  <c r="R155" i="31" s="1"/>
  <c r="Y155" i="31"/>
  <c r="AA155" i="31" s="1"/>
  <c r="S155" i="31"/>
  <c r="U155" i="31" s="1"/>
  <c r="M155" i="31"/>
  <c r="O155" i="31" s="1"/>
  <c r="I157" i="31"/>
  <c r="J157" i="31" s="1"/>
  <c r="G42" i="25"/>
  <c r="Y156" i="31" l="1"/>
  <c r="AA156" i="31" s="1"/>
  <c r="M156" i="31"/>
  <c r="O156" i="31" s="1"/>
  <c r="S156" i="31"/>
  <c r="U156" i="31" s="1"/>
  <c r="V156" i="31"/>
  <c r="X156" i="31" s="1"/>
  <c r="P156" i="31"/>
  <c r="R156" i="31" s="1"/>
  <c r="L156" i="31"/>
  <c r="I158" i="31"/>
  <c r="J158" i="31" s="1"/>
  <c r="G43" i="25"/>
  <c r="V157" i="31" l="1"/>
  <c r="X157" i="31" s="1"/>
  <c r="L157" i="31"/>
  <c r="P157" i="31"/>
  <c r="R157" i="31" s="1"/>
  <c r="Y157" i="31"/>
  <c r="AA157" i="31" s="1"/>
  <c r="S157" i="31"/>
  <c r="U157" i="31" s="1"/>
  <c r="M157" i="31"/>
  <c r="O157" i="31" s="1"/>
  <c r="I159" i="31"/>
  <c r="J159" i="31" s="1"/>
  <c r="G44" i="25"/>
  <c r="Y158" i="31" l="1"/>
  <c r="AA158" i="31" s="1"/>
  <c r="M158" i="31"/>
  <c r="O158" i="31" s="1"/>
  <c r="S158" i="31"/>
  <c r="U158" i="31" s="1"/>
  <c r="V158" i="31"/>
  <c r="X158" i="31" s="1"/>
  <c r="P158" i="31"/>
  <c r="R158" i="31" s="1"/>
  <c r="L158" i="31"/>
  <c r="I160" i="31"/>
  <c r="J160" i="31" s="1"/>
  <c r="G45" i="25"/>
  <c r="V159" i="31" l="1"/>
  <c r="X159" i="31" s="1"/>
  <c r="L159" i="31"/>
  <c r="P159" i="31"/>
  <c r="R159" i="31" s="1"/>
  <c r="Y159" i="31"/>
  <c r="AA159" i="31" s="1"/>
  <c r="S159" i="31"/>
  <c r="U159" i="31" s="1"/>
  <c r="M159" i="31"/>
  <c r="O159" i="31" s="1"/>
  <c r="I161" i="31"/>
  <c r="J161" i="31" s="1"/>
  <c r="N4" i="25"/>
  <c r="Y160" i="31" l="1"/>
  <c r="AA160" i="31" s="1"/>
  <c r="M160" i="31"/>
  <c r="O160" i="31" s="1"/>
  <c r="S160" i="31"/>
  <c r="U160" i="31" s="1"/>
  <c r="V160" i="31"/>
  <c r="X160" i="31" s="1"/>
  <c r="P160" i="31"/>
  <c r="R160" i="31" s="1"/>
  <c r="L160" i="31"/>
  <c r="I162" i="31"/>
  <c r="J162" i="31" s="1"/>
  <c r="N5" i="25"/>
  <c r="V161" i="31" l="1"/>
  <c r="X161" i="31" s="1"/>
  <c r="P161" i="31"/>
  <c r="R161" i="31" s="1"/>
  <c r="L161" i="31"/>
  <c r="Y161" i="31"/>
  <c r="AA161" i="31" s="1"/>
  <c r="S161" i="31"/>
  <c r="U161" i="31" s="1"/>
  <c r="M161" i="31"/>
  <c r="O161" i="31" s="1"/>
  <c r="I163" i="31"/>
  <c r="J163" i="31" s="1"/>
  <c r="N6" i="25"/>
  <c r="Y162" i="31" l="1"/>
  <c r="AA162" i="31" s="1"/>
  <c r="M162" i="31"/>
  <c r="O162" i="31" s="1"/>
  <c r="S162" i="31"/>
  <c r="U162" i="31" s="1"/>
  <c r="V162" i="31"/>
  <c r="X162" i="31" s="1"/>
  <c r="P162" i="31"/>
  <c r="R162" i="31" s="1"/>
  <c r="L162" i="31"/>
  <c r="I164" i="31"/>
  <c r="J164" i="31" s="1"/>
  <c r="N7" i="25"/>
  <c r="V163" i="31" l="1"/>
  <c r="X163" i="31" s="1"/>
  <c r="P163" i="31"/>
  <c r="R163" i="31" s="1"/>
  <c r="L163" i="31"/>
  <c r="Y163" i="31"/>
  <c r="AA163" i="31" s="1"/>
  <c r="S163" i="31"/>
  <c r="U163" i="31" s="1"/>
  <c r="M163" i="31"/>
  <c r="O163" i="31" s="1"/>
  <c r="I165" i="31"/>
  <c r="J165" i="31" s="1"/>
  <c r="N8" i="25"/>
  <c r="Y164" i="31" l="1"/>
  <c r="AA164" i="31" s="1"/>
  <c r="M164" i="31"/>
  <c r="O164" i="31" s="1"/>
  <c r="S164" i="31"/>
  <c r="U164" i="31" s="1"/>
  <c r="V164" i="31"/>
  <c r="X164" i="31" s="1"/>
  <c r="P164" i="31"/>
  <c r="R164" i="31" s="1"/>
  <c r="L164" i="31"/>
  <c r="I166" i="31"/>
  <c r="J166" i="31" s="1"/>
  <c r="N9" i="25"/>
  <c r="V165" i="31" l="1"/>
  <c r="X165" i="31" s="1"/>
  <c r="P165" i="31"/>
  <c r="R165" i="31" s="1"/>
  <c r="L165" i="31"/>
  <c r="Y165" i="31"/>
  <c r="AA165" i="31" s="1"/>
  <c r="S165" i="31"/>
  <c r="U165" i="31" s="1"/>
  <c r="M165" i="31"/>
  <c r="O165" i="31" s="1"/>
  <c r="I167" i="31"/>
  <c r="J167" i="31" s="1"/>
  <c r="N10" i="25"/>
  <c r="L166" i="31" l="1"/>
  <c r="P166" i="31"/>
  <c r="R166" i="31" s="1"/>
  <c r="Y166" i="31"/>
  <c r="AA166" i="31" s="1"/>
  <c r="M166" i="31"/>
  <c r="O166" i="31" s="1"/>
  <c r="S166" i="31"/>
  <c r="U166" i="31" s="1"/>
  <c r="V166" i="31"/>
  <c r="X166" i="31" s="1"/>
  <c r="I168" i="31"/>
  <c r="J168" i="31" s="1"/>
  <c r="N11" i="25"/>
  <c r="M167" i="31" l="1"/>
  <c r="O167" i="31" s="1"/>
  <c r="V167" i="31"/>
  <c r="X167" i="31" s="1"/>
  <c r="S167" i="31"/>
  <c r="U167" i="31" s="1"/>
  <c r="P167" i="31"/>
  <c r="R167" i="31" s="1"/>
  <c r="L167" i="31"/>
  <c r="Y167" i="31"/>
  <c r="AA167" i="31" s="1"/>
  <c r="I169" i="31"/>
  <c r="J169" i="31" s="1"/>
  <c r="N12" i="25"/>
  <c r="I170" i="31" l="1"/>
  <c r="J170" i="31" s="1"/>
  <c r="L168" i="31"/>
  <c r="Y168" i="31"/>
  <c r="AA168" i="31" s="1"/>
  <c r="M168" i="31"/>
  <c r="O168" i="31" s="1"/>
  <c r="S168" i="31"/>
  <c r="U168" i="31" s="1"/>
  <c r="V168" i="31"/>
  <c r="X168" i="31" s="1"/>
  <c r="P168" i="31"/>
  <c r="R168" i="31" s="1"/>
  <c r="N13" i="25"/>
  <c r="Y169" i="31" l="1"/>
  <c r="AA169" i="31" s="1"/>
  <c r="P169" i="31"/>
  <c r="R169" i="31" s="1"/>
  <c r="L169" i="31"/>
  <c r="V169" i="31"/>
  <c r="X169" i="31" s="1"/>
  <c r="M169" i="31"/>
  <c r="O169" i="31" s="1"/>
  <c r="S169" i="31"/>
  <c r="U169" i="31" s="1"/>
  <c r="I171" i="31"/>
  <c r="J171" i="31" s="1"/>
  <c r="N14" i="25"/>
  <c r="I172" i="31" l="1"/>
  <c r="J172" i="31" s="1"/>
  <c r="S170" i="31"/>
  <c r="U170" i="31" s="1"/>
  <c r="M170" i="31"/>
  <c r="O170" i="31" s="1"/>
  <c r="V170" i="31"/>
  <c r="X170" i="31" s="1"/>
  <c r="P170" i="31"/>
  <c r="R170" i="31" s="1"/>
  <c r="L170" i="31"/>
  <c r="Y170" i="31"/>
  <c r="AA170" i="31" s="1"/>
  <c r="N15" i="25"/>
  <c r="I173" i="31" l="1"/>
  <c r="J173" i="31" s="1"/>
  <c r="P171" i="31"/>
  <c r="R171" i="31" s="1"/>
  <c r="Y171" i="31"/>
  <c r="AA171" i="31" s="1"/>
  <c r="M171" i="31"/>
  <c r="O171" i="31" s="1"/>
  <c r="S171" i="31"/>
  <c r="U171" i="31" s="1"/>
  <c r="V171" i="31"/>
  <c r="X171" i="31" s="1"/>
  <c r="L171" i="31"/>
  <c r="N16" i="25"/>
  <c r="I174" i="31" l="1"/>
  <c r="J174" i="31" s="1"/>
  <c r="S172" i="31"/>
  <c r="U172" i="31" s="1"/>
  <c r="P172" i="31"/>
  <c r="R172" i="31" s="1"/>
  <c r="L172" i="31"/>
  <c r="M172" i="31"/>
  <c r="O172" i="31" s="1"/>
  <c r="V172" i="31"/>
  <c r="X172" i="31" s="1"/>
  <c r="Y172" i="31"/>
  <c r="AA172" i="31" s="1"/>
  <c r="N17" i="25"/>
  <c r="I175" i="31" l="1"/>
  <c r="J175" i="31" s="1"/>
  <c r="P173" i="31"/>
  <c r="R173" i="31" s="1"/>
  <c r="S173" i="31"/>
  <c r="U173" i="31" s="1"/>
  <c r="L173" i="31"/>
  <c r="Y173" i="31"/>
  <c r="AA173" i="31" s="1"/>
  <c r="M173" i="31"/>
  <c r="O173" i="31" s="1"/>
  <c r="V173" i="31"/>
  <c r="X173" i="31" s="1"/>
  <c r="N18" i="25"/>
  <c r="I176" i="31" l="1"/>
  <c r="J176" i="31" s="1"/>
  <c r="S174" i="31"/>
  <c r="U174" i="31" s="1"/>
  <c r="P174" i="31"/>
  <c r="R174" i="31" s="1"/>
  <c r="Y174" i="31"/>
  <c r="AA174" i="31" s="1"/>
  <c r="M174" i="31"/>
  <c r="O174" i="31" s="1"/>
  <c r="V174" i="31"/>
  <c r="X174" i="31" s="1"/>
  <c r="L174" i="31"/>
  <c r="N19" i="25"/>
  <c r="I177" i="31" l="1"/>
  <c r="J177" i="31" s="1"/>
  <c r="P175" i="31"/>
  <c r="R175" i="31" s="1"/>
  <c r="S175" i="31"/>
  <c r="U175" i="31" s="1"/>
  <c r="L175" i="31"/>
  <c r="Y175" i="31"/>
  <c r="AA175" i="31" s="1"/>
  <c r="M175" i="31"/>
  <c r="O175" i="31" s="1"/>
  <c r="V175" i="31"/>
  <c r="X175" i="31" s="1"/>
  <c r="N20" i="25"/>
  <c r="I178" i="31" l="1"/>
  <c r="J178" i="31" s="1"/>
  <c r="M176" i="31"/>
  <c r="O176" i="31" s="1"/>
  <c r="P176" i="31"/>
  <c r="R176" i="31" s="1"/>
  <c r="L176" i="31"/>
  <c r="Y176" i="31"/>
  <c r="AA176" i="31" s="1"/>
  <c r="S176" i="31"/>
  <c r="U176" i="31" s="1"/>
  <c r="V176" i="31"/>
  <c r="X176" i="31" s="1"/>
  <c r="N21" i="25"/>
  <c r="P177" i="31" l="1"/>
  <c r="R177" i="31" s="1"/>
  <c r="L177" i="31"/>
  <c r="Y177" i="31"/>
  <c r="AA177" i="31" s="1"/>
  <c r="M177" i="31"/>
  <c r="O177" i="31" s="1"/>
  <c r="V177" i="31"/>
  <c r="X177" i="31" s="1"/>
  <c r="S177" i="31"/>
  <c r="U177" i="31" s="1"/>
  <c r="S178" i="31"/>
  <c r="U178" i="31" s="1"/>
  <c r="M178" i="31"/>
  <c r="O178" i="31" s="1"/>
  <c r="V178" i="31"/>
  <c r="X178" i="31" s="1"/>
  <c r="L178" i="31"/>
  <c r="Y178" i="31"/>
  <c r="AA178" i="31" s="1"/>
  <c r="P178" i="31"/>
  <c r="R178" i="31" s="1"/>
  <c r="J11" i="30" l="1"/>
  <c r="J12" i="30" l="1"/>
  <c r="I13" i="30"/>
  <c r="I14" i="30" s="1"/>
  <c r="I15" i="30" s="1"/>
  <c r="I16" i="30" s="1"/>
  <c r="I17" i="30" s="1"/>
  <c r="I18" i="30" s="1"/>
  <c r="I19" i="30" s="1"/>
  <c r="I20" i="30" s="1"/>
  <c r="I21" i="30" s="1"/>
  <c r="I22" i="30" s="1"/>
  <c r="I23" i="30" s="1"/>
  <c r="V11" i="30"/>
  <c r="X11" i="30" s="1"/>
  <c r="L11" i="30"/>
  <c r="S11" i="30"/>
  <c r="U11" i="30" s="1"/>
  <c r="P11" i="30"/>
  <c r="R11" i="30" s="1"/>
  <c r="M11" i="30"/>
  <c r="O11" i="30" s="1"/>
  <c r="Y11" i="30"/>
  <c r="AA11" i="30" s="1"/>
  <c r="I24" i="30" l="1"/>
  <c r="J23" i="30"/>
  <c r="L12" i="30"/>
  <c r="P12" i="30"/>
  <c r="R12" i="30" s="1"/>
  <c r="V12" i="30"/>
  <c r="X12" i="30" s="1"/>
  <c r="S12" i="30"/>
  <c r="U12" i="30" s="1"/>
  <c r="Y12" i="30"/>
  <c r="AA12" i="30" s="1"/>
  <c r="M12" i="30"/>
  <c r="O12" i="30" s="1"/>
  <c r="J13" i="30"/>
  <c r="M23" i="30" l="1"/>
  <c r="O23" i="30" s="1"/>
  <c r="P23" i="30"/>
  <c r="R23" i="30" s="1"/>
  <c r="Y23" i="30"/>
  <c r="AA23" i="30" s="1"/>
  <c r="L23" i="30"/>
  <c r="S23" i="30"/>
  <c r="U23" i="30" s="1"/>
  <c r="V23" i="30"/>
  <c r="X23" i="30" s="1"/>
  <c r="J24" i="30"/>
  <c r="I25" i="30"/>
  <c r="J14" i="30"/>
  <c r="V13" i="30"/>
  <c r="X13" i="30" s="1"/>
  <c r="L13" i="30"/>
  <c r="Y13" i="30"/>
  <c r="AA13" i="30" s="1"/>
  <c r="M13" i="30"/>
  <c r="O13" i="30" s="1"/>
  <c r="P13" i="30"/>
  <c r="R13" i="30" s="1"/>
  <c r="S13" i="30"/>
  <c r="U13" i="30" s="1"/>
  <c r="J25" i="30" l="1"/>
  <c r="I26" i="30"/>
  <c r="P24" i="30"/>
  <c r="R24" i="30" s="1"/>
  <c r="Y24" i="30"/>
  <c r="AA24" i="30" s="1"/>
  <c r="V24" i="30"/>
  <c r="X24" i="30" s="1"/>
  <c r="L24" i="30"/>
  <c r="M24" i="30"/>
  <c r="O24" i="30" s="1"/>
  <c r="S24" i="30"/>
  <c r="U24" i="30" s="1"/>
  <c r="J15" i="30"/>
  <c r="L14" i="30"/>
  <c r="V14" i="30"/>
  <c r="X14" i="30" s="1"/>
  <c r="P14" i="30"/>
  <c r="R14" i="30" s="1"/>
  <c r="Y14" i="30"/>
  <c r="AA14" i="30" s="1"/>
  <c r="S14" i="30"/>
  <c r="U14" i="30" s="1"/>
  <c r="M14" i="30"/>
  <c r="O14" i="30" s="1"/>
  <c r="J26" i="30" l="1"/>
  <c r="I27" i="30"/>
  <c r="M25" i="30"/>
  <c r="O25" i="30" s="1"/>
  <c r="V25" i="30"/>
  <c r="X25" i="30" s="1"/>
  <c r="S25" i="30"/>
  <c r="U25" i="30" s="1"/>
  <c r="P25" i="30"/>
  <c r="R25" i="30" s="1"/>
  <c r="L25" i="30"/>
  <c r="Y25" i="30"/>
  <c r="AA25" i="30" s="1"/>
  <c r="L15" i="30"/>
  <c r="P15" i="30"/>
  <c r="R15" i="30" s="1"/>
  <c r="M15" i="30"/>
  <c r="O15" i="30" s="1"/>
  <c r="Y15" i="30"/>
  <c r="AA15" i="30" s="1"/>
  <c r="V15" i="30"/>
  <c r="X15" i="30" s="1"/>
  <c r="S15" i="30"/>
  <c r="U15" i="30" s="1"/>
  <c r="J16" i="30"/>
  <c r="I28" i="30" l="1"/>
  <c r="J27" i="30"/>
  <c r="Y26" i="30"/>
  <c r="AA26" i="30" s="1"/>
  <c r="P26" i="30"/>
  <c r="R26" i="30" s="1"/>
  <c r="L26" i="30"/>
  <c r="M26" i="30"/>
  <c r="O26" i="30" s="1"/>
  <c r="V26" i="30"/>
  <c r="X26" i="30" s="1"/>
  <c r="S26" i="30"/>
  <c r="U26" i="30" s="1"/>
  <c r="J17" i="30"/>
  <c r="Y16" i="30"/>
  <c r="AA16" i="30" s="1"/>
  <c r="M16" i="30"/>
  <c r="O16" i="30" s="1"/>
  <c r="L16" i="30"/>
  <c r="V16" i="30"/>
  <c r="X16" i="30" s="1"/>
  <c r="P16" i="30"/>
  <c r="R16" i="30" s="1"/>
  <c r="S16" i="30"/>
  <c r="U16" i="30" s="1"/>
  <c r="Y27" i="30" l="1"/>
  <c r="AA27" i="30" s="1"/>
  <c r="S27" i="30"/>
  <c r="U27" i="30" s="1"/>
  <c r="L27" i="30"/>
  <c r="P27" i="30"/>
  <c r="R27" i="30" s="1"/>
  <c r="V27" i="30"/>
  <c r="X27" i="30" s="1"/>
  <c r="M27" i="30"/>
  <c r="O27" i="30" s="1"/>
  <c r="J28" i="30"/>
  <c r="I29" i="30"/>
  <c r="Y17" i="30"/>
  <c r="AA17" i="30" s="1"/>
  <c r="P17" i="30"/>
  <c r="R17" i="30" s="1"/>
  <c r="L17" i="30"/>
  <c r="S17" i="30"/>
  <c r="U17" i="30" s="1"/>
  <c r="M17" i="30"/>
  <c r="O17" i="30" s="1"/>
  <c r="V17" i="30"/>
  <c r="X17" i="30" s="1"/>
  <c r="J18" i="30"/>
  <c r="J29" i="30" l="1"/>
  <c r="I30" i="30"/>
  <c r="S28" i="30"/>
  <c r="U28" i="30" s="1"/>
  <c r="Y28" i="30"/>
  <c r="AA28" i="30" s="1"/>
  <c r="M28" i="30"/>
  <c r="O28" i="30" s="1"/>
  <c r="L28" i="30"/>
  <c r="V28" i="30"/>
  <c r="X28" i="30" s="1"/>
  <c r="P28" i="30"/>
  <c r="R28" i="30" s="1"/>
  <c r="V18" i="30"/>
  <c r="X18" i="30" s="1"/>
  <c r="S18" i="30"/>
  <c r="U18" i="30" s="1"/>
  <c r="Y18" i="30"/>
  <c r="AA18" i="30" s="1"/>
  <c r="L18" i="30"/>
  <c r="M18" i="30"/>
  <c r="O18" i="30" s="1"/>
  <c r="P18" i="30"/>
  <c r="R18" i="30" s="1"/>
  <c r="J19" i="30"/>
  <c r="J30" i="30" l="1"/>
  <c r="I31" i="30"/>
  <c r="M29" i="30"/>
  <c r="O29" i="30" s="1"/>
  <c r="V29" i="30"/>
  <c r="X29" i="30" s="1"/>
  <c r="S29" i="30"/>
  <c r="U29" i="30" s="1"/>
  <c r="Y29" i="30"/>
  <c r="AA29" i="30" s="1"/>
  <c r="L29" i="30"/>
  <c r="P29" i="30"/>
  <c r="R29" i="30" s="1"/>
  <c r="J20" i="30"/>
  <c r="L19" i="30"/>
  <c r="P19" i="30"/>
  <c r="R19" i="30" s="1"/>
  <c r="M19" i="30"/>
  <c r="O19" i="30" s="1"/>
  <c r="Y19" i="30"/>
  <c r="AA19" i="30" s="1"/>
  <c r="S19" i="30"/>
  <c r="U19" i="30" s="1"/>
  <c r="V19" i="30"/>
  <c r="X19" i="30" s="1"/>
  <c r="J31" i="30" l="1"/>
  <c r="I32" i="30"/>
  <c r="V30" i="30"/>
  <c r="X30" i="30" s="1"/>
  <c r="Y30" i="30"/>
  <c r="AA30" i="30" s="1"/>
  <c r="S30" i="30"/>
  <c r="U30" i="30" s="1"/>
  <c r="L30" i="30"/>
  <c r="P30" i="30"/>
  <c r="R30" i="30" s="1"/>
  <c r="M30" i="30"/>
  <c r="O30" i="30" s="1"/>
  <c r="J22" i="30"/>
  <c r="J21" i="30"/>
  <c r="S20" i="30"/>
  <c r="U20" i="30" s="1"/>
  <c r="M20" i="30"/>
  <c r="O20" i="30" s="1"/>
  <c r="L20" i="30"/>
  <c r="V20" i="30"/>
  <c r="X20" i="30" s="1"/>
  <c r="Y20" i="30"/>
  <c r="AA20" i="30" s="1"/>
  <c r="P20" i="30"/>
  <c r="R20" i="30" s="1"/>
  <c r="J32" i="30" l="1"/>
  <c r="I33" i="30"/>
  <c r="L31" i="30"/>
  <c r="Y31" i="30"/>
  <c r="AA31" i="30" s="1"/>
  <c r="S31" i="30"/>
  <c r="U31" i="30" s="1"/>
  <c r="P31" i="30"/>
  <c r="R31" i="30" s="1"/>
  <c r="V31" i="30"/>
  <c r="X31" i="30" s="1"/>
  <c r="M31" i="30"/>
  <c r="O31" i="30" s="1"/>
  <c r="S21" i="30"/>
  <c r="U21" i="30" s="1"/>
  <c r="L21" i="30"/>
  <c r="Y21" i="30"/>
  <c r="AA21" i="30" s="1"/>
  <c r="P21" i="30"/>
  <c r="R21" i="30" s="1"/>
  <c r="V21" i="30"/>
  <c r="X21" i="30" s="1"/>
  <c r="M21" i="30"/>
  <c r="O21" i="30" s="1"/>
  <c r="S22" i="30"/>
  <c r="U22" i="30" s="1"/>
  <c r="L22" i="30"/>
  <c r="Y22" i="30"/>
  <c r="AA22" i="30" s="1"/>
  <c r="M22" i="30"/>
  <c r="O22" i="30" s="1"/>
  <c r="P22" i="30"/>
  <c r="R22" i="30" s="1"/>
  <c r="V22" i="30"/>
  <c r="X22" i="30" s="1"/>
  <c r="J33" i="30" l="1"/>
  <c r="I34" i="30"/>
  <c r="L32" i="30"/>
  <c r="V32" i="30"/>
  <c r="X32" i="30" s="1"/>
  <c r="S32" i="30"/>
  <c r="U32" i="30" s="1"/>
  <c r="M32" i="30"/>
  <c r="O32" i="30" s="1"/>
  <c r="P32" i="30"/>
  <c r="R32" i="30" s="1"/>
  <c r="Y32" i="30"/>
  <c r="AA32" i="30" s="1"/>
  <c r="J34" i="30" l="1"/>
  <c r="I35" i="30"/>
  <c r="V33" i="30"/>
  <c r="X33" i="30" s="1"/>
  <c r="Y33" i="30"/>
  <c r="AA33" i="30" s="1"/>
  <c r="L33" i="30"/>
  <c r="P33" i="30"/>
  <c r="R33" i="30" s="1"/>
  <c r="M33" i="30"/>
  <c r="O33" i="30" s="1"/>
  <c r="S33" i="30"/>
  <c r="U33" i="30" s="1"/>
  <c r="J35" i="30" l="1"/>
  <c r="I36" i="30"/>
  <c r="Y34" i="30"/>
  <c r="AA34" i="30" s="1"/>
  <c r="S34" i="30"/>
  <c r="U34" i="30" s="1"/>
  <c r="M34" i="30"/>
  <c r="O34" i="30" s="1"/>
  <c r="P34" i="30"/>
  <c r="R34" i="30" s="1"/>
  <c r="L34" i="30"/>
  <c r="V34" i="30"/>
  <c r="X34" i="30" s="1"/>
  <c r="J36" i="30" l="1"/>
  <c r="I37" i="30"/>
  <c r="S35" i="30"/>
  <c r="U35" i="30" s="1"/>
  <c r="M35" i="30"/>
  <c r="O35" i="30" s="1"/>
  <c r="Y35" i="30"/>
  <c r="AA35" i="30" s="1"/>
  <c r="P35" i="30"/>
  <c r="R35" i="30" s="1"/>
  <c r="V35" i="30"/>
  <c r="X35" i="30" s="1"/>
  <c r="L35" i="30"/>
  <c r="J37" i="30" l="1"/>
  <c r="I38" i="30"/>
  <c r="P36" i="30"/>
  <c r="R36" i="30" s="1"/>
  <c r="L36" i="30"/>
  <c r="M36" i="30"/>
  <c r="O36" i="30" s="1"/>
  <c r="V36" i="30"/>
  <c r="X36" i="30" s="1"/>
  <c r="S36" i="30"/>
  <c r="U36" i="30" s="1"/>
  <c r="Y36" i="30"/>
  <c r="AA36" i="30" s="1"/>
  <c r="J38" i="30" l="1"/>
  <c r="I39" i="30"/>
  <c r="M37" i="30"/>
  <c r="O37" i="30" s="1"/>
  <c r="P37" i="30"/>
  <c r="R37" i="30" s="1"/>
  <c r="L37" i="30"/>
  <c r="V37" i="30"/>
  <c r="X37" i="30" s="1"/>
  <c r="Y37" i="30"/>
  <c r="AA37" i="30" s="1"/>
  <c r="S37" i="30"/>
  <c r="U37" i="30" s="1"/>
  <c r="I40" i="30" l="1"/>
  <c r="J39" i="30"/>
  <c r="V38" i="30"/>
  <c r="X38" i="30" s="1"/>
  <c r="Y38" i="30"/>
  <c r="AA38" i="30" s="1"/>
  <c r="L38" i="30"/>
  <c r="S38" i="30"/>
  <c r="U38" i="30" s="1"/>
  <c r="P38" i="30"/>
  <c r="R38" i="30" s="1"/>
  <c r="M38" i="30"/>
  <c r="O38" i="30" s="1"/>
  <c r="S39" i="30" l="1"/>
  <c r="U39" i="30" s="1"/>
  <c r="L39" i="30"/>
  <c r="Y39" i="30"/>
  <c r="AA39" i="30" s="1"/>
  <c r="P39" i="30"/>
  <c r="R39" i="30" s="1"/>
  <c r="M39" i="30"/>
  <c r="O39" i="30" s="1"/>
  <c r="V39" i="30"/>
  <c r="X39" i="30" s="1"/>
  <c r="J40" i="30"/>
  <c r="I41" i="30"/>
  <c r="J41" i="30" l="1"/>
  <c r="I42" i="30"/>
  <c r="P40" i="30"/>
  <c r="R40" i="30" s="1"/>
  <c r="M40" i="30"/>
  <c r="O40" i="30" s="1"/>
  <c r="L40" i="30"/>
  <c r="Y40" i="30"/>
  <c r="AA40" i="30" s="1"/>
  <c r="V40" i="30"/>
  <c r="X40" i="30" s="1"/>
  <c r="S40" i="30"/>
  <c r="U40" i="30" s="1"/>
  <c r="J42" i="30" l="1"/>
  <c r="I43" i="30"/>
  <c r="P41" i="30"/>
  <c r="R41" i="30" s="1"/>
  <c r="S41" i="30"/>
  <c r="U41" i="30" s="1"/>
  <c r="Y41" i="30"/>
  <c r="AA41" i="30" s="1"/>
  <c r="L41" i="30"/>
  <c r="M41" i="30"/>
  <c r="O41" i="30" s="1"/>
  <c r="V41" i="30"/>
  <c r="X41" i="30" s="1"/>
  <c r="J43" i="30" l="1"/>
  <c r="I44" i="30"/>
  <c r="M42" i="30"/>
  <c r="O42" i="30" s="1"/>
  <c r="V42" i="30"/>
  <c r="X42" i="30" s="1"/>
  <c r="S42" i="30"/>
  <c r="U42" i="30" s="1"/>
  <c r="P42" i="30"/>
  <c r="R42" i="30" s="1"/>
  <c r="L42" i="30"/>
  <c r="Y42" i="30"/>
  <c r="AA42" i="30" s="1"/>
  <c r="J44" i="30" l="1"/>
  <c r="I45" i="30"/>
  <c r="S43" i="30"/>
  <c r="U43" i="30" s="1"/>
  <c r="M43" i="30"/>
  <c r="O43" i="30" s="1"/>
  <c r="V43" i="30"/>
  <c r="X43" i="30" s="1"/>
  <c r="L43" i="30"/>
  <c r="Y43" i="30"/>
  <c r="AA43" i="30" s="1"/>
  <c r="P43" i="30"/>
  <c r="R43" i="30" s="1"/>
  <c r="J45" i="30" l="1"/>
  <c r="I46" i="30"/>
  <c r="P44" i="30"/>
  <c r="R44" i="30" s="1"/>
  <c r="S44" i="30"/>
  <c r="U44" i="30" s="1"/>
  <c r="L44" i="30"/>
  <c r="M44" i="30"/>
  <c r="O44" i="30" s="1"/>
  <c r="V44" i="30"/>
  <c r="X44" i="30" s="1"/>
  <c r="Y44" i="30"/>
  <c r="AA44" i="30" s="1"/>
  <c r="J46" i="30" l="1"/>
  <c r="I47" i="30"/>
  <c r="P45" i="30"/>
  <c r="R45" i="30" s="1"/>
  <c r="M45" i="30"/>
  <c r="O45" i="30" s="1"/>
  <c r="S45" i="30"/>
  <c r="U45" i="30" s="1"/>
  <c r="V45" i="30"/>
  <c r="X45" i="30" s="1"/>
  <c r="L45" i="30"/>
  <c r="Y45" i="30"/>
  <c r="AA45" i="30" s="1"/>
  <c r="J47" i="30" l="1"/>
  <c r="I48" i="30"/>
  <c r="P46" i="30"/>
  <c r="R46" i="30" s="1"/>
  <c r="S46" i="30"/>
  <c r="U46" i="30" s="1"/>
  <c r="M46" i="30"/>
  <c r="O46" i="30" s="1"/>
  <c r="Y46" i="30"/>
  <c r="AA46" i="30" s="1"/>
  <c r="L46" i="30"/>
  <c r="V46" i="30"/>
  <c r="X46" i="30" s="1"/>
  <c r="J48" i="30" l="1"/>
  <c r="I49" i="30"/>
  <c r="Y47" i="30"/>
  <c r="AA47" i="30" s="1"/>
  <c r="P47" i="30"/>
  <c r="R47" i="30" s="1"/>
  <c r="L47" i="30"/>
  <c r="S47" i="30"/>
  <c r="U47" i="30" s="1"/>
  <c r="V47" i="30"/>
  <c r="X47" i="30" s="1"/>
  <c r="M47" i="30"/>
  <c r="O47" i="30" s="1"/>
  <c r="J49" i="30" l="1"/>
  <c r="I50" i="30"/>
  <c r="M48" i="30"/>
  <c r="O48" i="30" s="1"/>
  <c r="P48" i="30"/>
  <c r="R48" i="30" s="1"/>
  <c r="L48" i="30"/>
  <c r="S48" i="30"/>
  <c r="U48" i="30" s="1"/>
  <c r="V48" i="30"/>
  <c r="X48" i="30" s="1"/>
  <c r="Y48" i="30"/>
  <c r="AA48" i="30" s="1"/>
  <c r="J50" i="30" l="1"/>
  <c r="I51" i="30"/>
  <c r="Y49" i="30"/>
  <c r="AA49" i="30" s="1"/>
  <c r="M49" i="30"/>
  <c r="O49" i="30" s="1"/>
  <c r="S49" i="30"/>
  <c r="U49" i="30" s="1"/>
  <c r="P49" i="30"/>
  <c r="R49" i="30" s="1"/>
  <c r="V49" i="30"/>
  <c r="X49" i="30" s="1"/>
  <c r="L49" i="30"/>
  <c r="J51" i="30" l="1"/>
  <c r="I52" i="30"/>
  <c r="M50" i="30"/>
  <c r="O50" i="30" s="1"/>
  <c r="P50" i="30"/>
  <c r="R50" i="30" s="1"/>
  <c r="S50" i="30"/>
  <c r="U50" i="30" s="1"/>
  <c r="L50" i="30"/>
  <c r="Y50" i="30"/>
  <c r="AA50" i="30" s="1"/>
  <c r="V50" i="30"/>
  <c r="X50" i="30" s="1"/>
  <c r="J52" i="30" l="1"/>
  <c r="I53" i="30"/>
  <c r="S51" i="30"/>
  <c r="U51" i="30" s="1"/>
  <c r="M51" i="30"/>
  <c r="O51" i="30" s="1"/>
  <c r="L51" i="30"/>
  <c r="P51" i="30"/>
  <c r="R51" i="30" s="1"/>
  <c r="Y51" i="30"/>
  <c r="AA51" i="30" s="1"/>
  <c r="V51" i="30"/>
  <c r="X51" i="30" s="1"/>
  <c r="J53" i="30" l="1"/>
  <c r="I54" i="30"/>
  <c r="V52" i="30"/>
  <c r="X52" i="30" s="1"/>
  <c r="M52" i="30"/>
  <c r="O52" i="30" s="1"/>
  <c r="S52" i="30"/>
  <c r="U52" i="30" s="1"/>
  <c r="L52" i="30"/>
  <c r="Y52" i="30"/>
  <c r="AA52" i="30" s="1"/>
  <c r="P52" i="30"/>
  <c r="R52" i="30" s="1"/>
  <c r="J54" i="30" l="1"/>
  <c r="I55" i="30"/>
  <c r="P53" i="30"/>
  <c r="R53" i="30" s="1"/>
  <c r="S53" i="30"/>
  <c r="U53" i="30" s="1"/>
  <c r="M53" i="30"/>
  <c r="O53" i="30" s="1"/>
  <c r="Y53" i="30"/>
  <c r="AA53" i="30" s="1"/>
  <c r="V53" i="30"/>
  <c r="X53" i="30" s="1"/>
  <c r="L53" i="30"/>
  <c r="J55" i="30" l="1"/>
  <c r="I56" i="30"/>
  <c r="V54" i="30"/>
  <c r="X54" i="30" s="1"/>
  <c r="P54" i="30"/>
  <c r="R54" i="30" s="1"/>
  <c r="L54" i="30"/>
  <c r="M54" i="30"/>
  <c r="O54" i="30" s="1"/>
  <c r="S54" i="30"/>
  <c r="U54" i="30" s="1"/>
  <c r="Y54" i="30"/>
  <c r="AA54" i="30" s="1"/>
  <c r="J56" i="30" l="1"/>
  <c r="I57" i="30"/>
  <c r="Y55" i="30"/>
  <c r="AA55" i="30" s="1"/>
  <c r="P55" i="30"/>
  <c r="R55" i="30" s="1"/>
  <c r="S55" i="30"/>
  <c r="U55" i="30" s="1"/>
  <c r="L55" i="30"/>
  <c r="V55" i="30"/>
  <c r="X55" i="30" s="1"/>
  <c r="M55" i="30"/>
  <c r="O55" i="30" s="1"/>
  <c r="I58" i="30" l="1"/>
  <c r="J57" i="30"/>
  <c r="S56" i="30"/>
  <c r="U56" i="30" s="1"/>
  <c r="L56" i="30"/>
  <c r="P56" i="30"/>
  <c r="R56" i="30" s="1"/>
  <c r="V56" i="30"/>
  <c r="X56" i="30" s="1"/>
  <c r="M56" i="30"/>
  <c r="O56" i="30" s="1"/>
  <c r="Y56" i="30"/>
  <c r="AA56" i="30" s="1"/>
  <c r="L57" i="30" l="1"/>
  <c r="V57" i="30"/>
  <c r="X57" i="30" s="1"/>
  <c r="M57" i="30"/>
  <c r="O57" i="30" s="1"/>
  <c r="Y57" i="30"/>
  <c r="AA57" i="30" s="1"/>
  <c r="P57" i="30"/>
  <c r="R57" i="30" s="1"/>
  <c r="S57" i="30"/>
  <c r="U57" i="30" s="1"/>
  <c r="J58" i="30"/>
  <c r="I59" i="30"/>
  <c r="J59" i="30" l="1"/>
  <c r="I60" i="30"/>
  <c r="P58" i="30"/>
  <c r="R58" i="30" s="1"/>
  <c r="Y58" i="30"/>
  <c r="AA58" i="30" s="1"/>
  <c r="M58" i="30"/>
  <c r="O58" i="30" s="1"/>
  <c r="L58" i="30"/>
  <c r="V58" i="30"/>
  <c r="X58" i="30" s="1"/>
  <c r="S58" i="30"/>
  <c r="U58" i="30" s="1"/>
  <c r="J60" i="30" l="1"/>
  <c r="I61" i="30"/>
  <c r="M59" i="30"/>
  <c r="O59" i="30" s="1"/>
  <c r="V59" i="30"/>
  <c r="X59" i="30" s="1"/>
  <c r="P59" i="30"/>
  <c r="R59" i="30" s="1"/>
  <c r="Y59" i="30"/>
  <c r="AA59" i="30" s="1"/>
  <c r="S59" i="30"/>
  <c r="U59" i="30" s="1"/>
  <c r="L59" i="30"/>
  <c r="J61" i="30" l="1"/>
  <c r="I62" i="30"/>
  <c r="S60" i="30"/>
  <c r="U60" i="30" s="1"/>
  <c r="P60" i="30"/>
  <c r="R60" i="30" s="1"/>
  <c r="L60" i="30"/>
  <c r="Y60" i="30"/>
  <c r="AA60" i="30" s="1"/>
  <c r="V60" i="30"/>
  <c r="X60" i="30" s="1"/>
  <c r="M60" i="30"/>
  <c r="O60" i="30" s="1"/>
  <c r="J62" i="30" l="1"/>
  <c r="I63" i="30"/>
  <c r="S61" i="30"/>
  <c r="U61" i="30" s="1"/>
  <c r="V61" i="30"/>
  <c r="X61" i="30" s="1"/>
  <c r="P61" i="30"/>
  <c r="R61" i="30" s="1"/>
  <c r="Y61" i="30"/>
  <c r="AA61" i="30" s="1"/>
  <c r="L61" i="30"/>
  <c r="M61" i="30"/>
  <c r="O61" i="30" s="1"/>
  <c r="J63" i="30" l="1"/>
  <c r="I64" i="30"/>
  <c r="V62" i="30"/>
  <c r="X62" i="30" s="1"/>
  <c r="M62" i="30"/>
  <c r="O62" i="30" s="1"/>
  <c r="L62" i="30"/>
  <c r="P62" i="30"/>
  <c r="R62" i="30" s="1"/>
  <c r="Y62" i="30"/>
  <c r="AA62" i="30" s="1"/>
  <c r="S62" i="30"/>
  <c r="U62" i="30" s="1"/>
  <c r="J64" i="30" l="1"/>
  <c r="I65" i="30"/>
  <c r="S63" i="30"/>
  <c r="U63" i="30" s="1"/>
  <c r="Y63" i="30"/>
  <c r="AA63" i="30" s="1"/>
  <c r="M63" i="30"/>
  <c r="O63" i="30" s="1"/>
  <c r="L63" i="30"/>
  <c r="V63" i="30"/>
  <c r="X63" i="30" s="1"/>
  <c r="P63" i="30"/>
  <c r="R63" i="30" s="1"/>
  <c r="J65" i="30" l="1"/>
  <c r="I66" i="30"/>
  <c r="Y64" i="30"/>
  <c r="AA64" i="30" s="1"/>
  <c r="S64" i="30"/>
  <c r="U64" i="30" s="1"/>
  <c r="L64" i="30"/>
  <c r="P64" i="30"/>
  <c r="R64" i="30" s="1"/>
  <c r="M64" i="30"/>
  <c r="O64" i="30" s="1"/>
  <c r="V64" i="30"/>
  <c r="X64" i="30" s="1"/>
  <c r="J66" i="30" l="1"/>
  <c r="I67" i="30"/>
  <c r="P65" i="30"/>
  <c r="R65" i="30" s="1"/>
  <c r="Y65" i="30"/>
  <c r="AA65" i="30" s="1"/>
  <c r="L65" i="30"/>
  <c r="M65" i="30"/>
  <c r="O65" i="30" s="1"/>
  <c r="S65" i="30"/>
  <c r="U65" i="30" s="1"/>
  <c r="V65" i="30"/>
  <c r="X65" i="30" s="1"/>
  <c r="J67" i="30" l="1"/>
  <c r="I68" i="30"/>
  <c r="L66" i="30"/>
  <c r="S66" i="30"/>
  <c r="U66" i="30" s="1"/>
  <c r="V66" i="30"/>
  <c r="X66" i="30" s="1"/>
  <c r="M66" i="30"/>
  <c r="O66" i="30" s="1"/>
  <c r="P66" i="30"/>
  <c r="R66" i="30" s="1"/>
  <c r="Y66" i="30"/>
  <c r="AA66" i="30" s="1"/>
  <c r="J68" i="30" l="1"/>
  <c r="I69" i="30"/>
  <c r="M67" i="30"/>
  <c r="O67" i="30" s="1"/>
  <c r="Y67" i="30"/>
  <c r="AA67" i="30" s="1"/>
  <c r="S67" i="30"/>
  <c r="U67" i="30" s="1"/>
  <c r="L67" i="30"/>
  <c r="P67" i="30"/>
  <c r="R67" i="30" s="1"/>
  <c r="V67" i="30"/>
  <c r="X67" i="30" s="1"/>
  <c r="J69" i="30" l="1"/>
  <c r="I70" i="30"/>
  <c r="V68" i="30"/>
  <c r="X68" i="30" s="1"/>
  <c r="P68" i="30"/>
  <c r="R68" i="30" s="1"/>
  <c r="L68" i="30"/>
  <c r="M68" i="30"/>
  <c r="O68" i="30" s="1"/>
  <c r="S68" i="30"/>
  <c r="U68" i="30" s="1"/>
  <c r="Y68" i="30"/>
  <c r="AA68" i="30" s="1"/>
  <c r="J70" i="30" l="1"/>
  <c r="I71" i="30"/>
  <c r="S69" i="30"/>
  <c r="U69" i="30" s="1"/>
  <c r="Y69" i="30"/>
  <c r="AA69" i="30" s="1"/>
  <c r="P69" i="30"/>
  <c r="R69" i="30" s="1"/>
  <c r="M69" i="30"/>
  <c r="O69" i="30" s="1"/>
  <c r="L69" i="30"/>
  <c r="V69" i="30"/>
  <c r="X69" i="30" s="1"/>
  <c r="J71" i="30" l="1"/>
  <c r="I72" i="30"/>
  <c r="P70" i="30"/>
  <c r="R70" i="30" s="1"/>
  <c r="Y70" i="30"/>
  <c r="AA70" i="30" s="1"/>
  <c r="L70" i="30"/>
  <c r="M70" i="30"/>
  <c r="O70" i="30" s="1"/>
  <c r="V70" i="30"/>
  <c r="X70" i="30" s="1"/>
  <c r="S70" i="30"/>
  <c r="U70" i="30" s="1"/>
  <c r="J72" i="30" l="1"/>
  <c r="I73" i="30"/>
  <c r="M71" i="30"/>
  <c r="O71" i="30" s="1"/>
  <c r="Y71" i="30"/>
  <c r="AA71" i="30" s="1"/>
  <c r="P71" i="30"/>
  <c r="R71" i="30" s="1"/>
  <c r="L71" i="30"/>
  <c r="S71" i="30"/>
  <c r="U71" i="30" s="1"/>
  <c r="V71" i="30"/>
  <c r="X71" i="30" s="1"/>
  <c r="J73" i="30" l="1"/>
  <c r="I74" i="30"/>
  <c r="Y72" i="30"/>
  <c r="AA72" i="30" s="1"/>
  <c r="P72" i="30"/>
  <c r="R72" i="30" s="1"/>
  <c r="V72" i="30"/>
  <c r="X72" i="30" s="1"/>
  <c r="L72" i="30"/>
  <c r="S72" i="30"/>
  <c r="U72" i="30" s="1"/>
  <c r="M72" i="30"/>
  <c r="O72" i="30" s="1"/>
  <c r="J74" i="30" l="1"/>
  <c r="I75" i="30"/>
  <c r="P73" i="30"/>
  <c r="R73" i="30" s="1"/>
  <c r="S73" i="30"/>
  <c r="U73" i="30" s="1"/>
  <c r="L73" i="30"/>
  <c r="Y73" i="30"/>
  <c r="AA73" i="30" s="1"/>
  <c r="V73" i="30"/>
  <c r="X73" i="30" s="1"/>
  <c r="M73" i="30"/>
  <c r="O73" i="30" s="1"/>
  <c r="J75" i="30" l="1"/>
  <c r="I76" i="30"/>
  <c r="L74" i="30"/>
  <c r="V74" i="30"/>
  <c r="X74" i="30" s="1"/>
  <c r="P74" i="30"/>
  <c r="R74" i="30" s="1"/>
  <c r="Y74" i="30"/>
  <c r="AA74" i="30" s="1"/>
  <c r="M74" i="30"/>
  <c r="O74" i="30" s="1"/>
  <c r="S74" i="30"/>
  <c r="U74" i="30" s="1"/>
  <c r="J76" i="30" l="1"/>
  <c r="I77" i="30"/>
  <c r="V75" i="30"/>
  <c r="X75" i="30" s="1"/>
  <c r="P75" i="30"/>
  <c r="R75" i="30" s="1"/>
  <c r="L75" i="30"/>
  <c r="S75" i="30"/>
  <c r="U75" i="30" s="1"/>
  <c r="Y75" i="30"/>
  <c r="AA75" i="30" s="1"/>
  <c r="M75" i="30"/>
  <c r="O75" i="30" s="1"/>
  <c r="J77" i="30" l="1"/>
  <c r="I78" i="30"/>
  <c r="S76" i="30"/>
  <c r="U76" i="30" s="1"/>
  <c r="P76" i="30"/>
  <c r="R76" i="30" s="1"/>
  <c r="M76" i="30"/>
  <c r="O76" i="30" s="1"/>
  <c r="L76" i="30"/>
  <c r="Y76" i="30"/>
  <c r="AA76" i="30" s="1"/>
  <c r="V76" i="30"/>
  <c r="X76" i="30" s="1"/>
  <c r="J78" i="30" l="1"/>
  <c r="I79" i="30"/>
  <c r="S77" i="30"/>
  <c r="U77" i="30" s="1"/>
  <c r="M77" i="30"/>
  <c r="O77" i="30" s="1"/>
  <c r="L77" i="30"/>
  <c r="Y77" i="30"/>
  <c r="AA77" i="30" s="1"/>
  <c r="P77" i="30"/>
  <c r="R77" i="30" s="1"/>
  <c r="V77" i="30"/>
  <c r="X77" i="30" s="1"/>
  <c r="J79" i="30" l="1"/>
  <c r="I80" i="30"/>
  <c r="V78" i="30"/>
  <c r="X78" i="30" s="1"/>
  <c r="M78" i="30"/>
  <c r="O78" i="30" s="1"/>
  <c r="S78" i="30"/>
  <c r="U78" i="30" s="1"/>
  <c r="L78" i="30"/>
  <c r="Y78" i="30"/>
  <c r="AA78" i="30" s="1"/>
  <c r="P78" i="30"/>
  <c r="R78" i="30" s="1"/>
  <c r="J80" i="30" l="1"/>
  <c r="I81" i="30"/>
  <c r="M79" i="30"/>
  <c r="O79" i="30" s="1"/>
  <c r="S79" i="30"/>
  <c r="U79" i="30" s="1"/>
  <c r="L79" i="30"/>
  <c r="Y79" i="30"/>
  <c r="AA79" i="30" s="1"/>
  <c r="P79" i="30"/>
  <c r="R79" i="30" s="1"/>
  <c r="V79" i="30"/>
  <c r="X79" i="30" s="1"/>
  <c r="J81" i="30" l="1"/>
  <c r="I82" i="30"/>
  <c r="V80" i="30"/>
  <c r="X80" i="30" s="1"/>
  <c r="M80" i="30"/>
  <c r="O80" i="30" s="1"/>
  <c r="L80" i="30"/>
  <c r="S80" i="30"/>
  <c r="U80" i="30" s="1"/>
  <c r="Y80" i="30"/>
  <c r="AA80" i="30" s="1"/>
  <c r="P80" i="30"/>
  <c r="R80" i="30" s="1"/>
  <c r="J82" i="30" l="1"/>
  <c r="I83" i="30"/>
  <c r="V81" i="30"/>
  <c r="X81" i="30" s="1"/>
  <c r="Y81" i="30"/>
  <c r="AA81" i="30" s="1"/>
  <c r="M81" i="30"/>
  <c r="O81" i="30" s="1"/>
  <c r="P81" i="30"/>
  <c r="R81" i="30" s="1"/>
  <c r="S81" i="30"/>
  <c r="U81" i="30" s="1"/>
  <c r="L81" i="30"/>
  <c r="J83" i="30" l="1"/>
  <c r="I84" i="30"/>
  <c r="V82" i="30"/>
  <c r="X82" i="30" s="1"/>
  <c r="S82" i="30"/>
  <c r="U82" i="30" s="1"/>
  <c r="L82" i="30"/>
  <c r="Y82" i="30"/>
  <c r="AA82" i="30" s="1"/>
  <c r="M82" i="30"/>
  <c r="O82" i="30" s="1"/>
  <c r="P82" i="30"/>
  <c r="R82" i="30" s="1"/>
  <c r="J84" i="30" l="1"/>
  <c r="I85" i="30"/>
  <c r="L83" i="30"/>
  <c r="Y83" i="30"/>
  <c r="AA83" i="30" s="1"/>
  <c r="V83" i="30"/>
  <c r="X83" i="30" s="1"/>
  <c r="M83" i="30"/>
  <c r="O83" i="30" s="1"/>
  <c r="P83" i="30"/>
  <c r="R83" i="30" s="1"/>
  <c r="S83" i="30"/>
  <c r="U83" i="30" s="1"/>
  <c r="J85" i="30" l="1"/>
  <c r="I86" i="30"/>
  <c r="M84" i="30"/>
  <c r="O84" i="30" s="1"/>
  <c r="V84" i="30"/>
  <c r="X84" i="30" s="1"/>
  <c r="S84" i="30"/>
  <c r="U84" i="30" s="1"/>
  <c r="L84" i="30"/>
  <c r="Y84" i="30"/>
  <c r="AA84" i="30" s="1"/>
  <c r="P84" i="30"/>
  <c r="R84" i="30" s="1"/>
  <c r="J86" i="30" l="1"/>
  <c r="I87" i="30"/>
  <c r="V85" i="30"/>
  <c r="X85" i="30" s="1"/>
  <c r="M85" i="30"/>
  <c r="O85" i="30" s="1"/>
  <c r="L85" i="30"/>
  <c r="P85" i="30"/>
  <c r="R85" i="30" s="1"/>
  <c r="S85" i="30"/>
  <c r="U85" i="30" s="1"/>
  <c r="Y85" i="30"/>
  <c r="AA85" i="30" s="1"/>
  <c r="J87" i="30" l="1"/>
  <c r="I88" i="30"/>
  <c r="M86" i="30"/>
  <c r="O86" i="30" s="1"/>
  <c r="Y86" i="30"/>
  <c r="AA86" i="30" s="1"/>
  <c r="L86" i="30"/>
  <c r="P86" i="30"/>
  <c r="R86" i="30" s="1"/>
  <c r="V86" i="30"/>
  <c r="X86" i="30" s="1"/>
  <c r="S86" i="30"/>
  <c r="U86" i="30" s="1"/>
  <c r="J88" i="30" l="1"/>
  <c r="I89" i="30"/>
  <c r="P87" i="30"/>
  <c r="R87" i="30" s="1"/>
  <c r="M87" i="30"/>
  <c r="O87" i="30" s="1"/>
  <c r="S87" i="30"/>
  <c r="U87" i="30" s="1"/>
  <c r="L87" i="30"/>
  <c r="Y87" i="30"/>
  <c r="AA87" i="30" s="1"/>
  <c r="V87" i="30"/>
  <c r="X87" i="30" s="1"/>
  <c r="J89" i="30" l="1"/>
  <c r="I90" i="30"/>
  <c r="Y88" i="30"/>
  <c r="AA88" i="30" s="1"/>
  <c r="V88" i="30"/>
  <c r="X88" i="30" s="1"/>
  <c r="P88" i="30"/>
  <c r="R88" i="30" s="1"/>
  <c r="M88" i="30"/>
  <c r="O88" i="30" s="1"/>
  <c r="L88" i="30"/>
  <c r="S88" i="30"/>
  <c r="U88" i="30" s="1"/>
  <c r="J90" i="30" l="1"/>
  <c r="I91" i="30"/>
  <c r="P89" i="30"/>
  <c r="R89" i="30" s="1"/>
  <c r="S89" i="30"/>
  <c r="U89" i="30" s="1"/>
  <c r="L89" i="30"/>
  <c r="Y89" i="30"/>
  <c r="AA89" i="30" s="1"/>
  <c r="V89" i="30"/>
  <c r="X89" i="30" s="1"/>
  <c r="M89" i="30"/>
  <c r="O89" i="30" s="1"/>
  <c r="J91" i="30" l="1"/>
  <c r="I92" i="30"/>
  <c r="M90" i="30"/>
  <c r="O90" i="30" s="1"/>
  <c r="P90" i="30"/>
  <c r="R90" i="30" s="1"/>
  <c r="Y90" i="30"/>
  <c r="AA90" i="30" s="1"/>
  <c r="V90" i="30"/>
  <c r="X90" i="30" s="1"/>
  <c r="L90" i="30"/>
  <c r="S90" i="30"/>
  <c r="U90" i="30" s="1"/>
  <c r="J92" i="30" l="1"/>
  <c r="I93" i="30"/>
  <c r="M91" i="30"/>
  <c r="O91" i="30" s="1"/>
  <c r="P91" i="30"/>
  <c r="R91" i="30" s="1"/>
  <c r="V91" i="30"/>
  <c r="X91" i="30" s="1"/>
  <c r="S91" i="30"/>
  <c r="U91" i="30" s="1"/>
  <c r="L91" i="30"/>
  <c r="Y91" i="30"/>
  <c r="AA91" i="30" s="1"/>
  <c r="J93" i="30" l="1"/>
  <c r="I94" i="30"/>
  <c r="Y92" i="30"/>
  <c r="AA92" i="30" s="1"/>
  <c r="M92" i="30"/>
  <c r="O92" i="30" s="1"/>
  <c r="P92" i="30"/>
  <c r="R92" i="30" s="1"/>
  <c r="L92" i="30"/>
  <c r="S92" i="30"/>
  <c r="U92" i="30" s="1"/>
  <c r="V92" i="30"/>
  <c r="X92" i="30" s="1"/>
  <c r="J94" i="30" l="1"/>
  <c r="I95" i="30"/>
  <c r="P93" i="30"/>
  <c r="R93" i="30" s="1"/>
  <c r="S93" i="30"/>
  <c r="U93" i="30" s="1"/>
  <c r="Y93" i="30"/>
  <c r="AA93" i="30" s="1"/>
  <c r="M93" i="30"/>
  <c r="O93" i="30" s="1"/>
  <c r="V93" i="30"/>
  <c r="X93" i="30" s="1"/>
  <c r="L93" i="30"/>
  <c r="J95" i="30" l="1"/>
  <c r="I96" i="30"/>
  <c r="Y94" i="30"/>
  <c r="AA94" i="30" s="1"/>
  <c r="S94" i="30"/>
  <c r="U94" i="30" s="1"/>
  <c r="P94" i="30"/>
  <c r="R94" i="30" s="1"/>
  <c r="M94" i="30"/>
  <c r="O94" i="30" s="1"/>
  <c r="V94" i="30"/>
  <c r="X94" i="30" s="1"/>
  <c r="L94" i="30"/>
  <c r="J96" i="30" l="1"/>
  <c r="I97" i="30"/>
  <c r="L95" i="30"/>
  <c r="V95" i="30"/>
  <c r="X95" i="30" s="1"/>
  <c r="M95" i="30"/>
  <c r="O95" i="30" s="1"/>
  <c r="S95" i="30"/>
  <c r="U95" i="30" s="1"/>
  <c r="P95" i="30"/>
  <c r="R95" i="30" s="1"/>
  <c r="Y95" i="30"/>
  <c r="AA95" i="30" s="1"/>
  <c r="J97" i="30" l="1"/>
  <c r="I98" i="30"/>
  <c r="P96" i="30"/>
  <c r="R96" i="30" s="1"/>
  <c r="V96" i="30"/>
  <c r="X96" i="30" s="1"/>
  <c r="L96" i="30"/>
  <c r="S96" i="30"/>
  <c r="U96" i="30" s="1"/>
  <c r="M96" i="30"/>
  <c r="O96" i="30" s="1"/>
  <c r="Y96" i="30"/>
  <c r="AA96" i="30" s="1"/>
  <c r="J98" i="30" l="1"/>
  <c r="I99" i="30"/>
  <c r="V97" i="30"/>
  <c r="X97" i="30" s="1"/>
  <c r="Y97" i="30"/>
  <c r="AA97" i="30" s="1"/>
  <c r="M97" i="30"/>
  <c r="O97" i="30" s="1"/>
  <c r="P97" i="30"/>
  <c r="R97" i="30" s="1"/>
  <c r="L97" i="30"/>
  <c r="S97" i="30"/>
  <c r="U97" i="30" s="1"/>
  <c r="J99" i="30" l="1"/>
  <c r="I100" i="30"/>
  <c r="V98" i="30"/>
  <c r="X98" i="30" s="1"/>
  <c r="P98" i="30"/>
  <c r="R98" i="30" s="1"/>
  <c r="L98" i="30"/>
  <c r="Y98" i="30"/>
  <c r="AA98" i="30" s="1"/>
  <c r="S98" i="30"/>
  <c r="U98" i="30" s="1"/>
  <c r="M98" i="30"/>
  <c r="O98" i="30" s="1"/>
  <c r="J100" i="30" l="1"/>
  <c r="I101" i="30"/>
  <c r="M99" i="30"/>
  <c r="O99" i="30" s="1"/>
  <c r="Y99" i="30"/>
  <c r="AA99" i="30" s="1"/>
  <c r="P99" i="30"/>
  <c r="R99" i="30" s="1"/>
  <c r="S99" i="30"/>
  <c r="U99" i="30" s="1"/>
  <c r="V99" i="30"/>
  <c r="X99" i="30" s="1"/>
  <c r="L99" i="30"/>
  <c r="J101" i="30" l="1"/>
  <c r="I102" i="30"/>
  <c r="S100" i="30"/>
  <c r="U100" i="30" s="1"/>
  <c r="M100" i="30"/>
  <c r="O100" i="30" s="1"/>
  <c r="P100" i="30"/>
  <c r="R100" i="30" s="1"/>
  <c r="L100" i="30"/>
  <c r="V100" i="30"/>
  <c r="X100" i="30" s="1"/>
  <c r="Y100" i="30"/>
  <c r="AA100" i="30" s="1"/>
  <c r="J102" i="30" l="1"/>
  <c r="I103" i="30"/>
  <c r="P101" i="30"/>
  <c r="R101" i="30" s="1"/>
  <c r="V101" i="30"/>
  <c r="X101" i="30" s="1"/>
  <c r="L101" i="30"/>
  <c r="S101" i="30"/>
  <c r="U101" i="30" s="1"/>
  <c r="Y101" i="30"/>
  <c r="AA101" i="30" s="1"/>
  <c r="M101" i="30"/>
  <c r="O101" i="30" s="1"/>
  <c r="J103" i="30" l="1"/>
  <c r="I104" i="30"/>
  <c r="P102" i="30"/>
  <c r="R102" i="30" s="1"/>
  <c r="L102" i="30"/>
  <c r="Y102" i="30"/>
  <c r="AA102" i="30" s="1"/>
  <c r="M102" i="30"/>
  <c r="O102" i="30" s="1"/>
  <c r="V102" i="30"/>
  <c r="X102" i="30" s="1"/>
  <c r="S102" i="30"/>
  <c r="U102" i="30" s="1"/>
  <c r="J104" i="30" l="1"/>
  <c r="I105" i="30"/>
  <c r="M103" i="30"/>
  <c r="O103" i="30" s="1"/>
  <c r="V103" i="30"/>
  <c r="X103" i="30" s="1"/>
  <c r="L103" i="30"/>
  <c r="Y103" i="30"/>
  <c r="AA103" i="30" s="1"/>
  <c r="P103" i="30"/>
  <c r="R103" i="30" s="1"/>
  <c r="S103" i="30"/>
  <c r="U103" i="30" s="1"/>
  <c r="J105" i="30" l="1"/>
  <c r="I106" i="30"/>
  <c r="V104" i="30"/>
  <c r="X104" i="30" s="1"/>
  <c r="Y104" i="30"/>
  <c r="AA104" i="30" s="1"/>
  <c r="S104" i="30"/>
  <c r="U104" i="30" s="1"/>
  <c r="P104" i="30"/>
  <c r="R104" i="30" s="1"/>
  <c r="M104" i="30"/>
  <c r="O104" i="30" s="1"/>
  <c r="L104" i="30"/>
  <c r="J106" i="30" l="1"/>
  <c r="I107" i="30"/>
  <c r="Y105" i="30"/>
  <c r="AA105" i="30" s="1"/>
  <c r="M105" i="30"/>
  <c r="O105" i="30" s="1"/>
  <c r="L105" i="30"/>
  <c r="V105" i="30"/>
  <c r="X105" i="30" s="1"/>
  <c r="S105" i="30"/>
  <c r="U105" i="30" s="1"/>
  <c r="P105" i="30"/>
  <c r="R105" i="30" s="1"/>
  <c r="J107" i="30" l="1"/>
  <c r="I108" i="30"/>
  <c r="P106" i="30"/>
  <c r="R106" i="30" s="1"/>
  <c r="Y106" i="30"/>
  <c r="AA106" i="30" s="1"/>
  <c r="S106" i="30"/>
  <c r="U106" i="30" s="1"/>
  <c r="L106" i="30"/>
  <c r="M106" i="30"/>
  <c r="O106" i="30" s="1"/>
  <c r="V106" i="30"/>
  <c r="X106" i="30" s="1"/>
  <c r="J108" i="30" l="1"/>
  <c r="I109" i="30"/>
  <c r="V107" i="30"/>
  <c r="X107" i="30" s="1"/>
  <c r="P107" i="30"/>
  <c r="R107" i="30" s="1"/>
  <c r="L107" i="30"/>
  <c r="M107" i="30"/>
  <c r="O107" i="30" s="1"/>
  <c r="Y107" i="30"/>
  <c r="AA107" i="30" s="1"/>
  <c r="S107" i="30"/>
  <c r="U107" i="30" s="1"/>
  <c r="J109" i="30" l="1"/>
  <c r="I110" i="30"/>
  <c r="M108" i="30"/>
  <c r="O108" i="30" s="1"/>
  <c r="Y108" i="30"/>
  <c r="AA108" i="30" s="1"/>
  <c r="L108" i="30"/>
  <c r="S108" i="30"/>
  <c r="U108" i="30" s="1"/>
  <c r="P108" i="30"/>
  <c r="R108" i="30" s="1"/>
  <c r="V108" i="30"/>
  <c r="X108" i="30" s="1"/>
  <c r="J110" i="30" l="1"/>
  <c r="I111" i="30"/>
  <c r="S109" i="30"/>
  <c r="U109" i="30" s="1"/>
  <c r="P109" i="30"/>
  <c r="R109" i="30" s="1"/>
  <c r="Y109" i="30"/>
  <c r="AA109" i="30" s="1"/>
  <c r="L109" i="30"/>
  <c r="M109" i="30"/>
  <c r="O109" i="30" s="1"/>
  <c r="V109" i="30"/>
  <c r="X109" i="30" s="1"/>
  <c r="J111" i="30" l="1"/>
  <c r="I112" i="30"/>
  <c r="Y110" i="30"/>
  <c r="AA110" i="30" s="1"/>
  <c r="M110" i="30"/>
  <c r="O110" i="30" s="1"/>
  <c r="L110" i="30"/>
  <c r="P110" i="30"/>
  <c r="R110" i="30" s="1"/>
  <c r="S110" i="30"/>
  <c r="U110" i="30" s="1"/>
  <c r="V110" i="30"/>
  <c r="X110" i="30" s="1"/>
  <c r="J112" i="30" l="1"/>
  <c r="I113" i="30"/>
  <c r="P111" i="30"/>
  <c r="R111" i="30" s="1"/>
  <c r="S111" i="30"/>
  <c r="U111" i="30" s="1"/>
  <c r="L111" i="30"/>
  <c r="V111" i="30"/>
  <c r="X111" i="30" s="1"/>
  <c r="Y111" i="30"/>
  <c r="AA111" i="30" s="1"/>
  <c r="M111" i="30"/>
  <c r="O111" i="30" s="1"/>
  <c r="J113" i="30" l="1"/>
  <c r="I114" i="30"/>
  <c r="P112" i="30"/>
  <c r="R112" i="30" s="1"/>
  <c r="S112" i="30"/>
  <c r="U112" i="30" s="1"/>
  <c r="L112" i="30"/>
  <c r="M112" i="30"/>
  <c r="O112" i="30" s="1"/>
  <c r="V112" i="30"/>
  <c r="X112" i="30" s="1"/>
  <c r="Y112" i="30"/>
  <c r="AA112" i="30" s="1"/>
  <c r="J114" i="30" l="1"/>
  <c r="I115" i="30"/>
  <c r="M113" i="30"/>
  <c r="O113" i="30" s="1"/>
  <c r="Y113" i="30"/>
  <c r="AA113" i="30" s="1"/>
  <c r="L113" i="30"/>
  <c r="S113" i="30"/>
  <c r="U113" i="30" s="1"/>
  <c r="V113" i="30"/>
  <c r="X113" i="30" s="1"/>
  <c r="P113" i="30"/>
  <c r="R113" i="30" s="1"/>
  <c r="J115" i="30" l="1"/>
  <c r="I116" i="30"/>
  <c r="P114" i="30"/>
  <c r="R114" i="30" s="1"/>
  <c r="Y114" i="30"/>
  <c r="AA114" i="30" s="1"/>
  <c r="M114" i="30"/>
  <c r="O114" i="30" s="1"/>
  <c r="L114" i="30"/>
  <c r="S114" i="30"/>
  <c r="U114" i="30" s="1"/>
  <c r="V114" i="30"/>
  <c r="X114" i="30" s="1"/>
  <c r="I117" i="30" l="1"/>
  <c r="J116" i="30"/>
  <c r="S115" i="30"/>
  <c r="U115" i="30" s="1"/>
  <c r="P115" i="30"/>
  <c r="R115" i="30" s="1"/>
  <c r="Y115" i="30"/>
  <c r="AA115" i="30" s="1"/>
  <c r="L115" i="30"/>
  <c r="M115" i="30"/>
  <c r="O115" i="30" s="1"/>
  <c r="V115" i="30"/>
  <c r="X115" i="30" s="1"/>
  <c r="P116" i="30" l="1"/>
  <c r="R116" i="30" s="1"/>
  <c r="L116" i="30"/>
  <c r="S116" i="30"/>
  <c r="U116" i="30" s="1"/>
  <c r="M116" i="30"/>
  <c r="O116" i="30" s="1"/>
  <c r="V116" i="30"/>
  <c r="X116" i="30" s="1"/>
  <c r="Y116" i="30"/>
  <c r="AA116" i="30" s="1"/>
  <c r="J117" i="30"/>
  <c r="I118" i="30"/>
  <c r="J118" i="30" l="1"/>
  <c r="I119" i="30"/>
  <c r="Y117" i="30"/>
  <c r="AA117" i="30" s="1"/>
  <c r="P117" i="30"/>
  <c r="R117" i="30" s="1"/>
  <c r="L117" i="30"/>
  <c r="V117" i="30"/>
  <c r="X117" i="30" s="1"/>
  <c r="S117" i="30"/>
  <c r="U117" i="30" s="1"/>
  <c r="M117" i="30"/>
  <c r="O117" i="30" s="1"/>
  <c r="J119" i="30" l="1"/>
  <c r="I120" i="30"/>
  <c r="M118" i="30"/>
  <c r="O118" i="30" s="1"/>
  <c r="P118" i="30"/>
  <c r="R118" i="30" s="1"/>
  <c r="Y118" i="30"/>
  <c r="AA118" i="30" s="1"/>
  <c r="L118" i="30"/>
  <c r="V118" i="30"/>
  <c r="X118" i="30" s="1"/>
  <c r="S118" i="30"/>
  <c r="U118" i="30" s="1"/>
  <c r="J120" i="30" l="1"/>
  <c r="I121" i="30"/>
  <c r="M119" i="30"/>
  <c r="O119" i="30" s="1"/>
  <c r="L119" i="30"/>
  <c r="P119" i="30"/>
  <c r="R119" i="30" s="1"/>
  <c r="Y119" i="30"/>
  <c r="AA119" i="30" s="1"/>
  <c r="S119" i="30"/>
  <c r="U119" i="30" s="1"/>
  <c r="V119" i="30"/>
  <c r="X119" i="30" s="1"/>
  <c r="J121" i="30" l="1"/>
  <c r="I122" i="30"/>
  <c r="V120" i="30"/>
  <c r="X120" i="30" s="1"/>
  <c r="M120" i="30"/>
  <c r="O120" i="30" s="1"/>
  <c r="P120" i="30"/>
  <c r="R120" i="30" s="1"/>
  <c r="L120" i="30"/>
  <c r="Y120" i="30"/>
  <c r="AA120" i="30" s="1"/>
  <c r="S120" i="30"/>
  <c r="U120" i="30" s="1"/>
  <c r="J122" i="30" l="1"/>
  <c r="I123" i="30"/>
  <c r="P121" i="30"/>
  <c r="R121" i="30" s="1"/>
  <c r="S121" i="30"/>
  <c r="U121" i="30" s="1"/>
  <c r="L121" i="30"/>
  <c r="M121" i="30"/>
  <c r="O121" i="30" s="1"/>
  <c r="Y121" i="30"/>
  <c r="AA121" i="30" s="1"/>
  <c r="V121" i="30"/>
  <c r="X121" i="30" s="1"/>
  <c r="J123" i="30" l="1"/>
  <c r="I124" i="30"/>
  <c r="V122" i="30"/>
  <c r="X122" i="30" s="1"/>
  <c r="S122" i="30"/>
  <c r="U122" i="30" s="1"/>
  <c r="P122" i="30"/>
  <c r="R122" i="30" s="1"/>
  <c r="M122" i="30"/>
  <c r="O122" i="30" s="1"/>
  <c r="Y122" i="30"/>
  <c r="AA122" i="30" s="1"/>
  <c r="L122" i="30"/>
  <c r="J124" i="30" l="1"/>
  <c r="I125" i="30"/>
  <c r="V123" i="30"/>
  <c r="X123" i="30" s="1"/>
  <c r="Y123" i="30"/>
  <c r="AA123" i="30" s="1"/>
  <c r="L123" i="30"/>
  <c r="M123" i="30"/>
  <c r="O123" i="30" s="1"/>
  <c r="S123" i="30"/>
  <c r="U123" i="30" s="1"/>
  <c r="P123" i="30"/>
  <c r="R123" i="30" s="1"/>
  <c r="J125" i="30" l="1"/>
  <c r="I126" i="30"/>
  <c r="M124" i="30"/>
  <c r="O124" i="30" s="1"/>
  <c r="S124" i="30"/>
  <c r="U124" i="30" s="1"/>
  <c r="L124" i="30"/>
  <c r="V124" i="30"/>
  <c r="X124" i="30" s="1"/>
  <c r="Y124" i="30"/>
  <c r="AA124" i="30" s="1"/>
  <c r="P124" i="30"/>
  <c r="R124" i="30" s="1"/>
  <c r="J126" i="30" l="1"/>
  <c r="I127" i="30"/>
  <c r="V125" i="30"/>
  <c r="X125" i="30" s="1"/>
  <c r="M125" i="30"/>
  <c r="O125" i="30" s="1"/>
  <c r="L125" i="30"/>
  <c r="S125" i="30"/>
  <c r="U125" i="30" s="1"/>
  <c r="Y125" i="30"/>
  <c r="AA125" i="30" s="1"/>
  <c r="P125" i="30"/>
  <c r="R125" i="30" s="1"/>
  <c r="I128" i="30" l="1"/>
  <c r="J127" i="30"/>
  <c r="V126" i="30"/>
  <c r="X126" i="30" s="1"/>
  <c r="P126" i="30"/>
  <c r="R126" i="30" s="1"/>
  <c r="L126" i="30"/>
  <c r="Y126" i="30"/>
  <c r="AA126" i="30" s="1"/>
  <c r="S126" i="30"/>
  <c r="U126" i="30" s="1"/>
  <c r="M126" i="30"/>
  <c r="O126" i="30" s="1"/>
  <c r="L127" i="30" l="1"/>
  <c r="V127" i="30"/>
  <c r="X127" i="30" s="1"/>
  <c r="P127" i="30"/>
  <c r="R127" i="30" s="1"/>
  <c r="M127" i="30"/>
  <c r="O127" i="30" s="1"/>
  <c r="Y127" i="30"/>
  <c r="AA127" i="30" s="1"/>
  <c r="S127" i="30"/>
  <c r="U127" i="30" s="1"/>
  <c r="I129" i="30"/>
  <c r="J128" i="30"/>
  <c r="Y128" i="30" l="1"/>
  <c r="AA128" i="30" s="1"/>
  <c r="L128" i="30"/>
  <c r="V128" i="30"/>
  <c r="X128" i="30" s="1"/>
  <c r="M128" i="30"/>
  <c r="O128" i="30" s="1"/>
  <c r="S128" i="30"/>
  <c r="U128" i="30" s="1"/>
  <c r="P128" i="30"/>
  <c r="R128" i="30" s="1"/>
  <c r="J129" i="30"/>
  <c r="I130" i="30"/>
  <c r="J130" i="30" l="1"/>
  <c r="I131" i="30"/>
  <c r="V129" i="30"/>
  <c r="X129" i="30" s="1"/>
  <c r="M129" i="30"/>
  <c r="O129" i="30" s="1"/>
  <c r="P129" i="30"/>
  <c r="R129" i="30" s="1"/>
  <c r="L129" i="30"/>
  <c r="S129" i="30"/>
  <c r="U129" i="30" s="1"/>
  <c r="Y129" i="30"/>
  <c r="AA129" i="30" s="1"/>
  <c r="I132" i="30" l="1"/>
  <c r="J131" i="30"/>
  <c r="M130" i="30"/>
  <c r="O130" i="30" s="1"/>
  <c r="S130" i="30"/>
  <c r="U130" i="30" s="1"/>
  <c r="L130" i="30"/>
  <c r="V130" i="30"/>
  <c r="X130" i="30" s="1"/>
  <c r="Y130" i="30"/>
  <c r="AA130" i="30" s="1"/>
  <c r="P130" i="30"/>
  <c r="R130" i="30" s="1"/>
  <c r="L131" i="30" l="1"/>
  <c r="S131" i="30"/>
  <c r="U131" i="30" s="1"/>
  <c r="Y131" i="30"/>
  <c r="AA131" i="30" s="1"/>
  <c r="P131" i="30"/>
  <c r="R131" i="30" s="1"/>
  <c r="V131" i="30"/>
  <c r="X131" i="30" s="1"/>
  <c r="M131" i="30"/>
  <c r="O131" i="30" s="1"/>
  <c r="I133" i="30"/>
  <c r="J132" i="30"/>
  <c r="L132" i="30" l="1"/>
  <c r="Y132" i="30"/>
  <c r="AA132" i="30" s="1"/>
  <c r="M132" i="30"/>
  <c r="O132" i="30" s="1"/>
  <c r="V132" i="30"/>
  <c r="X132" i="30" s="1"/>
  <c r="S132" i="30"/>
  <c r="U132" i="30" s="1"/>
  <c r="P132" i="30"/>
  <c r="R132" i="30" s="1"/>
  <c r="I134" i="30"/>
  <c r="J133" i="30"/>
  <c r="L133" i="30" l="1"/>
  <c r="Y133" i="30"/>
  <c r="AA133" i="30" s="1"/>
  <c r="V133" i="30"/>
  <c r="X133" i="30" s="1"/>
  <c r="P133" i="30"/>
  <c r="R133" i="30" s="1"/>
  <c r="M133" i="30"/>
  <c r="O133" i="30" s="1"/>
  <c r="S133" i="30"/>
  <c r="U133" i="30" s="1"/>
  <c r="J134" i="30"/>
  <c r="I135" i="30"/>
  <c r="J135" i="30" l="1"/>
  <c r="I136" i="30"/>
  <c r="P134" i="30"/>
  <c r="R134" i="30" s="1"/>
  <c r="V134" i="30"/>
  <c r="X134" i="30" s="1"/>
  <c r="L134" i="30"/>
  <c r="Y134" i="30"/>
  <c r="AA134" i="30" s="1"/>
  <c r="S134" i="30"/>
  <c r="U134" i="30" s="1"/>
  <c r="M134" i="30"/>
  <c r="O134" i="30" s="1"/>
  <c r="J136" i="30" l="1"/>
  <c r="I137" i="30"/>
  <c r="Y135" i="30"/>
  <c r="AA135" i="30" s="1"/>
  <c r="P135" i="30"/>
  <c r="R135" i="30" s="1"/>
  <c r="L135" i="30"/>
  <c r="V135" i="30"/>
  <c r="X135" i="30" s="1"/>
  <c r="S135" i="30"/>
  <c r="U135" i="30" s="1"/>
  <c r="M135" i="30"/>
  <c r="O135" i="30" s="1"/>
  <c r="J137" i="30" l="1"/>
  <c r="I138" i="30"/>
  <c r="Y136" i="30"/>
  <c r="AA136" i="30" s="1"/>
  <c r="M136" i="30"/>
  <c r="O136" i="30" s="1"/>
  <c r="V136" i="30"/>
  <c r="X136" i="30" s="1"/>
  <c r="L136" i="30"/>
  <c r="S136" i="30"/>
  <c r="U136" i="30" s="1"/>
  <c r="P136" i="30"/>
  <c r="R136" i="30" s="1"/>
  <c r="J138" i="30" l="1"/>
  <c r="I139" i="30"/>
  <c r="M137" i="30"/>
  <c r="O137" i="30" s="1"/>
  <c r="S137" i="30"/>
  <c r="U137" i="30" s="1"/>
  <c r="L137" i="30"/>
  <c r="Y137" i="30"/>
  <c r="AA137" i="30" s="1"/>
  <c r="V137" i="30"/>
  <c r="X137" i="30" s="1"/>
  <c r="P137" i="30"/>
  <c r="R137" i="30" s="1"/>
  <c r="I140" i="30" l="1"/>
  <c r="J139" i="30"/>
  <c r="P138" i="30"/>
  <c r="R138" i="30" s="1"/>
  <c r="M138" i="30"/>
  <c r="O138" i="30" s="1"/>
  <c r="L138" i="30"/>
  <c r="Y138" i="30"/>
  <c r="AA138" i="30" s="1"/>
  <c r="S138" i="30"/>
  <c r="U138" i="30" s="1"/>
  <c r="V138" i="30"/>
  <c r="X138" i="30" s="1"/>
  <c r="M139" i="30" l="1"/>
  <c r="O139" i="30" s="1"/>
  <c r="L139" i="30"/>
  <c r="V139" i="30"/>
  <c r="X139" i="30" s="1"/>
  <c r="P139" i="30"/>
  <c r="R139" i="30" s="1"/>
  <c r="S139" i="30"/>
  <c r="U139" i="30" s="1"/>
  <c r="Y139" i="30"/>
  <c r="AA139" i="30" s="1"/>
  <c r="J140" i="30"/>
  <c r="I141" i="30"/>
  <c r="J141" i="30" l="1"/>
  <c r="I142" i="30"/>
  <c r="S140" i="30"/>
  <c r="U140" i="30" s="1"/>
  <c r="M140" i="30"/>
  <c r="O140" i="30" s="1"/>
  <c r="L140" i="30"/>
  <c r="V140" i="30"/>
  <c r="X140" i="30" s="1"/>
  <c r="P140" i="30"/>
  <c r="R140" i="30" s="1"/>
  <c r="Y140" i="30"/>
  <c r="AA140" i="30" s="1"/>
  <c r="J142" i="30" l="1"/>
  <c r="I143" i="30"/>
  <c r="P141" i="30"/>
  <c r="R141" i="30" s="1"/>
  <c r="M141" i="30"/>
  <c r="O141" i="30" s="1"/>
  <c r="L141" i="30"/>
  <c r="S141" i="30"/>
  <c r="U141" i="30" s="1"/>
  <c r="Y141" i="30"/>
  <c r="AA141" i="30" s="1"/>
  <c r="V141" i="30"/>
  <c r="X141" i="30" s="1"/>
  <c r="J143" i="30" l="1"/>
  <c r="I144" i="30"/>
  <c r="Y142" i="30"/>
  <c r="AA142" i="30" s="1"/>
  <c r="S142" i="30"/>
  <c r="U142" i="30" s="1"/>
  <c r="L142" i="30"/>
  <c r="V142" i="30"/>
  <c r="X142" i="30" s="1"/>
  <c r="M142" i="30"/>
  <c r="O142" i="30" s="1"/>
  <c r="P142" i="30"/>
  <c r="R142" i="30" s="1"/>
  <c r="J144" i="30" l="1"/>
  <c r="I145" i="30"/>
  <c r="P143" i="30"/>
  <c r="R143" i="30" s="1"/>
  <c r="S143" i="30"/>
  <c r="U143" i="30" s="1"/>
  <c r="L143" i="30"/>
  <c r="M143" i="30"/>
  <c r="O143" i="30" s="1"/>
  <c r="Y143" i="30"/>
  <c r="AA143" i="30" s="1"/>
  <c r="V143" i="30"/>
  <c r="X143" i="30" s="1"/>
  <c r="J145" i="30" l="1"/>
  <c r="I146" i="30"/>
  <c r="V144" i="30"/>
  <c r="X144" i="30" s="1"/>
  <c r="P144" i="30"/>
  <c r="R144" i="30" s="1"/>
  <c r="L144" i="30"/>
  <c r="Y144" i="30"/>
  <c r="AA144" i="30" s="1"/>
  <c r="M144" i="30"/>
  <c r="O144" i="30" s="1"/>
  <c r="S144" i="30"/>
  <c r="U144" i="30" s="1"/>
  <c r="J146" i="30" l="1"/>
  <c r="I147" i="30"/>
  <c r="M145" i="30"/>
  <c r="O145" i="30" s="1"/>
  <c r="P145" i="30"/>
  <c r="R145" i="30" s="1"/>
  <c r="V145" i="30"/>
  <c r="X145" i="30" s="1"/>
  <c r="S145" i="30"/>
  <c r="U145" i="30" s="1"/>
  <c r="L145" i="30"/>
  <c r="Y145" i="30"/>
  <c r="AA145" i="30" s="1"/>
  <c r="J147" i="30" l="1"/>
  <c r="I148" i="30"/>
  <c r="P146" i="30"/>
  <c r="R146" i="30" s="1"/>
  <c r="M146" i="30"/>
  <c r="O146" i="30" s="1"/>
  <c r="Y146" i="30"/>
  <c r="AA146" i="30" s="1"/>
  <c r="L146" i="30"/>
  <c r="V146" i="30"/>
  <c r="X146" i="30" s="1"/>
  <c r="S146" i="30"/>
  <c r="U146" i="30" s="1"/>
  <c r="J148" i="30" l="1"/>
  <c r="I149" i="30"/>
  <c r="M147" i="30"/>
  <c r="O147" i="30" s="1"/>
  <c r="V147" i="30"/>
  <c r="X147" i="30" s="1"/>
  <c r="Y147" i="30"/>
  <c r="AA147" i="30" s="1"/>
  <c r="L147" i="30"/>
  <c r="S147" i="30"/>
  <c r="U147" i="30" s="1"/>
  <c r="P147" i="30"/>
  <c r="R147" i="30" s="1"/>
  <c r="J149" i="30" l="1"/>
  <c r="I150" i="30"/>
  <c r="S148" i="30"/>
  <c r="U148" i="30" s="1"/>
  <c r="L148" i="30"/>
  <c r="P148" i="30"/>
  <c r="R148" i="30" s="1"/>
  <c r="Y148" i="30"/>
  <c r="AA148" i="30" s="1"/>
  <c r="M148" i="30"/>
  <c r="O148" i="30" s="1"/>
  <c r="V148" i="30"/>
  <c r="X148" i="30" s="1"/>
  <c r="I151" i="30" l="1"/>
  <c r="J150" i="30"/>
  <c r="V149" i="30"/>
  <c r="X149" i="30" s="1"/>
  <c r="S149" i="30"/>
  <c r="U149" i="30" s="1"/>
  <c r="L149" i="30"/>
  <c r="P149" i="30"/>
  <c r="R149" i="30" s="1"/>
  <c r="Y149" i="30"/>
  <c r="AA149" i="30" s="1"/>
  <c r="M149" i="30"/>
  <c r="O149" i="30" s="1"/>
  <c r="L150" i="30" l="1"/>
  <c r="Y150" i="30"/>
  <c r="AA150" i="30" s="1"/>
  <c r="P150" i="30"/>
  <c r="R150" i="30" s="1"/>
  <c r="V150" i="30"/>
  <c r="X150" i="30" s="1"/>
  <c r="M150" i="30"/>
  <c r="O150" i="30" s="1"/>
  <c r="S150" i="30"/>
  <c r="U150" i="30" s="1"/>
  <c r="I152" i="30"/>
  <c r="J151" i="30"/>
  <c r="V151" i="30" l="1"/>
  <c r="X151" i="30" s="1"/>
  <c r="L151" i="30"/>
  <c r="M151" i="30"/>
  <c r="O151" i="30" s="1"/>
  <c r="S151" i="30"/>
  <c r="U151" i="30" s="1"/>
  <c r="P151" i="30"/>
  <c r="R151" i="30" s="1"/>
  <c r="Y151" i="30"/>
  <c r="AA151" i="30" s="1"/>
  <c r="J152" i="30"/>
  <c r="I153" i="30"/>
  <c r="J153" i="30" l="1"/>
  <c r="I154" i="30"/>
  <c r="Y152" i="30"/>
  <c r="AA152" i="30" s="1"/>
  <c r="V152" i="30"/>
  <c r="X152" i="30" s="1"/>
  <c r="P152" i="30"/>
  <c r="R152" i="30" s="1"/>
  <c r="M152" i="30"/>
  <c r="O152" i="30" s="1"/>
  <c r="L152" i="30"/>
  <c r="S152" i="30"/>
  <c r="U152" i="30" s="1"/>
  <c r="J154" i="30" l="1"/>
  <c r="I155" i="30"/>
  <c r="P153" i="30"/>
  <c r="R153" i="30" s="1"/>
  <c r="S153" i="30"/>
  <c r="U153" i="30" s="1"/>
  <c r="L153" i="30"/>
  <c r="V153" i="30"/>
  <c r="X153" i="30" s="1"/>
  <c r="Y153" i="30"/>
  <c r="AA153" i="30" s="1"/>
  <c r="M153" i="30"/>
  <c r="O153" i="30" s="1"/>
  <c r="I156" i="30" l="1"/>
  <c r="J155" i="30"/>
  <c r="Y154" i="30"/>
  <c r="AA154" i="30" s="1"/>
  <c r="V154" i="30"/>
  <c r="X154" i="30" s="1"/>
  <c r="L154" i="30"/>
  <c r="S154" i="30"/>
  <c r="U154" i="30" s="1"/>
  <c r="P154" i="30"/>
  <c r="R154" i="30" s="1"/>
  <c r="M154" i="30"/>
  <c r="O154" i="30" s="1"/>
  <c r="L155" i="30" l="1"/>
  <c r="V155" i="30"/>
  <c r="X155" i="30" s="1"/>
  <c r="M155" i="30"/>
  <c r="O155" i="30" s="1"/>
  <c r="P155" i="30"/>
  <c r="R155" i="30" s="1"/>
  <c r="S155" i="30"/>
  <c r="U155" i="30" s="1"/>
  <c r="Y155" i="30"/>
  <c r="AA155" i="30" s="1"/>
  <c r="J156" i="30"/>
  <c r="I157" i="30"/>
  <c r="I158" i="30" l="1"/>
  <c r="J157" i="30"/>
  <c r="P156" i="30"/>
  <c r="R156" i="30" s="1"/>
  <c r="Y156" i="30"/>
  <c r="AA156" i="30" s="1"/>
  <c r="M156" i="30"/>
  <c r="O156" i="30" s="1"/>
  <c r="L156" i="30"/>
  <c r="S156" i="30"/>
  <c r="U156" i="30" s="1"/>
  <c r="V156" i="30"/>
  <c r="X156" i="30" s="1"/>
  <c r="S157" i="30" l="1"/>
  <c r="U157" i="30" s="1"/>
  <c r="L157" i="30"/>
  <c r="V157" i="30"/>
  <c r="X157" i="30" s="1"/>
  <c r="Y157" i="30"/>
  <c r="AA157" i="30" s="1"/>
  <c r="P157" i="30"/>
  <c r="R157" i="30" s="1"/>
  <c r="M157" i="30"/>
  <c r="O157" i="30" s="1"/>
  <c r="J158" i="30"/>
  <c r="I159" i="30"/>
  <c r="I160" i="30" l="1"/>
  <c r="J159" i="30"/>
  <c r="Y158" i="30"/>
  <c r="AA158" i="30" s="1"/>
  <c r="S158" i="30"/>
  <c r="U158" i="30" s="1"/>
  <c r="L158" i="30"/>
  <c r="P158" i="30"/>
  <c r="R158" i="30" s="1"/>
  <c r="M158" i="30"/>
  <c r="O158" i="30" s="1"/>
  <c r="V158" i="30"/>
  <c r="X158" i="30" s="1"/>
  <c r="L159" i="30" l="1"/>
  <c r="S159" i="30"/>
  <c r="U159" i="30" s="1"/>
  <c r="V159" i="30"/>
  <c r="X159" i="30" s="1"/>
  <c r="M159" i="30"/>
  <c r="O159" i="30" s="1"/>
  <c r="Y159" i="30"/>
  <c r="AA159" i="30" s="1"/>
  <c r="P159" i="30"/>
  <c r="R159" i="30" s="1"/>
  <c r="J160" i="30"/>
  <c r="I161" i="30"/>
  <c r="J161" i="30" l="1"/>
  <c r="I162" i="30"/>
  <c r="V160" i="30"/>
  <c r="X160" i="30" s="1"/>
  <c r="Y160" i="30"/>
  <c r="AA160" i="30" s="1"/>
  <c r="P160" i="30"/>
  <c r="R160" i="30" s="1"/>
  <c r="L160" i="30"/>
  <c r="S160" i="30"/>
  <c r="U160" i="30" s="1"/>
  <c r="M160" i="30"/>
  <c r="O160" i="30" s="1"/>
  <c r="J162" i="30" l="1"/>
  <c r="I163" i="30"/>
  <c r="V161" i="30"/>
  <c r="X161" i="30" s="1"/>
  <c r="S161" i="30"/>
  <c r="U161" i="30" s="1"/>
  <c r="L161" i="30"/>
  <c r="M161" i="30"/>
  <c r="O161" i="30" s="1"/>
  <c r="Y161" i="30"/>
  <c r="AA161" i="30" s="1"/>
  <c r="P161" i="30"/>
  <c r="R161" i="30" s="1"/>
  <c r="J163" i="30" l="1"/>
  <c r="I164" i="30"/>
  <c r="Y162" i="30"/>
  <c r="AA162" i="30" s="1"/>
  <c r="L162" i="30"/>
  <c r="M162" i="30"/>
  <c r="O162" i="30" s="1"/>
  <c r="V162" i="30"/>
  <c r="X162" i="30" s="1"/>
  <c r="S162" i="30"/>
  <c r="U162" i="30" s="1"/>
  <c r="P162" i="30"/>
  <c r="R162" i="30" s="1"/>
  <c r="J164" i="30" l="1"/>
  <c r="I165" i="30"/>
  <c r="V163" i="30"/>
  <c r="X163" i="30" s="1"/>
  <c r="Y163" i="30"/>
  <c r="AA163" i="30" s="1"/>
  <c r="S163" i="30"/>
  <c r="U163" i="30" s="1"/>
  <c r="M163" i="30"/>
  <c r="O163" i="30" s="1"/>
  <c r="L163" i="30"/>
  <c r="P163" i="30"/>
  <c r="R163" i="30" s="1"/>
  <c r="J165" i="30" l="1"/>
  <c r="I166" i="30"/>
  <c r="V164" i="30"/>
  <c r="X164" i="30" s="1"/>
  <c r="P164" i="30"/>
  <c r="R164" i="30" s="1"/>
  <c r="L164" i="30"/>
  <c r="S164" i="30"/>
  <c r="U164" i="30" s="1"/>
  <c r="M164" i="30"/>
  <c r="O164" i="30" s="1"/>
  <c r="Y164" i="30"/>
  <c r="AA164" i="30" s="1"/>
  <c r="J166" i="30" l="1"/>
  <c r="I167" i="30"/>
  <c r="P165" i="30"/>
  <c r="R165" i="30" s="1"/>
  <c r="V165" i="30"/>
  <c r="X165" i="30" s="1"/>
  <c r="L165" i="30"/>
  <c r="Y165" i="30"/>
  <c r="AA165" i="30" s="1"/>
  <c r="M165" i="30"/>
  <c r="O165" i="30" s="1"/>
  <c r="S165" i="30"/>
  <c r="U165" i="30" s="1"/>
  <c r="I168" i="30" l="1"/>
  <c r="J167" i="30"/>
  <c r="Y166" i="30"/>
  <c r="AA166" i="30" s="1"/>
  <c r="M166" i="30"/>
  <c r="O166" i="30" s="1"/>
  <c r="V166" i="30"/>
  <c r="X166" i="30" s="1"/>
  <c r="L166" i="30"/>
  <c r="S166" i="30"/>
  <c r="U166" i="30" s="1"/>
  <c r="P166" i="30"/>
  <c r="R166" i="30" s="1"/>
  <c r="L167" i="30" l="1"/>
  <c r="P167" i="30"/>
  <c r="R167" i="30" s="1"/>
  <c r="Y167" i="30"/>
  <c r="AA167" i="30" s="1"/>
  <c r="S167" i="30"/>
  <c r="U167" i="30" s="1"/>
  <c r="V167" i="30"/>
  <c r="X167" i="30" s="1"/>
  <c r="M167" i="30"/>
  <c r="O167" i="30" s="1"/>
  <c r="J168" i="30"/>
  <c r="I169" i="30"/>
  <c r="I170" i="30" l="1"/>
  <c r="J169" i="30"/>
  <c r="L168" i="30"/>
  <c r="V168" i="30"/>
  <c r="X168" i="30" s="1"/>
  <c r="Y168" i="30"/>
  <c r="AA168" i="30" s="1"/>
  <c r="S168" i="30"/>
  <c r="U168" i="30" s="1"/>
  <c r="P168" i="30"/>
  <c r="R168" i="30" s="1"/>
  <c r="M168" i="30"/>
  <c r="O168" i="30" s="1"/>
  <c r="P169" i="30" l="1"/>
  <c r="R169" i="30" s="1"/>
  <c r="V169" i="30"/>
  <c r="X169" i="30" s="1"/>
  <c r="Y169" i="30"/>
  <c r="AA169" i="30" s="1"/>
  <c r="S169" i="30"/>
  <c r="U169" i="30" s="1"/>
  <c r="L169" i="30"/>
  <c r="M169" i="30"/>
  <c r="O169" i="30" s="1"/>
  <c r="J170" i="30"/>
  <c r="I171" i="30"/>
  <c r="J171" i="30" l="1"/>
  <c r="I172" i="30"/>
  <c r="V170" i="30"/>
  <c r="X170" i="30" s="1"/>
  <c r="L170" i="30"/>
  <c r="S170" i="30"/>
  <c r="U170" i="30" s="1"/>
  <c r="M170" i="30"/>
  <c r="O170" i="30" s="1"/>
  <c r="P170" i="30"/>
  <c r="R170" i="30" s="1"/>
  <c r="Y170" i="30"/>
  <c r="AA170" i="30" s="1"/>
  <c r="I173" i="30" l="1"/>
  <c r="J172" i="30"/>
  <c r="Y171" i="30"/>
  <c r="AA171" i="30" s="1"/>
  <c r="S171" i="30"/>
  <c r="U171" i="30" s="1"/>
  <c r="V171" i="30"/>
  <c r="X171" i="30" s="1"/>
  <c r="M171" i="30"/>
  <c r="O171" i="30" s="1"/>
  <c r="P171" i="30"/>
  <c r="R171" i="30" s="1"/>
  <c r="L171" i="30"/>
  <c r="P172" i="30" l="1"/>
  <c r="R172" i="30" s="1"/>
  <c r="Y172" i="30"/>
  <c r="AA172" i="30" s="1"/>
  <c r="M172" i="30"/>
  <c r="O172" i="30" s="1"/>
  <c r="S172" i="30"/>
  <c r="U172" i="30" s="1"/>
  <c r="V172" i="30"/>
  <c r="X172" i="30" s="1"/>
  <c r="L172" i="30"/>
  <c r="I174" i="30"/>
  <c r="J173" i="30"/>
  <c r="S173" i="30" l="1"/>
  <c r="U173" i="30" s="1"/>
  <c r="P173" i="30"/>
  <c r="R173" i="30" s="1"/>
  <c r="M173" i="30"/>
  <c r="O173" i="30" s="1"/>
  <c r="Y173" i="30"/>
  <c r="AA173" i="30" s="1"/>
  <c r="L173" i="30"/>
  <c r="V173" i="30"/>
  <c r="X173" i="30" s="1"/>
  <c r="J174" i="30"/>
  <c r="I175" i="30"/>
  <c r="J175" i="30" l="1"/>
  <c r="I176" i="30"/>
  <c r="P174" i="30"/>
  <c r="R174" i="30" s="1"/>
  <c r="V174" i="30"/>
  <c r="X174" i="30" s="1"/>
  <c r="L174" i="30"/>
  <c r="M174" i="30"/>
  <c r="O174" i="30" s="1"/>
  <c r="S174" i="30"/>
  <c r="U174" i="30" s="1"/>
  <c r="Y174" i="30"/>
  <c r="AA174" i="30" s="1"/>
  <c r="J176" i="30" l="1"/>
  <c r="I177" i="30"/>
  <c r="L175" i="30"/>
  <c r="Y175" i="30"/>
  <c r="AA175" i="30" s="1"/>
  <c r="M175" i="30"/>
  <c r="O175" i="30" s="1"/>
  <c r="S175" i="30"/>
  <c r="U175" i="30" s="1"/>
  <c r="V175" i="30"/>
  <c r="X175" i="30" s="1"/>
  <c r="P175" i="30"/>
  <c r="R175" i="30" s="1"/>
  <c r="I178" i="30" l="1"/>
  <c r="J178" i="30" s="1"/>
  <c r="J177" i="30"/>
  <c r="L176" i="30"/>
  <c r="M176" i="30"/>
  <c r="O176" i="30" s="1"/>
  <c r="S176" i="30"/>
  <c r="U176" i="30" s="1"/>
  <c r="V176" i="30"/>
  <c r="X176" i="30" s="1"/>
  <c r="P176" i="30"/>
  <c r="R176" i="30" s="1"/>
  <c r="Y176" i="30"/>
  <c r="AA176" i="30" s="1"/>
  <c r="L177" i="30" l="1"/>
  <c r="S177" i="30"/>
  <c r="U177" i="30" s="1"/>
  <c r="P177" i="30"/>
  <c r="R177" i="30" s="1"/>
  <c r="Y177" i="30"/>
  <c r="AA177" i="30" s="1"/>
  <c r="M177" i="30"/>
  <c r="O177" i="30" s="1"/>
  <c r="V177" i="30"/>
  <c r="X177" i="30" s="1"/>
  <c r="S178" i="30"/>
  <c r="U178" i="30" s="1"/>
  <c r="V178" i="30"/>
  <c r="X178" i="30" s="1"/>
  <c r="M178" i="30"/>
  <c r="O178" i="30" s="1"/>
  <c r="Y178" i="30"/>
  <c r="AA178" i="30" s="1"/>
  <c r="P178" i="30"/>
  <c r="R178" i="30" s="1"/>
  <c r="L178" i="30"/>
  <c r="I11" i="32"/>
  <c r="I12" i="32" l="1"/>
  <c r="I13" i="32" l="1"/>
  <c r="I14" i="32" l="1"/>
  <c r="I15" i="32" l="1"/>
  <c r="I16" i="32" l="1"/>
  <c r="I17" i="32" l="1"/>
  <c r="I18" i="32" l="1"/>
  <c r="I19" i="32" l="1"/>
  <c r="I20" i="32" l="1"/>
  <c r="I21" i="32" l="1"/>
  <c r="I22" i="32" l="1"/>
  <c r="I23" i="32" l="1"/>
  <c r="I24" i="32" l="1"/>
  <c r="I25" i="32" l="1"/>
  <c r="I26" i="32" l="1"/>
  <c r="I27" i="32" l="1"/>
  <c r="I28" i="32" l="1"/>
  <c r="I29" i="32" l="1"/>
  <c r="I30" i="32" l="1"/>
  <c r="I31" i="32" l="1"/>
  <c r="I32" i="32" l="1"/>
  <c r="I33" i="32" l="1"/>
  <c r="I34" i="32" l="1"/>
  <c r="I35" i="32" l="1"/>
  <c r="I36" i="32" l="1"/>
  <c r="I37" i="32" l="1"/>
  <c r="I38" i="32" l="1"/>
  <c r="I39" i="32" l="1"/>
  <c r="I40" i="32" l="1"/>
  <c r="I41" i="32" l="1"/>
  <c r="I42" i="32" l="1"/>
  <c r="I43" i="32" l="1"/>
  <c r="I44" i="32" l="1"/>
  <c r="I45" i="32" l="1"/>
  <c r="I46" i="32" l="1"/>
  <c r="I47" i="32" l="1"/>
  <c r="I48" i="32" l="1"/>
  <c r="I49" i="32" l="1"/>
  <c r="I50" i="32" l="1"/>
  <c r="I51" i="32" l="1"/>
  <c r="I52" i="32" l="1"/>
  <c r="I53" i="32" l="1"/>
  <c r="I54" i="32" l="1"/>
  <c r="I55" i="32" l="1"/>
  <c r="I56" i="32" l="1"/>
  <c r="I57" i="32" l="1"/>
  <c r="I58" i="32" l="1"/>
  <c r="I59" i="32" l="1"/>
  <c r="I60" i="32" l="1"/>
  <c r="I61" i="32" l="1"/>
  <c r="I62" i="32" l="1"/>
  <c r="I63" i="32" l="1"/>
  <c r="I64" i="32" l="1"/>
  <c r="I65" i="32" l="1"/>
  <c r="I66" i="32" l="1"/>
  <c r="I67" i="32" l="1"/>
  <c r="I68" i="32" l="1"/>
  <c r="I69" i="32" l="1"/>
  <c r="I70" i="32" l="1"/>
  <c r="I71" i="32" l="1"/>
  <c r="I72" i="32" l="1"/>
  <c r="I73" i="32" l="1"/>
  <c r="I74" i="32" l="1"/>
  <c r="I75" i="32" l="1"/>
  <c r="I76" i="32" l="1"/>
  <c r="I77" i="32" l="1"/>
  <c r="I78" i="32" l="1"/>
  <c r="I79" i="32" l="1"/>
  <c r="I80" i="32" l="1"/>
  <c r="I81" i="32" l="1"/>
  <c r="I82" i="32" l="1"/>
  <c r="I83" i="32" l="1"/>
  <c r="I84" i="32" l="1"/>
  <c r="I85" i="32" l="1"/>
  <c r="I86" i="32" l="1"/>
  <c r="I87" i="32" l="1"/>
  <c r="I88" i="32" l="1"/>
  <c r="I89" i="32" l="1"/>
  <c r="I90" i="32" l="1"/>
  <c r="I91" i="32" l="1"/>
  <c r="I92" i="32" l="1"/>
  <c r="I93" i="32" l="1"/>
  <c r="I94" i="32" l="1"/>
  <c r="I95" i="32" l="1"/>
  <c r="I96" i="32" l="1"/>
  <c r="I97" i="32" l="1"/>
  <c r="I98" i="32" l="1"/>
  <c r="I99" i="32" l="1"/>
  <c r="I100" i="32" l="1"/>
  <c r="I101" i="32" l="1"/>
  <c r="I102" i="32" l="1"/>
  <c r="I103" i="32" l="1"/>
  <c r="I104" i="32" l="1"/>
  <c r="I105" i="32" l="1"/>
  <c r="I106" i="32" l="1"/>
  <c r="I107" i="32" l="1"/>
  <c r="I108" i="32" l="1"/>
  <c r="I109" i="32" l="1"/>
  <c r="I110" i="32" l="1"/>
  <c r="I111" i="32" l="1"/>
  <c r="I112" i="32" l="1"/>
  <c r="I113" i="32" l="1"/>
  <c r="I114" i="32" l="1"/>
  <c r="I115" i="32" l="1"/>
  <c r="I116" i="32" l="1"/>
  <c r="I117" i="32" l="1"/>
  <c r="I118" i="32" l="1"/>
  <c r="I119" i="32" l="1"/>
  <c r="I120" i="32" l="1"/>
  <c r="I121" i="32" l="1"/>
  <c r="I122" i="32" l="1"/>
  <c r="I123" i="32" l="1"/>
  <c r="I124" i="32" l="1"/>
  <c r="I125" i="32" l="1"/>
  <c r="I126" i="32" l="1"/>
  <c r="I127" i="32" l="1"/>
  <c r="I128" i="32" l="1"/>
  <c r="I129" i="32" l="1"/>
  <c r="I130" i="32" l="1"/>
  <c r="I131" i="32" l="1"/>
  <c r="I132" i="32" l="1"/>
  <c r="I133" i="32" l="1"/>
  <c r="I134" i="32" l="1"/>
  <c r="I135" i="32" l="1"/>
  <c r="I136" i="32" l="1"/>
  <c r="I137" i="32" l="1"/>
  <c r="I138" i="32" l="1"/>
  <c r="I139" i="32" l="1"/>
  <c r="I140" i="32" l="1"/>
  <c r="I141" i="32" l="1"/>
  <c r="I142" i="32" l="1"/>
  <c r="I143" i="32" l="1"/>
  <c r="I144" i="32" l="1"/>
  <c r="I145" i="32" l="1"/>
  <c r="I146" i="32" l="1"/>
  <c r="I147" i="32" l="1"/>
  <c r="I148" i="32" l="1"/>
  <c r="I149" i="32" l="1"/>
  <c r="I150" i="32" l="1"/>
  <c r="I151" i="32" l="1"/>
  <c r="I152" i="32" l="1"/>
  <c r="I153" i="32" l="1"/>
  <c r="I154" i="32" l="1"/>
  <c r="I155" i="32" l="1"/>
  <c r="I156" i="32" l="1"/>
  <c r="I157" i="32" l="1"/>
  <c r="I158" i="32" l="1"/>
  <c r="I159" i="32" l="1"/>
  <c r="I160" i="32" l="1"/>
  <c r="I161" i="32" l="1"/>
  <c r="I162" i="32" l="1"/>
  <c r="I163" i="32" l="1"/>
  <c r="I164" i="32" l="1"/>
  <c r="I165" i="32" l="1"/>
  <c r="I166" i="32" l="1"/>
  <c r="I167" i="32" l="1"/>
  <c r="I168" i="32" l="1"/>
  <c r="I169" i="32" l="1"/>
  <c r="I170" i="32" l="1"/>
  <c r="I171" i="32" l="1"/>
  <c r="I172" i="32" l="1"/>
  <c r="I173" i="32" l="1"/>
  <c r="I174" i="32" l="1"/>
  <c r="I175" i="32" l="1"/>
  <c r="I176" i="32" l="1"/>
  <c r="I177" i="32" l="1"/>
  <c r="I178" i="32" l="1"/>
  <c r="N145" i="32"/>
  <c r="F42" i="35" s="1"/>
  <c r="N54" i="32"/>
  <c r="J14" i="32"/>
  <c r="S14" i="32" s="1"/>
  <c r="Q14" i="32"/>
  <c r="Z150" i="32"/>
  <c r="W52" i="32"/>
  <c r="J53" i="32"/>
  <c r="Y53" i="32" s="1"/>
  <c r="J132" i="32"/>
  <c r="E29" i="37" s="1"/>
  <c r="G29" i="37" s="1"/>
  <c r="J61" i="32"/>
  <c r="P61" i="32" s="1"/>
  <c r="J31" i="32"/>
  <c r="N120" i="32"/>
  <c r="F17" i="35" s="1"/>
  <c r="J99" i="32"/>
  <c r="Z171" i="32"/>
  <c r="N46" i="32"/>
  <c r="J56" i="32"/>
  <c r="Z72" i="32"/>
  <c r="N103" i="32"/>
  <c r="T26" i="32"/>
  <c r="Q139" i="32"/>
  <c r="F36" i="24" s="1"/>
  <c r="W137" i="32"/>
  <c r="N55" i="32"/>
  <c r="J98" i="32"/>
  <c r="Y98" i="32" s="1"/>
  <c r="T124" i="32"/>
  <c r="W121" i="32"/>
  <c r="Z169" i="32"/>
  <c r="Z91" i="32"/>
  <c r="W39" i="32"/>
  <c r="T156" i="32"/>
  <c r="N71" i="32"/>
  <c r="N32" i="32"/>
  <c r="J84" i="32"/>
  <c r="J65" i="32"/>
  <c r="P65" i="32" s="1"/>
  <c r="J15" i="32"/>
  <c r="M15" i="32" s="1"/>
  <c r="Q146" i="32"/>
  <c r="F43" i="24" s="1"/>
  <c r="Z79" i="32"/>
  <c r="W133" i="32"/>
  <c r="W83" i="32"/>
  <c r="Z16" i="32"/>
  <c r="T117" i="32"/>
  <c r="Z38" i="32"/>
  <c r="J125" i="32"/>
  <c r="E22" i="37" s="1"/>
  <c r="G22" i="37" s="1"/>
  <c r="J68" i="32"/>
  <c r="J66" i="32"/>
  <c r="Y66" i="32" s="1"/>
  <c r="J48" i="32"/>
  <c r="W115" i="32"/>
  <c r="J166" i="32"/>
  <c r="L21" i="37" s="1"/>
  <c r="N21" i="37" s="1"/>
  <c r="J95" i="32"/>
  <c r="J88" i="32"/>
  <c r="J62" i="32"/>
  <c r="P62" i="32" s="1"/>
  <c r="J75" i="32"/>
  <c r="J78" i="32"/>
  <c r="J105" i="32"/>
  <c r="J42" i="32"/>
  <c r="V42" i="32" s="1"/>
  <c r="Q148" i="32"/>
  <c r="F45" i="24" s="1"/>
  <c r="J140" i="32"/>
  <c r="E37" i="37" s="1"/>
  <c r="G37" i="37" s="1"/>
  <c r="J67" i="32"/>
  <c r="J30" i="32"/>
  <c r="J49" i="32"/>
  <c r="J27" i="32"/>
  <c r="N27" i="32"/>
  <c r="J24" i="32"/>
  <c r="L24" i="32" s="1"/>
  <c r="J107" i="32"/>
  <c r="E4" i="37" s="1"/>
  <c r="G4" i="37" s="1"/>
  <c r="J86" i="32"/>
  <c r="J131" i="32"/>
  <c r="E28" i="37" s="1"/>
  <c r="G28" i="37" s="1"/>
  <c r="J17" i="32"/>
  <c r="J165" i="32"/>
  <c r="L20" i="37" s="1"/>
  <c r="N20" i="37" s="1"/>
  <c r="J143" i="32"/>
  <c r="E40" i="37" s="1"/>
  <c r="G40" i="37" s="1"/>
  <c r="J101" i="32"/>
  <c r="J85" i="32"/>
  <c r="J135" i="32"/>
  <c r="E32" i="37" s="1"/>
  <c r="G32" i="37" s="1"/>
  <c r="J160" i="32"/>
  <c r="L15" i="37" s="1"/>
  <c r="N15" i="37" s="1"/>
  <c r="J164" i="32"/>
  <c r="L19" i="37" s="1"/>
  <c r="N19" i="37" s="1"/>
  <c r="Q164" i="32"/>
  <c r="M19" i="24" s="1"/>
  <c r="Z44" i="32"/>
  <c r="J96" i="32"/>
  <c r="J177" i="32"/>
  <c r="L32" i="37" s="1"/>
  <c r="N32" i="37" s="1"/>
  <c r="J93" i="32"/>
  <c r="J111" i="32"/>
  <c r="E8" i="37" s="1"/>
  <c r="G8" i="37" s="1"/>
  <c r="J94" i="32"/>
  <c r="J129" i="32"/>
  <c r="E26" i="37" s="1"/>
  <c r="G26" i="37" s="1"/>
  <c r="J20" i="32"/>
  <c r="J36" i="32"/>
  <c r="J28" i="32"/>
  <c r="J80" i="32"/>
  <c r="S80" i="32" s="1"/>
  <c r="J172" i="32"/>
  <c r="L27" i="37" s="1"/>
  <c r="N27" i="37" s="1"/>
  <c r="J12" i="32"/>
  <c r="J21" i="32"/>
  <c r="J81" i="32"/>
  <c r="W82" i="32"/>
  <c r="J134" i="32"/>
  <c r="E31" i="37" s="1"/>
  <c r="G31" i="37" s="1"/>
  <c r="J77" i="32"/>
  <c r="J112" i="32"/>
  <c r="E9" i="37" s="1"/>
  <c r="G9" i="37" s="1"/>
  <c r="J104" i="32"/>
  <c r="J161" i="32"/>
  <c r="L16" i="37" s="1"/>
  <c r="N16" i="37" s="1"/>
  <c r="Q178" i="32"/>
  <c r="M33" i="24" s="1"/>
  <c r="J155" i="32"/>
  <c r="L10" i="37" s="1"/>
  <c r="N10" i="37" s="1"/>
  <c r="J130" i="32"/>
  <c r="Q158" i="32"/>
  <c r="M13" i="24" s="1"/>
  <c r="J127" i="32"/>
  <c r="E24" i="37" s="1"/>
  <c r="G24" i="37" s="1"/>
  <c r="J63" i="32"/>
  <c r="J110" i="32"/>
  <c r="E7" i="37" s="1"/>
  <c r="G7" i="37" s="1"/>
  <c r="J142" i="32"/>
  <c r="W19" i="32"/>
  <c r="J74" i="32"/>
  <c r="J106" i="32"/>
  <c r="J37" i="32"/>
  <c r="J11" i="32"/>
  <c r="J126" i="32"/>
  <c r="E23" i="37" s="1"/>
  <c r="G23" i="37" s="1"/>
  <c r="J87" i="32"/>
  <c r="J92" i="32"/>
  <c r="J141" i="32"/>
  <c r="E38" i="37" s="1"/>
  <c r="G38" i="37" s="1"/>
  <c r="J76" i="32"/>
  <c r="M76" i="32" s="1"/>
  <c r="J73" i="32"/>
  <c r="J123" i="32"/>
  <c r="E20" i="37" s="1"/>
  <c r="G20" i="37" s="1"/>
  <c r="J33" i="32"/>
  <c r="V33" i="32" s="1"/>
  <c r="J40" i="32"/>
  <c r="P40" i="32" s="1"/>
  <c r="J102" i="32"/>
  <c r="M102" i="32" s="1"/>
  <c r="J151" i="32"/>
  <c r="L6" i="37" s="1"/>
  <c r="N6" i="37" s="1"/>
  <c r="J45" i="32"/>
  <c r="J59" i="32"/>
  <c r="V59" i="32" s="1"/>
  <c r="Q108" i="32"/>
  <c r="F5" i="24" s="1"/>
  <c r="J22" i="32"/>
  <c r="J128" i="32"/>
  <c r="J13" i="32"/>
  <c r="J89" i="32"/>
  <c r="J119" i="32"/>
  <c r="E16" i="37" s="1"/>
  <c r="G16" i="37" s="1"/>
  <c r="J58" i="32"/>
  <c r="J176" i="32"/>
  <c r="L31" i="37" s="1"/>
  <c r="N31" i="37" s="1"/>
  <c r="J154" i="32"/>
  <c r="L9" i="37" s="1"/>
  <c r="N9" i="37" s="1"/>
  <c r="J170" i="32"/>
  <c r="L25" i="37" s="1"/>
  <c r="N25" i="37" s="1"/>
  <c r="J149" i="32"/>
  <c r="J97" i="32"/>
  <c r="J118" i="32"/>
  <c r="E15" i="37" s="1"/>
  <c r="G15" i="37" s="1"/>
  <c r="J47" i="32"/>
  <c r="J163" i="32"/>
  <c r="L18" i="37" s="1"/>
  <c r="N18" i="37" s="1"/>
  <c r="J57" i="32"/>
  <c r="J50" i="32"/>
  <c r="L50" i="32" s="1"/>
  <c r="J70" i="32"/>
  <c r="J35" i="32"/>
  <c r="J114" i="32"/>
  <c r="J167" i="32"/>
  <c r="L22" i="37" s="1"/>
  <c r="N22" i="37" s="1"/>
  <c r="J162" i="32"/>
  <c r="L17" i="37" s="1"/>
  <c r="N17" i="37" s="1"/>
  <c r="J100" i="32"/>
  <c r="J136" i="32"/>
  <c r="E33" i="37" s="1"/>
  <c r="G33" i="37" s="1"/>
  <c r="J144" i="32"/>
  <c r="E41" i="37" s="1"/>
  <c r="G41" i="37" s="1"/>
  <c r="J69" i="32"/>
  <c r="J153" i="32"/>
  <c r="L8" i="37" s="1"/>
  <c r="N8" i="37" s="1"/>
  <c r="J113" i="32"/>
  <c r="J168" i="32"/>
  <c r="L23" i="37" s="1"/>
  <c r="N23" i="37" s="1"/>
  <c r="J29" i="32"/>
  <c r="J173" i="32"/>
  <c r="L28" i="37" s="1"/>
  <c r="N28" i="37" s="1"/>
  <c r="J25" i="32"/>
  <c r="J64" i="32"/>
  <c r="J174" i="32"/>
  <c r="L29" i="37" s="1"/>
  <c r="N29" i="37" s="1"/>
  <c r="J147" i="32"/>
  <c r="E44" i="37" s="1"/>
  <c r="G44" i="37" s="1"/>
  <c r="J60" i="32"/>
  <c r="P60" i="32" s="1"/>
  <c r="J18" i="32"/>
  <c r="J34" i="32"/>
  <c r="J116" i="32"/>
  <c r="E13" i="37" s="1"/>
  <c r="G13" i="37" s="1"/>
  <c r="J159" i="32"/>
  <c r="J51" i="32"/>
  <c r="J23" i="32"/>
  <c r="J175" i="32"/>
  <c r="L30" i="37" s="1"/>
  <c r="N30" i="37" s="1"/>
  <c r="J109" i="32"/>
  <c r="E6" i="37" s="1"/>
  <c r="G6" i="37" s="1"/>
  <c r="J122" i="32"/>
  <c r="E19" i="37" s="1"/>
  <c r="G19" i="37" s="1"/>
  <c r="S159" i="32" l="1"/>
  <c r="L14" i="37"/>
  <c r="N14" i="37" s="1"/>
  <c r="L128" i="32"/>
  <c r="E25" i="37"/>
  <c r="G25" i="37" s="1"/>
  <c r="L114" i="32"/>
  <c r="E11" i="37"/>
  <c r="G11" i="37" s="1"/>
  <c r="S113" i="32"/>
  <c r="E10" i="37"/>
  <c r="G10" i="37" s="1"/>
  <c r="L130" i="32"/>
  <c r="E27" i="37"/>
  <c r="G27" i="37" s="1"/>
  <c r="V149" i="32"/>
  <c r="L4" i="37"/>
  <c r="N4" i="37" s="1"/>
  <c r="L142" i="32"/>
  <c r="E39" i="37"/>
  <c r="G39" i="37" s="1"/>
  <c r="Z136" i="32"/>
  <c r="Z35" i="32"/>
  <c r="T30" i="32"/>
  <c r="W56" i="32"/>
  <c r="N96" i="32"/>
  <c r="Q45" i="32"/>
  <c r="N35" i="32"/>
  <c r="T35" i="32"/>
  <c r="W99" i="32"/>
  <c r="Q88" i="32"/>
  <c r="W63" i="32"/>
  <c r="N30" i="32"/>
  <c r="Z61" i="32"/>
  <c r="Q33" i="32"/>
  <c r="W20" i="32"/>
  <c r="N165" i="32"/>
  <c r="M20" i="35" s="1"/>
  <c r="Q118" i="32"/>
  <c r="F15" i="24" s="1"/>
  <c r="Q35" i="32"/>
  <c r="Q85" i="32"/>
  <c r="Q15" i="32"/>
  <c r="Z78" i="32"/>
  <c r="Z119" i="32"/>
  <c r="T177" i="32"/>
  <c r="W131" i="32"/>
  <c r="T78" i="32"/>
  <c r="Z88" i="32"/>
  <c r="N78" i="32"/>
  <c r="Q103" i="32"/>
  <c r="T113" i="32"/>
  <c r="W23" i="32"/>
  <c r="Q69" i="32"/>
  <c r="T167" i="32"/>
  <c r="Z177" i="32"/>
  <c r="Z125" i="32"/>
  <c r="N177" i="32"/>
  <c r="M32" i="35" s="1"/>
  <c r="N125" i="32"/>
  <c r="F22" i="35" s="1"/>
  <c r="Z65" i="32"/>
  <c r="Q163" i="32"/>
  <c r="M18" i="24" s="1"/>
  <c r="T110" i="32"/>
  <c r="Q130" i="32"/>
  <c r="F27" i="24" s="1"/>
  <c r="W129" i="32"/>
  <c r="T93" i="32"/>
  <c r="Q143" i="32"/>
  <c r="F40" i="24" s="1"/>
  <c r="Q105" i="32"/>
  <c r="Z48" i="32"/>
  <c r="T133" i="32"/>
  <c r="N139" i="32"/>
  <c r="F36" i="35" s="1"/>
  <c r="N72" i="32"/>
  <c r="W109" i="32"/>
  <c r="T29" i="32"/>
  <c r="N153" i="32"/>
  <c r="M8" i="35" s="1"/>
  <c r="Z97" i="32"/>
  <c r="W110" i="32"/>
  <c r="W93" i="32"/>
  <c r="Z105" i="32"/>
  <c r="T72" i="32"/>
  <c r="I183" i="32"/>
  <c r="T182" i="32"/>
  <c r="U182" i="32" s="1"/>
  <c r="N25" i="32"/>
  <c r="W69" i="32"/>
  <c r="T47" i="32"/>
  <c r="W58" i="32"/>
  <c r="Q123" i="32"/>
  <c r="F20" i="24" s="1"/>
  <c r="Z130" i="32"/>
  <c r="Z36" i="32"/>
  <c r="T94" i="32"/>
  <c r="N93" i="32"/>
  <c r="N105" i="32"/>
  <c r="T166" i="32"/>
  <c r="T66" i="32"/>
  <c r="N91" i="32"/>
  <c r="T98" i="32"/>
  <c r="Z139" i="32"/>
  <c r="N94" i="32"/>
  <c r="W98" i="32"/>
  <c r="T109" i="32"/>
  <c r="W60" i="32"/>
  <c r="Z25" i="32"/>
  <c r="Z113" i="32"/>
  <c r="Z69" i="32"/>
  <c r="Q162" i="32"/>
  <c r="M17" i="24" s="1"/>
  <c r="W118" i="32"/>
  <c r="Z170" i="32"/>
  <c r="N119" i="32"/>
  <c r="F16" i="35" s="1"/>
  <c r="N102" i="32"/>
  <c r="O102" i="32" s="1"/>
  <c r="N110" i="32"/>
  <c r="F7" i="35" s="1"/>
  <c r="Q155" i="32"/>
  <c r="M10" i="24" s="1"/>
  <c r="Q134" i="32"/>
  <c r="F31" i="24" s="1"/>
  <c r="T44" i="32"/>
  <c r="N24" i="32"/>
  <c r="Z30" i="32"/>
  <c r="N42" i="32"/>
  <c r="Q48" i="32"/>
  <c r="T121" i="32"/>
  <c r="Q56" i="32"/>
  <c r="T76" i="32"/>
  <c r="T81" i="32"/>
  <c r="Z80" i="32"/>
  <c r="W134" i="32"/>
  <c r="Q141" i="32"/>
  <c r="F38" i="24" s="1"/>
  <c r="Q156" i="32"/>
  <c r="M11" i="24" s="1"/>
  <c r="T137" i="32"/>
  <c r="Z109" i="32"/>
  <c r="T51" i="32"/>
  <c r="Z116" i="32"/>
  <c r="N18" i="32"/>
  <c r="Q147" i="32"/>
  <c r="F44" i="24" s="1"/>
  <c r="Z64" i="32"/>
  <c r="N173" i="32"/>
  <c r="M28" i="35" s="1"/>
  <c r="N113" i="32"/>
  <c r="F10" i="35" s="1"/>
  <c r="T144" i="32"/>
  <c r="N114" i="32"/>
  <c r="F11" i="35" s="1"/>
  <c r="T33" i="32"/>
  <c r="T123" i="32"/>
  <c r="W127" i="32"/>
  <c r="W80" i="32"/>
  <c r="T49" i="32"/>
  <c r="Z26" i="32"/>
  <c r="Q116" i="32"/>
  <c r="F13" i="24" s="1"/>
  <c r="Q18" i="32"/>
  <c r="T64" i="32"/>
  <c r="N144" i="32"/>
  <c r="F41" i="35" s="1"/>
  <c r="Z114" i="32"/>
  <c r="W70" i="32"/>
  <c r="W163" i="32"/>
  <c r="W47" i="32"/>
  <c r="N123" i="32"/>
  <c r="F20" i="35" s="1"/>
  <c r="N80" i="32"/>
  <c r="T85" i="32"/>
  <c r="T143" i="32"/>
  <c r="T86" i="32"/>
  <c r="W67" i="32"/>
  <c r="W42" i="32"/>
  <c r="X42" i="32" s="1"/>
  <c r="N156" i="32"/>
  <c r="M11" i="35" s="1"/>
  <c r="Z137" i="32"/>
  <c r="Q137" i="32"/>
  <c r="F34" i="24" s="1"/>
  <c r="W175" i="32"/>
  <c r="Z51" i="32"/>
  <c r="T174" i="32"/>
  <c r="Q177" i="32"/>
  <c r="M32" i="24" s="1"/>
  <c r="Q96" i="32"/>
  <c r="Z164" i="32"/>
  <c r="W85" i="32"/>
  <c r="Q131" i="32"/>
  <c r="F28" i="24" s="1"/>
  <c r="Z27" i="32"/>
  <c r="N67" i="32"/>
  <c r="Z42" i="32"/>
  <c r="Z68" i="32"/>
  <c r="T38" i="32"/>
  <c r="Z133" i="32"/>
  <c r="Z84" i="32"/>
  <c r="T55" i="32"/>
  <c r="N137" i="32"/>
  <c r="F34" i="35" s="1"/>
  <c r="W139" i="32"/>
  <c r="N34" i="32"/>
  <c r="W174" i="32"/>
  <c r="N70" i="32"/>
  <c r="Z163" i="32"/>
  <c r="Z33" i="32"/>
  <c r="Z73" i="32"/>
  <c r="Q87" i="32"/>
  <c r="Q81" i="32"/>
  <c r="Q80" i="32"/>
  <c r="N28" i="32"/>
  <c r="W177" i="32"/>
  <c r="N44" i="32"/>
  <c r="N85" i="32"/>
  <c r="Z131" i="32"/>
  <c r="W27" i="32"/>
  <c r="Q168" i="32"/>
  <c r="M23" i="24" s="1"/>
  <c r="Z62" i="32"/>
  <c r="Q38" i="32"/>
  <c r="Q55" i="32"/>
  <c r="Z132" i="32"/>
  <c r="N175" i="32"/>
  <c r="M30" i="35" s="1"/>
  <c r="N116" i="32"/>
  <c r="F13" i="35" s="1"/>
  <c r="T34" i="32"/>
  <c r="N60" i="32"/>
  <c r="Q64" i="32"/>
  <c r="T25" i="32"/>
  <c r="N29" i="32"/>
  <c r="Q144" i="32"/>
  <c r="F41" i="24" s="1"/>
  <c r="N100" i="32"/>
  <c r="T114" i="32"/>
  <c r="N50" i="32"/>
  <c r="N163" i="32"/>
  <c r="M18" i="35" s="1"/>
  <c r="N131" i="32"/>
  <c r="F28" i="35" s="1"/>
  <c r="W24" i="32"/>
  <c r="Z49" i="32"/>
  <c r="Q78" i="32"/>
  <c r="N115" i="32"/>
  <c r="F12" i="35" s="1"/>
  <c r="Z66" i="32"/>
  <c r="AA66" i="32" s="1"/>
  <c r="Q125" i="32"/>
  <c r="F22" i="24" s="1"/>
  <c r="N38" i="32"/>
  <c r="W55" i="32"/>
  <c r="N56" i="32"/>
  <c r="T99" i="32"/>
  <c r="T132" i="32"/>
  <c r="N162" i="32"/>
  <c r="M17" i="35" s="1"/>
  <c r="W122" i="32"/>
  <c r="Q23" i="32"/>
  <c r="T159" i="32"/>
  <c r="U159" i="32" s="1"/>
  <c r="W34" i="32"/>
  <c r="T18" i="32"/>
  <c r="Z60" i="32"/>
  <c r="T147" i="32"/>
  <c r="Q29" i="32"/>
  <c r="Z153" i="32"/>
  <c r="N136" i="32"/>
  <c r="F33" i="35" s="1"/>
  <c r="W100" i="32"/>
  <c r="W162" i="32"/>
  <c r="Q70" i="32"/>
  <c r="T57" i="32"/>
  <c r="N47" i="32"/>
  <c r="Z118" i="32"/>
  <c r="W97" i="32"/>
  <c r="W45" i="32"/>
  <c r="W102" i="32"/>
  <c r="W141" i="32"/>
  <c r="Z126" i="32"/>
  <c r="T101" i="32"/>
  <c r="W107" i="32"/>
  <c r="N167" i="32"/>
  <c r="M22" i="35" s="1"/>
  <c r="N62" i="32"/>
  <c r="Q95" i="32"/>
  <c r="Q166" i="32"/>
  <c r="M21" i="24" s="1"/>
  <c r="Q16" i="32"/>
  <c r="Z15" i="32"/>
  <c r="N65" i="32"/>
  <c r="Q84" i="32"/>
  <c r="Q39" i="32"/>
  <c r="N124" i="32"/>
  <c r="F21" i="35" s="1"/>
  <c r="Q53" i="32"/>
  <c r="T52" i="32"/>
  <c r="Q150" i="32"/>
  <c r="M5" i="24" s="1"/>
  <c r="Z14" i="32"/>
  <c r="J150" i="32"/>
  <c r="T145" i="32"/>
  <c r="S24" i="32"/>
  <c r="Z53" i="32"/>
  <c r="AA53" i="32" s="1"/>
  <c r="Z52" i="32"/>
  <c r="W14" i="32"/>
  <c r="Z92" i="32"/>
  <c r="W130" i="32"/>
  <c r="Z82" i="32"/>
  <c r="Z81" i="32"/>
  <c r="Q94" i="32"/>
  <c r="Z93" i="32"/>
  <c r="W101" i="32"/>
  <c r="W143" i="32"/>
  <c r="Q149" i="32"/>
  <c r="M4" i="24" s="1"/>
  <c r="Q107" i="32"/>
  <c r="F4" i="24" s="1"/>
  <c r="Q49" i="32"/>
  <c r="T42" i="32"/>
  <c r="T105" i="32"/>
  <c r="N75" i="32"/>
  <c r="N88" i="32"/>
  <c r="W95" i="32"/>
  <c r="N166" i="32"/>
  <c r="M21" i="35" s="1"/>
  <c r="Z115" i="32"/>
  <c r="N48" i="32"/>
  <c r="N66" i="32"/>
  <c r="W68" i="32"/>
  <c r="Z117" i="32"/>
  <c r="T15" i="32"/>
  <c r="W65" i="32"/>
  <c r="T84" i="32"/>
  <c r="Z124" i="32"/>
  <c r="Z103" i="32"/>
  <c r="T139" i="32"/>
  <c r="Q99" i="32"/>
  <c r="N53" i="32"/>
  <c r="N52" i="32"/>
  <c r="N150" i="32"/>
  <c r="M5" i="35" s="1"/>
  <c r="T122" i="32"/>
  <c r="N57" i="32"/>
  <c r="Z122" i="32"/>
  <c r="Q109" i="32"/>
  <c r="F6" i="24" s="1"/>
  <c r="T175" i="32"/>
  <c r="N159" i="32"/>
  <c r="M14" i="35" s="1"/>
  <c r="Z34" i="32"/>
  <c r="W18" i="32"/>
  <c r="T60" i="32"/>
  <c r="W147" i="32"/>
  <c r="Z174" i="32"/>
  <c r="W173" i="32"/>
  <c r="Q113" i="32"/>
  <c r="F10" i="24" s="1"/>
  <c r="T153" i="32"/>
  <c r="Q136" i="32"/>
  <c r="F33" i="24" s="1"/>
  <c r="Q100" i="32"/>
  <c r="W167" i="32"/>
  <c r="W50" i="32"/>
  <c r="W57" i="32"/>
  <c r="Z47" i="32"/>
  <c r="N118" i="32"/>
  <c r="F15" i="35" s="1"/>
  <c r="Q151" i="32"/>
  <c r="M6" i="24" s="1"/>
  <c r="Q40" i="32"/>
  <c r="R40" i="32" s="1"/>
  <c r="Q110" i="32"/>
  <c r="F7" i="24" s="1"/>
  <c r="N130" i="32"/>
  <c r="F27" i="35" s="1"/>
  <c r="Q82" i="32"/>
  <c r="W81" i="32"/>
  <c r="Q101" i="32"/>
  <c r="N143" i="32"/>
  <c r="F40" i="35" s="1"/>
  <c r="N86" i="32"/>
  <c r="T24" i="32"/>
  <c r="Q75" i="32"/>
  <c r="Z95" i="32"/>
  <c r="T115" i="32"/>
  <c r="T48" i="32"/>
  <c r="Q66" i="32"/>
  <c r="W125" i="32"/>
  <c r="W15" i="32"/>
  <c r="Q65" i="32"/>
  <c r="R65" i="32" s="1"/>
  <c r="W84" i="32"/>
  <c r="Q124" i="32"/>
  <c r="F21" i="24" s="1"/>
  <c r="Z55" i="32"/>
  <c r="Z56" i="32"/>
  <c r="Z99" i="32"/>
  <c r="Z31" i="32"/>
  <c r="Z120" i="32"/>
  <c r="Q52" i="32"/>
  <c r="T150" i="32"/>
  <c r="J52" i="32"/>
  <c r="L52" i="32" s="1"/>
  <c r="J54" i="32"/>
  <c r="Y54" i="32" s="1"/>
  <c r="Q176" i="32"/>
  <c r="M31" i="24" s="1"/>
  <c r="Z108" i="32"/>
  <c r="Q122" i="32"/>
  <c r="F19" i="24" s="1"/>
  <c r="Q175" i="32"/>
  <c r="M30" i="24" s="1"/>
  <c r="N23" i="32"/>
  <c r="N51" i="32"/>
  <c r="Z159" i="32"/>
  <c r="Q34" i="32"/>
  <c r="Z18" i="32"/>
  <c r="Q60" i="32"/>
  <c r="R60" i="32" s="1"/>
  <c r="Z147" i="32"/>
  <c r="N174" i="32"/>
  <c r="M29" i="35" s="1"/>
  <c r="Q174" i="32"/>
  <c r="M29" i="24" s="1"/>
  <c r="Z29" i="32"/>
  <c r="T168" i="32"/>
  <c r="W153" i="32"/>
  <c r="Q153" i="32"/>
  <c r="M8" i="24" s="1"/>
  <c r="T136" i="32"/>
  <c r="Z100" i="32"/>
  <c r="T162" i="32"/>
  <c r="Q167" i="32"/>
  <c r="M22" i="24" s="1"/>
  <c r="Z70" i="32"/>
  <c r="Z50" i="32"/>
  <c r="Z57" i="32"/>
  <c r="Q47" i="32"/>
  <c r="T118" i="32"/>
  <c r="N97" i="32"/>
  <c r="W170" i="32"/>
  <c r="N58" i="32"/>
  <c r="Z59" i="32"/>
  <c r="T151" i="32"/>
  <c r="N40" i="32"/>
  <c r="T82" i="32"/>
  <c r="Z94" i="32"/>
  <c r="Q93" i="32"/>
  <c r="N101" i="32"/>
  <c r="Q62" i="32"/>
  <c r="R62" i="32" s="1"/>
  <c r="W166" i="32"/>
  <c r="N107" i="32"/>
  <c r="F4" i="35" s="1"/>
  <c r="W48" i="32"/>
  <c r="W66" i="32"/>
  <c r="N15" i="32"/>
  <c r="O15" i="32" s="1"/>
  <c r="T65" i="32"/>
  <c r="N84" i="32"/>
  <c r="W124" i="32"/>
  <c r="P59" i="32"/>
  <c r="N171" i="32"/>
  <c r="M26" i="35" s="1"/>
  <c r="W53" i="32"/>
  <c r="W150" i="32"/>
  <c r="Q145" i="32"/>
  <c r="F42" i="24" s="1"/>
  <c r="Q159" i="32"/>
  <c r="M14" i="24" s="1"/>
  <c r="W136" i="32"/>
  <c r="T100" i="32"/>
  <c r="T50" i="32"/>
  <c r="Z140" i="32"/>
  <c r="J124" i="32"/>
  <c r="P100" i="32"/>
  <c r="Y100" i="32"/>
  <c r="L100" i="32"/>
  <c r="V100" i="32"/>
  <c r="S100" i="32"/>
  <c r="M100" i="32"/>
  <c r="M85" i="32"/>
  <c r="O85" i="32" s="1"/>
  <c r="Y85" i="32"/>
  <c r="S85" i="32"/>
  <c r="P85" i="32"/>
  <c r="L85" i="32"/>
  <c r="V85" i="32"/>
  <c r="X85" i="32" s="1"/>
  <c r="P135" i="32"/>
  <c r="Y135" i="32"/>
  <c r="M135" i="32"/>
  <c r="S135" i="32"/>
  <c r="L135" i="32"/>
  <c r="V135" i="32"/>
  <c r="V18" i="32"/>
  <c r="Y18" i="32"/>
  <c r="M18" i="32"/>
  <c r="P18" i="32"/>
  <c r="R18" i="32" s="1"/>
  <c r="S18" i="32"/>
  <c r="L18" i="32"/>
  <c r="S131" i="32"/>
  <c r="P131" i="32"/>
  <c r="M131" i="32"/>
  <c r="Y131" i="32"/>
  <c r="V131" i="32"/>
  <c r="L131" i="32"/>
  <c r="S153" i="32"/>
  <c r="M153" i="32"/>
  <c r="P153" i="32"/>
  <c r="V153" i="32"/>
  <c r="Y153" i="32"/>
  <c r="L153" i="32"/>
  <c r="S35" i="32"/>
  <c r="U35" i="32" s="1"/>
  <c r="Y35" i="32"/>
  <c r="AA35" i="32" s="1"/>
  <c r="V35" i="32"/>
  <c r="L35" i="32"/>
  <c r="M35" i="32"/>
  <c r="O35" i="32" s="1"/>
  <c r="P35" i="32"/>
  <c r="N182" i="32"/>
  <c r="Q182" i="32"/>
  <c r="L182" i="32"/>
  <c r="Z182" i="32"/>
  <c r="AA182" i="32" s="1"/>
  <c r="W182" i="32"/>
  <c r="X182" i="32" s="1"/>
  <c r="P22" i="32"/>
  <c r="Y22" i="32"/>
  <c r="M22" i="32"/>
  <c r="V22" i="32"/>
  <c r="L22" i="32"/>
  <c r="S22" i="32"/>
  <c r="V11" i="32"/>
  <c r="S11" i="32"/>
  <c r="L11" i="32"/>
  <c r="Y11" i="32"/>
  <c r="M11" i="32"/>
  <c r="P11" i="32"/>
  <c r="V104" i="32"/>
  <c r="Y104" i="32"/>
  <c r="P104" i="32"/>
  <c r="S104" i="32"/>
  <c r="L104" i="32"/>
  <c r="P21" i="32"/>
  <c r="V21" i="32"/>
  <c r="L21" i="32"/>
  <c r="Y21" i="32"/>
  <c r="S21" i="32"/>
  <c r="M21" i="32"/>
  <c r="V17" i="32"/>
  <c r="M17" i="32"/>
  <c r="L17" i="32"/>
  <c r="Y17" i="32"/>
  <c r="P17" i="32"/>
  <c r="S17" i="32"/>
  <c r="S170" i="32"/>
  <c r="M170" i="32"/>
  <c r="P170" i="32"/>
  <c r="Y170" i="32"/>
  <c r="AA170" i="32" s="1"/>
  <c r="L170" i="32"/>
  <c r="T154" i="32"/>
  <c r="N176" i="32"/>
  <c r="M31" i="35" s="1"/>
  <c r="L58" i="32"/>
  <c r="V58" i="32"/>
  <c r="X58" i="32" s="1"/>
  <c r="S58" i="32"/>
  <c r="Y58" i="32"/>
  <c r="M58" i="32"/>
  <c r="P58" i="32"/>
  <c r="Q89" i="32"/>
  <c r="W13" i="32"/>
  <c r="T128" i="32"/>
  <c r="Q22" i="32"/>
  <c r="T108" i="32"/>
  <c r="N59" i="32"/>
  <c r="Y73" i="32"/>
  <c r="P73" i="32"/>
  <c r="V73" i="32"/>
  <c r="M73" i="32"/>
  <c r="P76" i="32"/>
  <c r="S76" i="32"/>
  <c r="Y76" i="32"/>
  <c r="L76" i="32"/>
  <c r="V76" i="32"/>
  <c r="P141" i="32"/>
  <c r="M141" i="32"/>
  <c r="L141" i="32"/>
  <c r="V141" i="32"/>
  <c r="Y92" i="32"/>
  <c r="AA92" i="32" s="1"/>
  <c r="V92" i="32"/>
  <c r="P92" i="32"/>
  <c r="S92" i="32"/>
  <c r="M87" i="32"/>
  <c r="V87" i="32"/>
  <c r="P87" i="32"/>
  <c r="R87" i="32" s="1"/>
  <c r="Y87" i="32"/>
  <c r="L87" i="32"/>
  <c r="M126" i="32"/>
  <c r="P126" i="32"/>
  <c r="Y126" i="32"/>
  <c r="V126" i="32"/>
  <c r="L126" i="32"/>
  <c r="S126" i="32"/>
  <c r="N11" i="32"/>
  <c r="Q37" i="32"/>
  <c r="Z106" i="32"/>
  <c r="Q74" i="32"/>
  <c r="T19" i="32"/>
  <c r="Z142" i="32"/>
  <c r="P63" i="32"/>
  <c r="M63" i="32"/>
  <c r="Y63" i="32"/>
  <c r="S63" i="32"/>
  <c r="M127" i="32"/>
  <c r="P127" i="32"/>
  <c r="S127" i="32"/>
  <c r="Y127" i="32"/>
  <c r="V127" i="32"/>
  <c r="L127" i="32"/>
  <c r="T127" i="32"/>
  <c r="V155" i="32"/>
  <c r="P155" i="32"/>
  <c r="M155" i="32"/>
  <c r="L155" i="32"/>
  <c r="Y155" i="32"/>
  <c r="Z178" i="32"/>
  <c r="T161" i="32"/>
  <c r="Q104" i="32"/>
  <c r="Z112" i="32"/>
  <c r="Z77" i="32"/>
  <c r="T149" i="32"/>
  <c r="Z21" i="32"/>
  <c r="N12" i="32"/>
  <c r="V28" i="32"/>
  <c r="P28" i="32"/>
  <c r="M28" i="32"/>
  <c r="O28" i="32" s="1"/>
  <c r="L28" i="32"/>
  <c r="S28" i="32"/>
  <c r="Y28" i="32"/>
  <c r="M36" i="32"/>
  <c r="P36" i="32"/>
  <c r="V36" i="32"/>
  <c r="S36" i="32"/>
  <c r="L36" i="32"/>
  <c r="Y36" i="32"/>
  <c r="AA36" i="32" s="1"/>
  <c r="Y20" i="32"/>
  <c r="L20" i="32"/>
  <c r="M20" i="32"/>
  <c r="S20" i="32"/>
  <c r="V20" i="32"/>
  <c r="M129" i="32"/>
  <c r="P129" i="32"/>
  <c r="Y129" i="32"/>
  <c r="S129" i="32"/>
  <c r="V129" i="32"/>
  <c r="X129" i="32" s="1"/>
  <c r="L129" i="32"/>
  <c r="S160" i="32"/>
  <c r="Y160" i="32"/>
  <c r="P160" i="32"/>
  <c r="M160" i="32"/>
  <c r="V160" i="32"/>
  <c r="L160" i="32"/>
  <c r="Z135" i="32"/>
  <c r="M165" i="32"/>
  <c r="P165" i="32"/>
  <c r="Y165" i="32"/>
  <c r="V165" i="32"/>
  <c r="S165" i="32"/>
  <c r="L165" i="32"/>
  <c r="T17" i="32"/>
  <c r="Z111" i="32"/>
  <c r="W160" i="32"/>
  <c r="Q112" i="32"/>
  <c r="F9" i="24" s="1"/>
  <c r="Q128" i="32"/>
  <c r="F25" i="24" s="1"/>
  <c r="J71" i="32"/>
  <c r="Z71" i="32"/>
  <c r="W71" i="32"/>
  <c r="M56" i="32"/>
  <c r="V56" i="32"/>
  <c r="S56" i="32"/>
  <c r="Y56" i="32"/>
  <c r="AA56" i="32" s="1"/>
  <c r="L56" i="32"/>
  <c r="T46" i="32"/>
  <c r="W46" i="32"/>
  <c r="Q46" i="32"/>
  <c r="Z46" i="32"/>
  <c r="P20" i="32"/>
  <c r="V40" i="32"/>
  <c r="Y141" i="32"/>
  <c r="J82" i="32"/>
  <c r="J44" i="32"/>
  <c r="M37" i="32"/>
  <c r="P37" i="32"/>
  <c r="L37" i="32"/>
  <c r="V37" i="32"/>
  <c r="Y37" i="32"/>
  <c r="S37" i="32"/>
  <c r="Y112" i="32"/>
  <c r="M112" i="32"/>
  <c r="L112" i="32"/>
  <c r="P112" i="32"/>
  <c r="V112" i="32"/>
  <c r="W172" i="32"/>
  <c r="P168" i="32"/>
  <c r="M168" i="32"/>
  <c r="Y168" i="32"/>
  <c r="V168" i="32"/>
  <c r="S168" i="32"/>
  <c r="L168" i="32"/>
  <c r="M119" i="32"/>
  <c r="P119" i="32"/>
  <c r="L119" i="32"/>
  <c r="S119" i="32"/>
  <c r="Y119" i="32"/>
  <c r="V119" i="32"/>
  <c r="N122" i="32"/>
  <c r="F19" i="35" s="1"/>
  <c r="M109" i="32"/>
  <c r="P109" i="32"/>
  <c r="V109" i="32"/>
  <c r="L109" i="32"/>
  <c r="Y109" i="32"/>
  <c r="P175" i="32"/>
  <c r="M175" i="32"/>
  <c r="L175" i="32"/>
  <c r="Y175" i="32"/>
  <c r="S175" i="32"/>
  <c r="Z175" i="32"/>
  <c r="T23" i="32"/>
  <c r="Q51" i="32"/>
  <c r="T116" i="32"/>
  <c r="S34" i="32"/>
  <c r="M34" i="32"/>
  <c r="O34" i="32" s="1"/>
  <c r="Y34" i="32"/>
  <c r="AA34" i="32" s="1"/>
  <c r="V34" i="32"/>
  <c r="X34" i="32" s="1"/>
  <c r="L34" i="32"/>
  <c r="S60" i="32"/>
  <c r="M60" i="32"/>
  <c r="Y60" i="32"/>
  <c r="AA60" i="32" s="1"/>
  <c r="V60" i="32"/>
  <c r="X60" i="32" s="1"/>
  <c r="L60" i="32"/>
  <c r="P147" i="32"/>
  <c r="M147" i="32"/>
  <c r="S147" i="32"/>
  <c r="L147" i="32"/>
  <c r="V147" i="32"/>
  <c r="Y147" i="32"/>
  <c r="AA147" i="32" s="1"/>
  <c r="M174" i="32"/>
  <c r="P174" i="32"/>
  <c r="S174" i="32"/>
  <c r="U174" i="32" s="1"/>
  <c r="Y174" i="32"/>
  <c r="V174" i="32"/>
  <c r="L174" i="32"/>
  <c r="N64" i="32"/>
  <c r="W25" i="32"/>
  <c r="Q173" i="32"/>
  <c r="M28" i="24" s="1"/>
  <c r="W29" i="32"/>
  <c r="W168" i="32"/>
  <c r="W113" i="32"/>
  <c r="T69" i="32"/>
  <c r="W144" i="32"/>
  <c r="P162" i="32"/>
  <c r="M162" i="32"/>
  <c r="Y162" i="32"/>
  <c r="L162" i="32"/>
  <c r="S162" i="32"/>
  <c r="Z162" i="32"/>
  <c r="Q114" i="32"/>
  <c r="F11" i="24" s="1"/>
  <c r="W35" i="32"/>
  <c r="T70" i="32"/>
  <c r="Q50" i="32"/>
  <c r="Q57" i="32"/>
  <c r="T163" i="32"/>
  <c r="L47" i="32"/>
  <c r="P47" i="32"/>
  <c r="M47" i="32"/>
  <c r="V47" i="32"/>
  <c r="S47" i="32"/>
  <c r="Y47" i="32"/>
  <c r="M118" i="32"/>
  <c r="P118" i="32"/>
  <c r="S118" i="32"/>
  <c r="L118" i="32"/>
  <c r="V118" i="32"/>
  <c r="Y118" i="32"/>
  <c r="AA118" i="32" s="1"/>
  <c r="T97" i="32"/>
  <c r="N154" i="32"/>
  <c r="M9" i="35" s="1"/>
  <c r="Q154" i="32"/>
  <c r="M9" i="24" s="1"/>
  <c r="T58" i="32"/>
  <c r="T119" i="32"/>
  <c r="W89" i="32"/>
  <c r="Z13" i="32"/>
  <c r="N128" i="32"/>
  <c r="F25" i="35" s="1"/>
  <c r="N22" i="32"/>
  <c r="N108" i="32"/>
  <c r="F5" i="35" s="1"/>
  <c r="W108" i="32"/>
  <c r="W59" i="32"/>
  <c r="X59" i="32" s="1"/>
  <c r="N45" i="32"/>
  <c r="Q102" i="32"/>
  <c r="Z40" i="32"/>
  <c r="W33" i="32"/>
  <c r="X33" i="32" s="1"/>
  <c r="W123" i="32"/>
  <c r="T73" i="32"/>
  <c r="N76" i="32"/>
  <c r="O76" i="32" s="1"/>
  <c r="T141" i="32"/>
  <c r="N92" i="32"/>
  <c r="T87" i="32"/>
  <c r="W126" i="32"/>
  <c r="T11" i="32"/>
  <c r="Z37" i="32"/>
  <c r="Q106" i="32"/>
  <c r="Z74" i="32"/>
  <c r="N19" i="32"/>
  <c r="N142" i="32"/>
  <c r="F39" i="35" s="1"/>
  <c r="W142" i="32"/>
  <c r="T63" i="32"/>
  <c r="N158" i="32"/>
  <c r="M13" i="35" s="1"/>
  <c r="T158" i="32"/>
  <c r="T130" i="32"/>
  <c r="Z155" i="32"/>
  <c r="W178" i="32"/>
  <c r="Z161" i="32"/>
  <c r="N104" i="32"/>
  <c r="T112" i="32"/>
  <c r="N77" i="32"/>
  <c r="N82" i="32"/>
  <c r="N81" i="32"/>
  <c r="T21" i="32"/>
  <c r="Z12" i="32"/>
  <c r="T172" i="32"/>
  <c r="Z172" i="32"/>
  <c r="T80" i="32"/>
  <c r="U80" i="32" s="1"/>
  <c r="T28" i="32"/>
  <c r="N36" i="32"/>
  <c r="Q20" i="32"/>
  <c r="T129" i="32"/>
  <c r="N109" i="32"/>
  <c r="F6" i="35" s="1"/>
  <c r="W94" i="32"/>
  <c r="Y93" i="32"/>
  <c r="L93" i="32"/>
  <c r="S93" i="32"/>
  <c r="M93" i="32"/>
  <c r="V93" i="32"/>
  <c r="P93" i="32"/>
  <c r="R93" i="32" s="1"/>
  <c r="P177" i="32"/>
  <c r="M177" i="32"/>
  <c r="Y177" i="32"/>
  <c r="S177" i="32"/>
  <c r="U177" i="32" s="1"/>
  <c r="L177" i="32"/>
  <c r="V177" i="32"/>
  <c r="W96" i="32"/>
  <c r="W44" i="32"/>
  <c r="T164" i="32"/>
  <c r="Q135" i="32"/>
  <c r="F32" i="24" s="1"/>
  <c r="N135" i="32"/>
  <c r="F32" i="35" s="1"/>
  <c r="Z85" i="32"/>
  <c r="Z101" i="32"/>
  <c r="Z143" i="32"/>
  <c r="W165" i="32"/>
  <c r="N17" i="32"/>
  <c r="Z134" i="32"/>
  <c r="T131" i="32"/>
  <c r="W86" i="32"/>
  <c r="Q24" i="32"/>
  <c r="Q27" i="32"/>
  <c r="W49" i="32"/>
  <c r="W30" i="32"/>
  <c r="Z67" i="32"/>
  <c r="Q111" i="32"/>
  <c r="F8" i="24" s="1"/>
  <c r="Q160" i="32"/>
  <c r="M15" i="24" s="1"/>
  <c r="J148" i="32"/>
  <c r="E45" i="37" s="1"/>
  <c r="G45" i="37" s="1"/>
  <c r="T148" i="32"/>
  <c r="Q42" i="32"/>
  <c r="W105" i="32"/>
  <c r="W78" i="32"/>
  <c r="T75" i="32"/>
  <c r="T62" i="32"/>
  <c r="T88" i="32"/>
  <c r="N95" i="32"/>
  <c r="T140" i="32"/>
  <c r="N68" i="32"/>
  <c r="Z148" i="32"/>
  <c r="J133" i="32"/>
  <c r="E30" i="37" s="1"/>
  <c r="G30" i="37" s="1"/>
  <c r="N133" i="32"/>
  <c r="F30" i="35" s="1"/>
  <c r="J146" i="32"/>
  <c r="E43" i="37" s="1"/>
  <c r="G43" i="37" s="1"/>
  <c r="W146" i="32"/>
  <c r="T71" i="32"/>
  <c r="N147" i="32"/>
  <c r="F44" i="35" s="1"/>
  <c r="J121" i="32"/>
  <c r="E18" i="37" s="1"/>
  <c r="G18" i="37" s="1"/>
  <c r="N121" i="32"/>
  <c r="F18" i="35" s="1"/>
  <c r="Z121" i="32"/>
  <c r="W43" i="32"/>
  <c r="T43" i="32"/>
  <c r="J43" i="32"/>
  <c r="N43" i="32"/>
  <c r="Z43" i="32"/>
  <c r="Q43" i="32"/>
  <c r="J108" i="32"/>
  <c r="E5" i="37" s="1"/>
  <c r="G5" i="37" s="1"/>
  <c r="J90" i="32"/>
  <c r="W90" i="32"/>
  <c r="N90" i="32"/>
  <c r="T90" i="32"/>
  <c r="Q90" i="32"/>
  <c r="Z90" i="32"/>
  <c r="M104" i="32"/>
  <c r="S13" i="32"/>
  <c r="M13" i="32"/>
  <c r="L13" i="32"/>
  <c r="P13" i="32"/>
  <c r="Y13" i="32"/>
  <c r="V13" i="32"/>
  <c r="S106" i="32"/>
  <c r="P106" i="32"/>
  <c r="R106" i="32" s="1"/>
  <c r="V106" i="32"/>
  <c r="L106" i="32"/>
  <c r="M106" i="32"/>
  <c r="Y106" i="32"/>
  <c r="M12" i="32"/>
  <c r="O12" i="32" s="1"/>
  <c r="V12" i="32"/>
  <c r="L12" i="32"/>
  <c r="S12" i="32"/>
  <c r="P12" i="32"/>
  <c r="Y12" i="32"/>
  <c r="J79" i="32"/>
  <c r="N79" i="32"/>
  <c r="J169" i="32"/>
  <c r="L24" i="37" s="1"/>
  <c r="N24" i="37" s="1"/>
  <c r="Q169" i="32"/>
  <c r="M24" i="24" s="1"/>
  <c r="J138" i="32"/>
  <c r="E35" i="37" s="1"/>
  <c r="G35" i="37" s="1"/>
  <c r="Z138" i="32"/>
  <c r="T138" i="32"/>
  <c r="N138" i="32"/>
  <c r="F35" i="35" s="1"/>
  <c r="Q138" i="32"/>
  <c r="F35" i="24" s="1"/>
  <c r="Z152" i="32"/>
  <c r="W152" i="32"/>
  <c r="T152" i="32"/>
  <c r="J152" i="32"/>
  <c r="L7" i="37" s="1"/>
  <c r="N7" i="37" s="1"/>
  <c r="N152" i="32"/>
  <c r="M7" i="35" s="1"/>
  <c r="J19" i="32"/>
  <c r="M89" i="32"/>
  <c r="V89" i="32"/>
  <c r="L89" i="32"/>
  <c r="S89" i="32"/>
  <c r="P89" i="32"/>
  <c r="Y89" i="32"/>
  <c r="M142" i="32"/>
  <c r="P142" i="32"/>
  <c r="V142" i="32"/>
  <c r="Y142" i="32"/>
  <c r="AA142" i="32" s="1"/>
  <c r="S142" i="32"/>
  <c r="S161" i="32"/>
  <c r="U161" i="32" s="1"/>
  <c r="M161" i="32"/>
  <c r="P161" i="32"/>
  <c r="V161" i="32"/>
  <c r="L161" i="32"/>
  <c r="Y161" i="32"/>
  <c r="P172" i="32"/>
  <c r="M172" i="32"/>
  <c r="V172" i="32"/>
  <c r="L172" i="32"/>
  <c r="S172" i="32"/>
  <c r="J83" i="32"/>
  <c r="N83" i="32"/>
  <c r="J32" i="32"/>
  <c r="W32" i="32"/>
  <c r="Z32" i="32"/>
  <c r="T41" i="32"/>
  <c r="W41" i="32"/>
  <c r="J41" i="32"/>
  <c r="Z41" i="32"/>
  <c r="N41" i="32"/>
  <c r="Q41" i="32"/>
  <c r="U24" i="32"/>
  <c r="S23" i="32"/>
  <c r="V23" i="32"/>
  <c r="M23" i="32"/>
  <c r="O23" i="32" s="1"/>
  <c r="L23" i="32"/>
  <c r="P23" i="32"/>
  <c r="Y23" i="32"/>
  <c r="V51" i="32"/>
  <c r="L51" i="32"/>
  <c r="Y51" i="32"/>
  <c r="M51" i="32"/>
  <c r="S51" i="32"/>
  <c r="U51" i="32" s="1"/>
  <c r="P51" i="32"/>
  <c r="R51" i="32" s="1"/>
  <c r="V159" i="32"/>
  <c r="M159" i="32"/>
  <c r="P159" i="32"/>
  <c r="L159" i="32"/>
  <c r="Y159" i="32"/>
  <c r="AA159" i="32" s="1"/>
  <c r="W159" i="32"/>
  <c r="M64" i="32"/>
  <c r="O64" i="32" s="1"/>
  <c r="Y64" i="32"/>
  <c r="L64" i="32"/>
  <c r="V64" i="32"/>
  <c r="S64" i="32"/>
  <c r="P64" i="32"/>
  <c r="R64" i="32" s="1"/>
  <c r="Y25" i="32"/>
  <c r="P25" i="32"/>
  <c r="L25" i="32"/>
  <c r="M25" i="32"/>
  <c r="O25" i="32" s="1"/>
  <c r="S25" i="32"/>
  <c r="V25" i="32"/>
  <c r="M173" i="32"/>
  <c r="P173" i="32"/>
  <c r="L173" i="32"/>
  <c r="Y173" i="32"/>
  <c r="S173" i="32"/>
  <c r="V173" i="32"/>
  <c r="T173" i="32"/>
  <c r="Z168" i="32"/>
  <c r="S69" i="32"/>
  <c r="U69" i="32" s="1"/>
  <c r="P69" i="32"/>
  <c r="R69" i="32" s="1"/>
  <c r="L69" i="32"/>
  <c r="M69" i="32"/>
  <c r="V69" i="32"/>
  <c r="V144" i="32"/>
  <c r="S144" i="32"/>
  <c r="M144" i="32"/>
  <c r="P144" i="32"/>
  <c r="L144" i="32"/>
  <c r="Y144" i="32"/>
  <c r="M167" i="32"/>
  <c r="P167" i="32"/>
  <c r="V167" i="32"/>
  <c r="L167" i="32"/>
  <c r="S167" i="32"/>
  <c r="U167" i="32" s="1"/>
  <c r="Y167" i="32"/>
  <c r="Y114" i="32"/>
  <c r="P114" i="32"/>
  <c r="M114" i="32"/>
  <c r="S114" i="32"/>
  <c r="V114" i="32"/>
  <c r="W114" i="32"/>
  <c r="Y97" i="32"/>
  <c r="S97" i="32"/>
  <c r="P97" i="32"/>
  <c r="M97" i="32"/>
  <c r="V97" i="32"/>
  <c r="L97" i="32"/>
  <c r="N149" i="32"/>
  <c r="M4" i="35" s="1"/>
  <c r="T170" i="32"/>
  <c r="T176" i="32"/>
  <c r="Q58" i="32"/>
  <c r="N89" i="32"/>
  <c r="N13" i="32"/>
  <c r="T22" i="32"/>
  <c r="Q59" i="32"/>
  <c r="Z45" i="32"/>
  <c r="Z151" i="32"/>
  <c r="Z102" i="32"/>
  <c r="T40" i="32"/>
  <c r="W73" i="32"/>
  <c r="Z76" i="32"/>
  <c r="N141" i="32"/>
  <c r="F38" i="35" s="1"/>
  <c r="T92" i="32"/>
  <c r="W87" i="32"/>
  <c r="N126" i="32"/>
  <c r="F23" i="35" s="1"/>
  <c r="Q11" i="32"/>
  <c r="W37" i="32"/>
  <c r="N106" i="32"/>
  <c r="W74" i="32"/>
  <c r="Q19" i="32"/>
  <c r="N63" i="32"/>
  <c r="Z127" i="32"/>
  <c r="T178" i="32"/>
  <c r="W161" i="32"/>
  <c r="T104" i="32"/>
  <c r="N112" i="32"/>
  <c r="F9" i="35" s="1"/>
  <c r="T77" i="32"/>
  <c r="P134" i="32"/>
  <c r="M134" i="32"/>
  <c r="S134" i="32"/>
  <c r="Y134" i="32"/>
  <c r="L134" i="32"/>
  <c r="V134" i="32"/>
  <c r="W21" i="32"/>
  <c r="Q12" i="32"/>
  <c r="Q172" i="32"/>
  <c r="M27" i="24" s="1"/>
  <c r="N151" i="32"/>
  <c r="M6" i="35" s="1"/>
  <c r="Q28" i="32"/>
  <c r="Q36" i="32"/>
  <c r="Z20" i="32"/>
  <c r="N129" i="32"/>
  <c r="F26" i="35" s="1"/>
  <c r="P96" i="32"/>
  <c r="Y96" i="32"/>
  <c r="M96" i="32"/>
  <c r="O96" i="32" s="1"/>
  <c r="V96" i="32"/>
  <c r="S96" i="32"/>
  <c r="P164" i="32"/>
  <c r="M164" i="32"/>
  <c r="V164" i="32"/>
  <c r="Y164" i="32"/>
  <c r="S164" i="32"/>
  <c r="L164" i="32"/>
  <c r="W164" i="32"/>
  <c r="Q17" i="32"/>
  <c r="T134" i="32"/>
  <c r="P86" i="32"/>
  <c r="V86" i="32"/>
  <c r="S86" i="32"/>
  <c r="U86" i="32" s="1"/>
  <c r="Y86" i="32"/>
  <c r="L86" i="32"/>
  <c r="M86" i="32"/>
  <c r="M107" i="32"/>
  <c r="P107" i="32"/>
  <c r="S107" i="32"/>
  <c r="V107" i="32"/>
  <c r="L107" i="32"/>
  <c r="Y107" i="32"/>
  <c r="V24" i="32"/>
  <c r="P24" i="32"/>
  <c r="Y24" i="32"/>
  <c r="M24" i="32"/>
  <c r="V27" i="32"/>
  <c r="X27" i="32" s="1"/>
  <c r="P27" i="32"/>
  <c r="S27" i="32"/>
  <c r="M27" i="32"/>
  <c r="O27" i="32" s="1"/>
  <c r="L27" i="32"/>
  <c r="V49" i="32"/>
  <c r="S49" i="32"/>
  <c r="Y49" i="32"/>
  <c r="P49" i="32"/>
  <c r="R49" i="32" s="1"/>
  <c r="V30" i="32"/>
  <c r="M30" i="32"/>
  <c r="Y30" i="32"/>
  <c r="P30" i="32"/>
  <c r="T67" i="32"/>
  <c r="Z160" i="32"/>
  <c r="S42" i="32"/>
  <c r="P42" i="32"/>
  <c r="M42" i="32"/>
  <c r="O42" i="32" s="1"/>
  <c r="L42" i="32"/>
  <c r="Y42" i="32"/>
  <c r="M105" i="32"/>
  <c r="O105" i="32" s="1"/>
  <c r="V105" i="32"/>
  <c r="X105" i="32" s="1"/>
  <c r="P105" i="32"/>
  <c r="R105" i="32" s="1"/>
  <c r="Y105" i="32"/>
  <c r="L105" i="32"/>
  <c r="S105" i="32"/>
  <c r="Y78" i="32"/>
  <c r="S78" i="32"/>
  <c r="U78" i="32" s="1"/>
  <c r="P78" i="32"/>
  <c r="M78" i="32"/>
  <c r="V78" i="32"/>
  <c r="L78" i="32"/>
  <c r="W75" i="32"/>
  <c r="W62" i="32"/>
  <c r="W88" i="32"/>
  <c r="T95" i="32"/>
  <c r="Q68" i="32"/>
  <c r="J16" i="32"/>
  <c r="W16" i="32"/>
  <c r="T83" i="32"/>
  <c r="Q133" i="32"/>
  <c r="F30" i="24" s="1"/>
  <c r="Q79" i="32"/>
  <c r="Z146" i="32"/>
  <c r="T32" i="32"/>
  <c r="W169" i="32"/>
  <c r="Q121" i="32"/>
  <c r="F18" i="24" s="1"/>
  <c r="M98" i="32"/>
  <c r="L98" i="32"/>
  <c r="P98" i="32"/>
  <c r="S98" i="32"/>
  <c r="L49" i="32"/>
  <c r="Y172" i="32"/>
  <c r="L92" i="32"/>
  <c r="S87" i="32"/>
  <c r="W138" i="32"/>
  <c r="P34" i="32"/>
  <c r="Q152" i="32"/>
  <c r="M7" i="24" s="1"/>
  <c r="V162" i="32"/>
  <c r="X162" i="32" s="1"/>
  <c r="S109" i="32"/>
  <c r="P45" i="32"/>
  <c r="M45" i="32"/>
  <c r="L45" i="32"/>
  <c r="Y45" i="32"/>
  <c r="S45" i="32"/>
  <c r="V45" i="32"/>
  <c r="X45" i="32" s="1"/>
  <c r="M151" i="32"/>
  <c r="P151" i="32"/>
  <c r="S151" i="32"/>
  <c r="U151" i="32" s="1"/>
  <c r="V151" i="32"/>
  <c r="L151" i="32"/>
  <c r="Y151" i="32"/>
  <c r="V102" i="32"/>
  <c r="P102" i="32"/>
  <c r="S102" i="32"/>
  <c r="Y102" i="32"/>
  <c r="AA102" i="32" s="1"/>
  <c r="L102" i="32"/>
  <c r="L40" i="32"/>
  <c r="Y40" i="32"/>
  <c r="S40" i="32"/>
  <c r="M40" i="32"/>
  <c r="Y33" i="32"/>
  <c r="AA33" i="32" s="1"/>
  <c r="S33" i="32"/>
  <c r="U33" i="32" s="1"/>
  <c r="M33" i="32"/>
  <c r="L33" i="32"/>
  <c r="P33" i="32"/>
  <c r="R33" i="32" s="1"/>
  <c r="P123" i="32"/>
  <c r="M123" i="32"/>
  <c r="S123" i="32"/>
  <c r="L123" i="32"/>
  <c r="V123" i="32"/>
  <c r="X123" i="32" s="1"/>
  <c r="Y123" i="32"/>
  <c r="Z123" i="32"/>
  <c r="Q73" i="32"/>
  <c r="Q76" i="32"/>
  <c r="W92" i="32"/>
  <c r="N87" i="32"/>
  <c r="W11" i="32"/>
  <c r="N37" i="32"/>
  <c r="W106" i="32"/>
  <c r="T74" i="32"/>
  <c r="Z19" i="32"/>
  <c r="Q142" i="32"/>
  <c r="F39" i="24" s="1"/>
  <c r="P110" i="32"/>
  <c r="Y110" i="32"/>
  <c r="V110" i="32"/>
  <c r="X110" i="32" s="1"/>
  <c r="M110" i="32"/>
  <c r="S110" i="32"/>
  <c r="L110" i="32"/>
  <c r="Z110" i="32"/>
  <c r="Q63" i="32"/>
  <c r="Q127" i="32"/>
  <c r="F24" i="24" s="1"/>
  <c r="Z158" i="32"/>
  <c r="M130" i="32"/>
  <c r="S130" i="32"/>
  <c r="V130" i="32"/>
  <c r="P130" i="32"/>
  <c r="Y130" i="32"/>
  <c r="W155" i="32"/>
  <c r="Q161" i="32"/>
  <c r="M16" i="24" s="1"/>
  <c r="W104" i="32"/>
  <c r="W77" i="32"/>
  <c r="W149" i="32"/>
  <c r="X149" i="32" s="1"/>
  <c r="N21" i="32"/>
  <c r="W12" i="32"/>
  <c r="M80" i="32"/>
  <c r="O80" i="32" s="1"/>
  <c r="V80" i="32"/>
  <c r="X80" i="32" s="1"/>
  <c r="Y80" i="32"/>
  <c r="AA80" i="32" s="1"/>
  <c r="P80" i="32"/>
  <c r="R80" i="32" s="1"/>
  <c r="L80" i="32"/>
  <c r="W28" i="32"/>
  <c r="W36" i="32"/>
  <c r="N20" i="32"/>
  <c r="Y94" i="32"/>
  <c r="M94" i="32"/>
  <c r="O94" i="32" s="1"/>
  <c r="S94" i="32"/>
  <c r="L94" i="32"/>
  <c r="P94" i="32"/>
  <c r="R94" i="32" s="1"/>
  <c r="V94" i="32"/>
  <c r="X94" i="32" s="1"/>
  <c r="N111" i="32"/>
  <c r="F8" i="35" s="1"/>
  <c r="Z96" i="32"/>
  <c r="Q44" i="32"/>
  <c r="T135" i="32"/>
  <c r="Y101" i="32"/>
  <c r="M101" i="32"/>
  <c r="P101" i="32"/>
  <c r="V101" i="32"/>
  <c r="L101" i="32"/>
  <c r="S101" i="32"/>
  <c r="U101" i="32" s="1"/>
  <c r="M143" i="32"/>
  <c r="P143" i="32"/>
  <c r="L143" i="32"/>
  <c r="V143" i="32"/>
  <c r="Y143" i="32"/>
  <c r="AA143" i="32" s="1"/>
  <c r="S143" i="32"/>
  <c r="T165" i="32"/>
  <c r="Z17" i="32"/>
  <c r="N134" i="32"/>
  <c r="F31" i="35" s="1"/>
  <c r="Z86" i="32"/>
  <c r="T107" i="32"/>
  <c r="Z24" i="32"/>
  <c r="T27" i="32"/>
  <c r="N49" i="32"/>
  <c r="Q30" i="32"/>
  <c r="Q67" i="32"/>
  <c r="T111" i="32"/>
  <c r="N140" i="32"/>
  <c r="F37" i="35" s="1"/>
  <c r="T160" i="32"/>
  <c r="N161" i="32"/>
  <c r="M16" i="35" s="1"/>
  <c r="Z75" i="32"/>
  <c r="W140" i="32"/>
  <c r="L68" i="32"/>
  <c r="V68" i="32"/>
  <c r="X68" i="32" s="1"/>
  <c r="S68" i="32"/>
  <c r="M68" i="32"/>
  <c r="P68" i="32"/>
  <c r="R68" i="32" s="1"/>
  <c r="Y68" i="32"/>
  <c r="M125" i="32"/>
  <c r="P125" i="32"/>
  <c r="L125" i="32"/>
  <c r="S125" i="32"/>
  <c r="V125" i="32"/>
  <c r="X125" i="32" s="1"/>
  <c r="Y125" i="32"/>
  <c r="Q117" i="32"/>
  <c r="F14" i="24" s="1"/>
  <c r="W117" i="32"/>
  <c r="J117" i="32"/>
  <c r="E14" i="37" s="1"/>
  <c r="G14" i="37" s="1"/>
  <c r="W148" i="32"/>
  <c r="T16" i="32"/>
  <c r="Q83" i="32"/>
  <c r="T79" i="32"/>
  <c r="T146" i="32"/>
  <c r="Q32" i="32"/>
  <c r="J156" i="32"/>
  <c r="L11" i="37" s="1"/>
  <c r="N11" i="37" s="1"/>
  <c r="W156" i="32"/>
  <c r="Z156" i="32"/>
  <c r="J39" i="32"/>
  <c r="Z39" i="32"/>
  <c r="N39" i="32"/>
  <c r="Q91" i="32"/>
  <c r="T91" i="32"/>
  <c r="J91" i="32"/>
  <c r="N169" i="32"/>
  <c r="M24" i="35" s="1"/>
  <c r="S73" i="32"/>
  <c r="V98" i="32"/>
  <c r="L30" i="32"/>
  <c r="M49" i="32"/>
  <c r="M92" i="32"/>
  <c r="Z157" i="32"/>
  <c r="Q157" i="32"/>
  <c r="M12" i="24" s="1"/>
  <c r="N157" i="32"/>
  <c r="M12" i="35" s="1"/>
  <c r="J157" i="32"/>
  <c r="L12" i="37" s="1"/>
  <c r="N12" i="37" s="1"/>
  <c r="T157" i="32"/>
  <c r="W157" i="32"/>
  <c r="L63" i="32"/>
  <c r="J158" i="32"/>
  <c r="L13" i="37" s="1"/>
  <c r="N13" i="37" s="1"/>
  <c r="Y69" i="32"/>
  <c r="AA69" i="32" s="1"/>
  <c r="V175" i="32"/>
  <c r="X175" i="32" s="1"/>
  <c r="M154" i="32"/>
  <c r="P154" i="32"/>
  <c r="V154" i="32"/>
  <c r="Y154" i="32"/>
  <c r="L154" i="32"/>
  <c r="S154" i="32"/>
  <c r="M128" i="32"/>
  <c r="P128" i="32"/>
  <c r="Y128" i="32"/>
  <c r="S128" i="32"/>
  <c r="V128" i="32"/>
  <c r="L74" i="32"/>
  <c r="M74" i="32"/>
  <c r="S74" i="32"/>
  <c r="P74" i="32"/>
  <c r="R74" i="32" s="1"/>
  <c r="V74" i="32"/>
  <c r="Y74" i="32"/>
  <c r="T142" i="32"/>
  <c r="W158" i="32"/>
  <c r="J178" i="32"/>
  <c r="L33" i="37" s="1"/>
  <c r="N33" i="37" s="1"/>
  <c r="N178" i="32"/>
  <c r="M33" i="35" s="1"/>
  <c r="S77" i="32"/>
  <c r="U77" i="32" s="1"/>
  <c r="Y77" i="32"/>
  <c r="P77" i="32"/>
  <c r="V77" i="32"/>
  <c r="X77" i="32" s="1"/>
  <c r="L77" i="32"/>
  <c r="M77" i="32"/>
  <c r="S149" i="32"/>
  <c r="U149" i="32" s="1"/>
  <c r="M149" i="32"/>
  <c r="P149" i="32"/>
  <c r="Y149" i="32"/>
  <c r="L149" i="32"/>
  <c r="Z154" i="32"/>
  <c r="P176" i="32"/>
  <c r="M176" i="32"/>
  <c r="S176" i="32"/>
  <c r="L176" i="32"/>
  <c r="V176" i="32"/>
  <c r="Y176" i="32"/>
  <c r="Z176" i="32"/>
  <c r="Z89" i="32"/>
  <c r="T13" i="32"/>
  <c r="W128" i="32"/>
  <c r="Z22" i="32"/>
  <c r="M59" i="32"/>
  <c r="O59" i="32" s="1"/>
  <c r="Y59" i="32"/>
  <c r="L59" i="32"/>
  <c r="S59" i="32"/>
  <c r="P122" i="32"/>
  <c r="L122" i="32"/>
  <c r="Y122" i="32"/>
  <c r="AA122" i="32" s="1"/>
  <c r="S122" i="32"/>
  <c r="U122" i="32" s="1"/>
  <c r="M122" i="32"/>
  <c r="V122" i="32"/>
  <c r="Z23" i="32"/>
  <c r="W51" i="32"/>
  <c r="V116" i="32"/>
  <c r="P116" i="32"/>
  <c r="M116" i="32"/>
  <c r="S116" i="32"/>
  <c r="Y116" i="32"/>
  <c r="L116" i="32"/>
  <c r="W116" i="32"/>
  <c r="W64" i="32"/>
  <c r="Q25" i="32"/>
  <c r="Z173" i="32"/>
  <c r="Y29" i="32"/>
  <c r="V29" i="32"/>
  <c r="M29" i="32"/>
  <c r="O29" i="32" s="1"/>
  <c r="L29" i="32"/>
  <c r="S29" i="32"/>
  <c r="U29" i="32" s="1"/>
  <c r="P29" i="32"/>
  <c r="N168" i="32"/>
  <c r="M23" i="35" s="1"/>
  <c r="M113" i="32"/>
  <c r="P113" i="32"/>
  <c r="L113" i="32"/>
  <c r="V113" i="32"/>
  <c r="Y113" i="32"/>
  <c r="N69" i="32"/>
  <c r="Z144" i="32"/>
  <c r="M136" i="32"/>
  <c r="P136" i="32"/>
  <c r="L136" i="32"/>
  <c r="S136" i="32"/>
  <c r="Y136" i="32"/>
  <c r="AA136" i="32" s="1"/>
  <c r="V136" i="32"/>
  <c r="Z167" i="32"/>
  <c r="P70" i="32"/>
  <c r="Y70" i="32"/>
  <c r="V70" i="32"/>
  <c r="S70" i="32"/>
  <c r="M70" i="32"/>
  <c r="O70" i="32" s="1"/>
  <c r="L70" i="32"/>
  <c r="V50" i="32"/>
  <c r="M50" i="32"/>
  <c r="O50" i="32" s="1"/>
  <c r="Y50" i="32"/>
  <c r="AA50" i="32" s="1"/>
  <c r="P50" i="32"/>
  <c r="S50" i="32"/>
  <c r="V57" i="32"/>
  <c r="X57" i="32" s="1"/>
  <c r="L57" i="32"/>
  <c r="S57" i="32"/>
  <c r="M57" i="32"/>
  <c r="P57" i="32"/>
  <c r="R57" i="32" s="1"/>
  <c r="P163" i="32"/>
  <c r="M163" i="32"/>
  <c r="S163" i="32"/>
  <c r="L163" i="32"/>
  <c r="Y163" i="32"/>
  <c r="V163" i="32"/>
  <c r="X163" i="32" s="1"/>
  <c r="Q97" i="32"/>
  <c r="Q170" i="32"/>
  <c r="M25" i="24" s="1"/>
  <c r="N170" i="32"/>
  <c r="M25" i="35" s="1"/>
  <c r="W154" i="32"/>
  <c r="W176" i="32"/>
  <c r="Z58" i="32"/>
  <c r="W119" i="32"/>
  <c r="Q119" i="32"/>
  <c r="F16" i="24" s="1"/>
  <c r="T89" i="32"/>
  <c r="Q13" i="32"/>
  <c r="Z128" i="32"/>
  <c r="W22" i="32"/>
  <c r="T59" i="32"/>
  <c r="T45" i="32"/>
  <c r="W151" i="32"/>
  <c r="T102" i="32"/>
  <c r="W40" i="32"/>
  <c r="N33" i="32"/>
  <c r="N73" i="32"/>
  <c r="W76" i="32"/>
  <c r="Z141" i="32"/>
  <c r="Q92" i="32"/>
  <c r="Z87" i="32"/>
  <c r="T126" i="32"/>
  <c r="Q126" i="32"/>
  <c r="F23" i="24" s="1"/>
  <c r="Z11" i="32"/>
  <c r="T37" i="32"/>
  <c r="T106" i="32"/>
  <c r="N74" i="32"/>
  <c r="Z63" i="32"/>
  <c r="N127" i="32"/>
  <c r="F24" i="35" s="1"/>
  <c r="T155" i="32"/>
  <c r="N155" i="32"/>
  <c r="M10" i="35" s="1"/>
  <c r="Z104" i="32"/>
  <c r="W112" i="32"/>
  <c r="Q77" i="32"/>
  <c r="Y81" i="32"/>
  <c r="S81" i="32"/>
  <c r="P81" i="32"/>
  <c r="V81" i="32"/>
  <c r="X81" i="32" s="1"/>
  <c r="M81" i="32"/>
  <c r="L81" i="32"/>
  <c r="Z149" i="32"/>
  <c r="Q21" i="32"/>
  <c r="T12" i="32"/>
  <c r="N172" i="32"/>
  <c r="M27" i="35" s="1"/>
  <c r="Z28" i="32"/>
  <c r="T36" i="32"/>
  <c r="T20" i="32"/>
  <c r="Z129" i="32"/>
  <c r="Q129" i="32"/>
  <c r="F26" i="24" s="1"/>
  <c r="S111" i="32"/>
  <c r="P111" i="32"/>
  <c r="Y111" i="32"/>
  <c r="AA111" i="32" s="1"/>
  <c r="V111" i="32"/>
  <c r="M111" i="32"/>
  <c r="L111" i="32"/>
  <c r="T96" i="32"/>
  <c r="N164" i="32"/>
  <c r="M19" i="35" s="1"/>
  <c r="N160" i="32"/>
  <c r="M15" i="35" s="1"/>
  <c r="W135" i="32"/>
  <c r="Z165" i="32"/>
  <c r="Q165" i="32"/>
  <c r="M20" i="24" s="1"/>
  <c r="W17" i="32"/>
  <c r="Q86" i="32"/>
  <c r="Z107" i="32"/>
  <c r="M67" i="32"/>
  <c r="P67" i="32"/>
  <c r="Y67" i="32"/>
  <c r="AA67" i="32" s="1"/>
  <c r="L67" i="32"/>
  <c r="S67" i="32"/>
  <c r="V67" i="32"/>
  <c r="W111" i="32"/>
  <c r="M140" i="32"/>
  <c r="P140" i="32"/>
  <c r="V140" i="32"/>
  <c r="L140" i="32"/>
  <c r="S140" i="32"/>
  <c r="U140" i="32" s="1"/>
  <c r="Y140" i="32"/>
  <c r="AA140" i="32" s="1"/>
  <c r="P75" i="32"/>
  <c r="S75" i="32"/>
  <c r="U75" i="32" s="1"/>
  <c r="M75" i="32"/>
  <c r="L75" i="32"/>
  <c r="V75" i="32"/>
  <c r="Y75" i="32"/>
  <c r="Y62" i="32"/>
  <c r="AA62" i="32" s="1"/>
  <c r="V62" i="32"/>
  <c r="X62" i="32" s="1"/>
  <c r="M62" i="32"/>
  <c r="O62" i="32" s="1"/>
  <c r="L62" i="32"/>
  <c r="S62" i="32"/>
  <c r="L88" i="32"/>
  <c r="V88" i="32"/>
  <c r="S88" i="32"/>
  <c r="Y88" i="32"/>
  <c r="AA88" i="32" s="1"/>
  <c r="P88" i="32"/>
  <c r="M88" i="32"/>
  <c r="O88" i="32" s="1"/>
  <c r="Y95" i="32"/>
  <c r="AA95" i="32" s="1"/>
  <c r="M95" i="32"/>
  <c r="L95" i="32"/>
  <c r="V95" i="32"/>
  <c r="P95" i="32"/>
  <c r="S95" i="32"/>
  <c r="P166" i="32"/>
  <c r="M166" i="32"/>
  <c r="V166" i="32"/>
  <c r="Y166" i="32"/>
  <c r="L166" i="32"/>
  <c r="S166" i="32"/>
  <c r="Z166" i="32"/>
  <c r="Q115" i="32"/>
  <c r="F12" i="24" s="1"/>
  <c r="J115" i="32"/>
  <c r="E12" i="37" s="1"/>
  <c r="G12" i="37" s="1"/>
  <c r="Y48" i="32"/>
  <c r="V48" i="32"/>
  <c r="P48" i="32"/>
  <c r="L48" i="32"/>
  <c r="S48" i="32"/>
  <c r="U48" i="32" s="1"/>
  <c r="M48" i="32"/>
  <c r="O48" i="32" s="1"/>
  <c r="V66" i="32"/>
  <c r="X66" i="32" s="1"/>
  <c r="P66" i="32"/>
  <c r="M66" i="32"/>
  <c r="S66" i="32"/>
  <c r="L66" i="32"/>
  <c r="Q140" i="32"/>
  <c r="F37" i="24" s="1"/>
  <c r="T68" i="32"/>
  <c r="T125" i="32"/>
  <c r="J38" i="32"/>
  <c r="W38" i="32"/>
  <c r="N117" i="32"/>
  <c r="F14" i="35" s="1"/>
  <c r="N148" i="32"/>
  <c r="F45" i="35" s="1"/>
  <c r="N16" i="32"/>
  <c r="Z83" i="32"/>
  <c r="W79" i="32"/>
  <c r="N146" i="32"/>
  <c r="F43" i="35" s="1"/>
  <c r="Q71" i="32"/>
  <c r="T39" i="32"/>
  <c r="W91" i="32"/>
  <c r="T169" i="32"/>
  <c r="Z98" i="32"/>
  <c r="AA98" i="32" s="1"/>
  <c r="Q98" i="32"/>
  <c r="N98" i="32"/>
  <c r="W26" i="32"/>
  <c r="N26" i="32"/>
  <c r="J26" i="32"/>
  <c r="Q26" i="32"/>
  <c r="J46" i="32"/>
  <c r="L73" i="32"/>
  <c r="P56" i="32"/>
  <c r="R56" i="32" s="1"/>
  <c r="S30" i="32"/>
  <c r="Y27" i="32"/>
  <c r="AA27" i="32" s="1"/>
  <c r="V170" i="32"/>
  <c r="S141" i="32"/>
  <c r="S155" i="32"/>
  <c r="U155" i="32" s="1"/>
  <c r="V63" i="32"/>
  <c r="X63" i="32" s="1"/>
  <c r="S112" i="32"/>
  <c r="L96" i="32"/>
  <c r="Y57" i="32"/>
  <c r="T103" i="32"/>
  <c r="Q72" i="32"/>
  <c r="Q31" i="32"/>
  <c r="Q61" i="32"/>
  <c r="R61" i="32" s="1"/>
  <c r="Q171" i="32"/>
  <c r="M26" i="24" s="1"/>
  <c r="P132" i="32"/>
  <c r="M132" i="32"/>
  <c r="V132" i="32"/>
  <c r="L132" i="32"/>
  <c r="S132" i="32"/>
  <c r="W132" i="32"/>
  <c r="N31" i="32"/>
  <c r="N61" i="32"/>
  <c r="J103" i="32"/>
  <c r="J139" i="32"/>
  <c r="E36" i="37" s="1"/>
  <c r="G36" i="37" s="1"/>
  <c r="J72" i="32"/>
  <c r="J137" i="32"/>
  <c r="E34" i="37" s="1"/>
  <c r="G34" i="37" s="1"/>
  <c r="W120" i="32"/>
  <c r="L31" i="32"/>
  <c r="M31" i="32"/>
  <c r="Y31" i="32"/>
  <c r="AA31" i="32" s="1"/>
  <c r="V31" i="32"/>
  <c r="P31" i="32"/>
  <c r="L61" i="32"/>
  <c r="Y61" i="32"/>
  <c r="AA61" i="32" s="1"/>
  <c r="V61" i="32"/>
  <c r="S61" i="32"/>
  <c r="M61" i="32"/>
  <c r="J55" i="32"/>
  <c r="Q120" i="32"/>
  <c r="F17" i="24" s="1"/>
  <c r="T120" i="32"/>
  <c r="V14" i="32"/>
  <c r="M14" i="32"/>
  <c r="Y14" i="32"/>
  <c r="AA14" i="32" s="1"/>
  <c r="L14" i="32"/>
  <c r="P14" i="32"/>
  <c r="R14" i="32" s="1"/>
  <c r="S52" i="32"/>
  <c r="Y52" i="32"/>
  <c r="AA52" i="32" s="1"/>
  <c r="M52" i="32"/>
  <c r="O52" i="32" s="1"/>
  <c r="P52" i="32"/>
  <c r="W54" i="32"/>
  <c r="Q54" i="32"/>
  <c r="T54" i="32"/>
  <c r="Z54" i="32"/>
  <c r="W103" i="32"/>
  <c r="W72" i="32"/>
  <c r="S99" i="32"/>
  <c r="U99" i="32" s="1"/>
  <c r="P99" i="32"/>
  <c r="R99" i="32" s="1"/>
  <c r="Y99" i="32"/>
  <c r="L99" i="32"/>
  <c r="V99" i="32"/>
  <c r="X99" i="32" s="1"/>
  <c r="M99" i="32"/>
  <c r="W31" i="32"/>
  <c r="T61" i="32"/>
  <c r="T171" i="32"/>
  <c r="W171" i="32"/>
  <c r="N132" i="32"/>
  <c r="F29" i="35" s="1"/>
  <c r="S53" i="32"/>
  <c r="P53" i="32"/>
  <c r="R53" i="32" s="1"/>
  <c r="M53" i="32"/>
  <c r="L53" i="32"/>
  <c r="V53" i="32"/>
  <c r="N14" i="32"/>
  <c r="V52" i="32"/>
  <c r="X52" i="32" s="1"/>
  <c r="S150" i="32"/>
  <c r="S31" i="32"/>
  <c r="Y15" i="32"/>
  <c r="S15" i="32"/>
  <c r="U15" i="32" s="1"/>
  <c r="P15" i="32"/>
  <c r="R15" i="32" s="1"/>
  <c r="L15" i="32"/>
  <c r="V15" i="32"/>
  <c r="V65" i="32"/>
  <c r="M65" i="32"/>
  <c r="O65" i="32" s="1"/>
  <c r="Y65" i="32"/>
  <c r="AA65" i="32" s="1"/>
  <c r="L65" i="32"/>
  <c r="S65" i="32"/>
  <c r="U65" i="32" s="1"/>
  <c r="S84" i="32"/>
  <c r="U84" i="32" s="1"/>
  <c r="V84" i="32"/>
  <c r="L84" i="32"/>
  <c r="Y84" i="32"/>
  <c r="AA84" i="32" s="1"/>
  <c r="P84" i="32"/>
  <c r="M84" i="32"/>
  <c r="T56" i="32"/>
  <c r="J171" i="32"/>
  <c r="L26" i="37" s="1"/>
  <c r="N26" i="37" s="1"/>
  <c r="N99" i="32"/>
  <c r="J120" i="32"/>
  <c r="E17" i="37" s="1"/>
  <c r="G17" i="37" s="1"/>
  <c r="T31" i="32"/>
  <c r="W61" i="32"/>
  <c r="Q132" i="32"/>
  <c r="F29" i="24" s="1"/>
  <c r="T53" i="32"/>
  <c r="T14" i="32"/>
  <c r="U14" i="32" s="1"/>
  <c r="Y132" i="32"/>
  <c r="W145" i="32"/>
  <c r="Z145" i="32"/>
  <c r="J145" i="32"/>
  <c r="E42" i="37" s="1"/>
  <c r="G42" i="37" s="1"/>
  <c r="U113" i="32" l="1"/>
  <c r="X50" i="32"/>
  <c r="X74" i="32"/>
  <c r="U143" i="32"/>
  <c r="R24" i="32"/>
  <c r="L150" i="32"/>
  <c r="L5" i="37"/>
  <c r="N5" i="37" s="1"/>
  <c r="R47" i="32"/>
  <c r="L124" i="32"/>
  <c r="E21" i="37"/>
  <c r="G21" i="37" s="1"/>
  <c r="O45" i="32"/>
  <c r="U60" i="32"/>
  <c r="R85" i="32"/>
  <c r="U97" i="32"/>
  <c r="U105" i="32"/>
  <c r="O97" i="32"/>
  <c r="R23" i="32"/>
  <c r="M150" i="32"/>
  <c r="O150" i="32" s="1"/>
  <c r="R95" i="32"/>
  <c r="R29" i="32"/>
  <c r="X13" i="32"/>
  <c r="X101" i="32"/>
  <c r="AA42" i="32"/>
  <c r="V150" i="32"/>
  <c r="X150" i="32" s="1"/>
  <c r="R52" i="32"/>
  <c r="U30" i="32"/>
  <c r="AA48" i="32"/>
  <c r="U57" i="32"/>
  <c r="AA77" i="32"/>
  <c r="X98" i="32"/>
  <c r="U110" i="32"/>
  <c r="AA114" i="32"/>
  <c r="M124" i="32"/>
  <c r="X177" i="32"/>
  <c r="U85" i="32"/>
  <c r="AA177" i="32"/>
  <c r="AA174" i="32"/>
  <c r="U175" i="32"/>
  <c r="X141" i="32"/>
  <c r="O100" i="32"/>
  <c r="Y150" i="32"/>
  <c r="AA150" i="32" s="1"/>
  <c r="AA49" i="32"/>
  <c r="U168" i="32"/>
  <c r="P150" i="32"/>
  <c r="R150" i="32" s="1"/>
  <c r="R96" i="32"/>
  <c r="X167" i="32"/>
  <c r="U34" i="32"/>
  <c r="U172" i="32"/>
  <c r="U150" i="32"/>
  <c r="R66" i="32"/>
  <c r="X48" i="32"/>
  <c r="R88" i="32"/>
  <c r="X70" i="32"/>
  <c r="O75" i="32"/>
  <c r="AA70" i="32"/>
  <c r="U109" i="32"/>
  <c r="R78" i="32"/>
  <c r="AA97" i="32"/>
  <c r="AA130" i="32"/>
  <c r="AA164" i="32"/>
  <c r="U66" i="32"/>
  <c r="X136" i="32"/>
  <c r="AA125" i="32"/>
  <c r="AA68" i="32"/>
  <c r="X143" i="32"/>
  <c r="O86" i="32"/>
  <c r="U114" i="32"/>
  <c r="X170" i="32"/>
  <c r="O66" i="32"/>
  <c r="R50" i="32"/>
  <c r="AA94" i="32"/>
  <c r="X130" i="32"/>
  <c r="U163" i="32"/>
  <c r="U73" i="32"/>
  <c r="U123" i="32"/>
  <c r="X86" i="32"/>
  <c r="X96" i="32"/>
  <c r="X69" i="32"/>
  <c r="AA25" i="32"/>
  <c r="U95" i="32"/>
  <c r="R67" i="32"/>
  <c r="U94" i="32"/>
  <c r="X173" i="32"/>
  <c r="X25" i="32"/>
  <c r="X118" i="32"/>
  <c r="O18" i="32"/>
  <c r="U98" i="32"/>
  <c r="M54" i="32"/>
  <c r="O54" i="32" s="1"/>
  <c r="X93" i="32"/>
  <c r="X47" i="32"/>
  <c r="AA132" i="32"/>
  <c r="AA57" i="32"/>
  <c r="X67" i="32"/>
  <c r="O51" i="32"/>
  <c r="O47" i="32"/>
  <c r="X56" i="32"/>
  <c r="U67" i="32"/>
  <c r="O81" i="32"/>
  <c r="U116" i="32"/>
  <c r="U154" i="32"/>
  <c r="R45" i="32"/>
  <c r="O24" i="32"/>
  <c r="R59" i="32"/>
  <c r="U93" i="32"/>
  <c r="AA119" i="32"/>
  <c r="O56" i="32"/>
  <c r="AA126" i="32"/>
  <c r="AA73" i="32"/>
  <c r="R35" i="32"/>
  <c r="X140" i="32"/>
  <c r="O30" i="32"/>
  <c r="AA64" i="32"/>
  <c r="X23" i="32"/>
  <c r="O60" i="32"/>
  <c r="U76" i="32"/>
  <c r="AA153" i="32"/>
  <c r="X131" i="32"/>
  <c r="O58" i="32"/>
  <c r="I184" i="32"/>
  <c r="K184" i="32" s="1"/>
  <c r="M36" i="37" s="1"/>
  <c r="N36" i="37" s="1"/>
  <c r="K183" i="32"/>
  <c r="U40" i="32"/>
  <c r="X78" i="32"/>
  <c r="X142" i="32"/>
  <c r="O68" i="32"/>
  <c r="X89" i="32"/>
  <c r="AA101" i="32"/>
  <c r="X144" i="32"/>
  <c r="U100" i="32"/>
  <c r="AA18" i="32"/>
  <c r="X166" i="32"/>
  <c r="R70" i="32"/>
  <c r="U42" i="32"/>
  <c r="U164" i="32"/>
  <c r="X134" i="32"/>
  <c r="P124" i="32"/>
  <c r="E21" i="24" s="1"/>
  <c r="G21" i="24" s="1"/>
  <c r="U147" i="32"/>
  <c r="X65" i="32"/>
  <c r="X14" i="32"/>
  <c r="X88" i="32"/>
  <c r="AA78" i="32"/>
  <c r="X24" i="32"/>
  <c r="S124" i="32"/>
  <c r="U124" i="32" s="1"/>
  <c r="AA106" i="32"/>
  <c r="AA93" i="32"/>
  <c r="O84" i="32"/>
  <c r="U141" i="32"/>
  <c r="O67" i="32"/>
  <c r="X29" i="32"/>
  <c r="O40" i="32"/>
  <c r="R34" i="32"/>
  <c r="R27" i="32"/>
  <c r="Y124" i="32"/>
  <c r="AA124" i="32" s="1"/>
  <c r="U162" i="32"/>
  <c r="X84" i="32"/>
  <c r="R84" i="32"/>
  <c r="O53" i="32"/>
  <c r="R48" i="32"/>
  <c r="U166" i="32"/>
  <c r="U62" i="32"/>
  <c r="AA29" i="32"/>
  <c r="AA116" i="32"/>
  <c r="R101" i="32"/>
  <c r="R102" i="32"/>
  <c r="U49" i="32"/>
  <c r="R89" i="32"/>
  <c r="V124" i="32"/>
  <c r="X124" i="32" s="1"/>
  <c r="X20" i="32"/>
  <c r="AA163" i="32"/>
  <c r="X122" i="32"/>
  <c r="X102" i="32"/>
  <c r="O78" i="32"/>
  <c r="U144" i="32"/>
  <c r="U118" i="32"/>
  <c r="X147" i="32"/>
  <c r="R100" i="32"/>
  <c r="R104" i="32"/>
  <c r="AA100" i="32"/>
  <c r="R31" i="32"/>
  <c r="AA162" i="32"/>
  <c r="U53" i="32"/>
  <c r="O57" i="32"/>
  <c r="U136" i="32"/>
  <c r="AA113" i="32"/>
  <c r="U176" i="32"/>
  <c r="O101" i="32"/>
  <c r="U130" i="32"/>
  <c r="U87" i="32"/>
  <c r="AA105" i="32"/>
  <c r="AA30" i="32"/>
  <c r="X107" i="32"/>
  <c r="AA51" i="32"/>
  <c r="V54" i="32"/>
  <c r="X54" i="32" s="1"/>
  <c r="O93" i="32"/>
  <c r="X174" i="32"/>
  <c r="AA109" i="32"/>
  <c r="U153" i="32"/>
  <c r="X18" i="32"/>
  <c r="U132" i="32"/>
  <c r="X95" i="32"/>
  <c r="X113" i="32"/>
  <c r="R42" i="32"/>
  <c r="P54" i="32"/>
  <c r="R54" i="32" s="1"/>
  <c r="X127" i="32"/>
  <c r="AA15" i="32"/>
  <c r="R81" i="32"/>
  <c r="AA59" i="32"/>
  <c r="AA172" i="32"/>
  <c r="X30" i="32"/>
  <c r="U23" i="32"/>
  <c r="L54" i="32"/>
  <c r="X109" i="32"/>
  <c r="U18" i="32"/>
  <c r="X15" i="32"/>
  <c r="O95" i="32"/>
  <c r="R75" i="32"/>
  <c r="U81" i="32"/>
  <c r="O77" i="32"/>
  <c r="AA45" i="32"/>
  <c r="X97" i="32"/>
  <c r="S54" i="32"/>
  <c r="U54" i="32" s="1"/>
  <c r="AA47" i="32"/>
  <c r="AA131" i="32"/>
  <c r="X53" i="32"/>
  <c r="AA99" i="32"/>
  <c r="U52" i="32"/>
  <c r="AA75" i="32"/>
  <c r="AA81" i="32"/>
  <c r="U50" i="32"/>
  <c r="U74" i="32"/>
  <c r="AA134" i="32"/>
  <c r="U25" i="32"/>
  <c r="U64" i="32"/>
  <c r="AA13" i="32"/>
  <c r="U47" i="32"/>
  <c r="R37" i="32"/>
  <c r="O31" i="32"/>
  <c r="AA12" i="32"/>
  <c r="O104" i="32"/>
  <c r="X100" i="32"/>
  <c r="AA110" i="32"/>
  <c r="X35" i="32"/>
  <c r="X119" i="32"/>
  <c r="U37" i="32"/>
  <c r="U165" i="32"/>
  <c r="U28" i="32"/>
  <c r="AA87" i="32"/>
  <c r="X92" i="32"/>
  <c r="X73" i="32"/>
  <c r="U58" i="32"/>
  <c r="AA17" i="32"/>
  <c r="U89" i="32"/>
  <c r="X12" i="32"/>
  <c r="O13" i="32"/>
  <c r="X61" i="32"/>
  <c r="X132" i="32"/>
  <c r="AA176" i="32"/>
  <c r="AA128" i="32"/>
  <c r="X154" i="32"/>
  <c r="X151" i="32"/>
  <c r="U27" i="32"/>
  <c r="R86" i="32"/>
  <c r="X114" i="32"/>
  <c r="O69" i="32"/>
  <c r="AA23" i="32"/>
  <c r="U119" i="32"/>
  <c r="R22" i="32"/>
  <c r="X176" i="32"/>
  <c r="X164" i="32"/>
  <c r="U173" i="32"/>
  <c r="O49" i="32"/>
  <c r="X153" i="32"/>
  <c r="U135" i="32"/>
  <c r="R113" i="32"/>
  <c r="E10" i="24"/>
  <c r="G10" i="24" s="1"/>
  <c r="E22" i="35"/>
  <c r="G22" i="35" s="1"/>
  <c r="O125" i="32"/>
  <c r="E20" i="35"/>
  <c r="G20" i="35" s="1"/>
  <c r="O123" i="32"/>
  <c r="E24" i="35"/>
  <c r="G24" i="35" s="1"/>
  <c r="O127" i="32"/>
  <c r="AA21" i="32"/>
  <c r="O22" i="32"/>
  <c r="R153" i="32"/>
  <c r="L8" i="24"/>
  <c r="N8" i="24" s="1"/>
  <c r="E28" i="35"/>
  <c r="G28" i="35" s="1"/>
  <c r="O131" i="32"/>
  <c r="S46" i="32"/>
  <c r="U46" i="32" s="1"/>
  <c r="P46" i="32"/>
  <c r="R46" i="32" s="1"/>
  <c r="V46" i="32"/>
  <c r="X46" i="32" s="1"/>
  <c r="M46" i="32"/>
  <c r="O46" i="32" s="1"/>
  <c r="Y46" i="32"/>
  <c r="AA46" i="32" s="1"/>
  <c r="L46" i="32"/>
  <c r="R166" i="32"/>
  <c r="L21" i="24"/>
  <c r="N21" i="24" s="1"/>
  <c r="X111" i="32"/>
  <c r="L18" i="24"/>
  <c r="N18" i="24" s="1"/>
  <c r="R163" i="32"/>
  <c r="O113" i="32"/>
  <c r="E10" i="35"/>
  <c r="G10" i="35" s="1"/>
  <c r="P178" i="32"/>
  <c r="M178" i="32"/>
  <c r="V178" i="32"/>
  <c r="X178" i="32" s="1"/>
  <c r="S178" i="32"/>
  <c r="U178" i="32" s="1"/>
  <c r="L178" i="32"/>
  <c r="Y178" i="32"/>
  <c r="AA178" i="32" s="1"/>
  <c r="E25" i="24"/>
  <c r="G25" i="24" s="1"/>
  <c r="R128" i="32"/>
  <c r="L9" i="24"/>
  <c r="N9" i="24" s="1"/>
  <c r="R154" i="32"/>
  <c r="O92" i="32"/>
  <c r="V91" i="32"/>
  <c r="X91" i="32" s="1"/>
  <c r="S91" i="32"/>
  <c r="U91" i="32" s="1"/>
  <c r="P91" i="32"/>
  <c r="R91" i="32" s="1"/>
  <c r="L91" i="32"/>
  <c r="M91" i="32"/>
  <c r="O91" i="32" s="1"/>
  <c r="Y91" i="32"/>
  <c r="AA91" i="32" s="1"/>
  <c r="R130" i="32"/>
  <c r="E27" i="24"/>
  <c r="G27" i="24" s="1"/>
  <c r="R123" i="32"/>
  <c r="E20" i="24"/>
  <c r="G20" i="24" s="1"/>
  <c r="U102" i="32"/>
  <c r="M16" i="32"/>
  <c r="O16" i="32" s="1"/>
  <c r="P16" i="32"/>
  <c r="R16" i="32" s="1"/>
  <c r="V16" i="32"/>
  <c r="X16" i="32" s="1"/>
  <c r="Y16" i="32"/>
  <c r="AA16" i="32" s="1"/>
  <c r="L16" i="32"/>
  <c r="S16" i="32"/>
  <c r="U16" i="32" s="1"/>
  <c r="AA107" i="32"/>
  <c r="AA96" i="32"/>
  <c r="R144" i="32"/>
  <c r="E41" i="24"/>
  <c r="G41" i="24" s="1"/>
  <c r="X161" i="32"/>
  <c r="Y152" i="32"/>
  <c r="AA152" i="32" s="1"/>
  <c r="M152" i="32"/>
  <c r="P152" i="32"/>
  <c r="V152" i="32"/>
  <c r="X152" i="32" s="1"/>
  <c r="L152" i="32"/>
  <c r="S152" i="32"/>
  <c r="U152" i="32" s="1"/>
  <c r="V79" i="32"/>
  <c r="X79" i="32" s="1"/>
  <c r="L79" i="32"/>
  <c r="P79" i="32"/>
  <c r="R79" i="32" s="1"/>
  <c r="Y79" i="32"/>
  <c r="AA79" i="32" s="1"/>
  <c r="S79" i="32"/>
  <c r="U79" i="32" s="1"/>
  <c r="M79" i="32"/>
  <c r="O79" i="32" s="1"/>
  <c r="U106" i="32"/>
  <c r="U13" i="32"/>
  <c r="M121" i="32"/>
  <c r="P121" i="32"/>
  <c r="V121" i="32"/>
  <c r="X121" i="32" s="1"/>
  <c r="L121" i="32"/>
  <c r="S121" i="32"/>
  <c r="U121" i="32" s="1"/>
  <c r="Y121" i="32"/>
  <c r="AA121" i="32" s="1"/>
  <c r="M133" i="32"/>
  <c r="P133" i="32"/>
  <c r="Y133" i="32"/>
  <c r="AA133" i="32" s="1"/>
  <c r="L133" i="32"/>
  <c r="V133" i="32"/>
  <c r="X133" i="32" s="1"/>
  <c r="S133" i="32"/>
  <c r="U133" i="32" s="1"/>
  <c r="P148" i="32"/>
  <c r="M148" i="32"/>
  <c r="L148" i="32"/>
  <c r="S148" i="32"/>
  <c r="U148" i="32" s="1"/>
  <c r="Y148" i="32"/>
  <c r="AA148" i="32" s="1"/>
  <c r="V148" i="32"/>
  <c r="X148" i="32" s="1"/>
  <c r="E15" i="24"/>
  <c r="G15" i="24" s="1"/>
  <c r="R118" i="32"/>
  <c r="L17" i="35"/>
  <c r="N17" i="35" s="1"/>
  <c r="O162" i="32"/>
  <c r="X112" i="32"/>
  <c r="AA37" i="32"/>
  <c r="V44" i="32"/>
  <c r="X44" i="32" s="1"/>
  <c r="M44" i="32"/>
  <c r="O44" i="32" s="1"/>
  <c r="L44" i="32"/>
  <c r="S44" i="32"/>
  <c r="U44" i="32" s="1"/>
  <c r="Y44" i="32"/>
  <c r="AA44" i="32" s="1"/>
  <c r="P44" i="32"/>
  <c r="R44" i="32" s="1"/>
  <c r="X165" i="32"/>
  <c r="X160" i="32"/>
  <c r="U20" i="32"/>
  <c r="U36" i="32"/>
  <c r="AA155" i="32"/>
  <c r="U63" i="32"/>
  <c r="X126" i="32"/>
  <c r="R73" i="32"/>
  <c r="R170" i="32"/>
  <c r="L25" i="24"/>
  <c r="N25" i="24" s="1"/>
  <c r="AA104" i="32"/>
  <c r="U11" i="32"/>
  <c r="AA22" i="32"/>
  <c r="M34" i="24"/>
  <c r="N34" i="24" s="1"/>
  <c r="R182" i="32"/>
  <c r="O153" i="32"/>
  <c r="L8" i="35"/>
  <c r="N8" i="35" s="1"/>
  <c r="R131" i="32"/>
  <c r="E28" i="24"/>
  <c r="G28" i="24" s="1"/>
  <c r="E32" i="35"/>
  <c r="G32" i="35" s="1"/>
  <c r="O135" i="32"/>
  <c r="O124" i="32"/>
  <c r="E21" i="35"/>
  <c r="G21" i="35" s="1"/>
  <c r="V38" i="32"/>
  <c r="X38" i="32" s="1"/>
  <c r="Y38" i="32"/>
  <c r="AA38" i="32" s="1"/>
  <c r="S38" i="32"/>
  <c r="U38" i="32" s="1"/>
  <c r="P38" i="32"/>
  <c r="R38" i="32" s="1"/>
  <c r="L38" i="32"/>
  <c r="M38" i="32"/>
  <c r="O38" i="32" s="1"/>
  <c r="X75" i="32"/>
  <c r="U70" i="32"/>
  <c r="R122" i="32"/>
  <c r="E19" i="24"/>
  <c r="G19" i="24" s="1"/>
  <c r="AA149" i="32"/>
  <c r="O74" i="32"/>
  <c r="E25" i="35"/>
  <c r="G25" i="35" s="1"/>
  <c r="O128" i="32"/>
  <c r="L9" i="35"/>
  <c r="N9" i="35" s="1"/>
  <c r="O154" i="32"/>
  <c r="R110" i="32"/>
  <c r="E7" i="24"/>
  <c r="G7" i="24" s="1"/>
  <c r="AA123" i="32"/>
  <c r="R151" i="32"/>
  <c r="L6" i="24"/>
  <c r="N6" i="24" s="1"/>
  <c r="R98" i="32"/>
  <c r="R30" i="32"/>
  <c r="O164" i="32"/>
  <c r="L19" i="35"/>
  <c r="N19" i="35" s="1"/>
  <c r="U134" i="32"/>
  <c r="R97" i="32"/>
  <c r="O114" i="32"/>
  <c r="E11" i="35"/>
  <c r="G11" i="35" s="1"/>
  <c r="O144" i="32"/>
  <c r="E41" i="35"/>
  <c r="G41" i="35" s="1"/>
  <c r="AA173" i="32"/>
  <c r="X64" i="32"/>
  <c r="Y41" i="32"/>
  <c r="AA41" i="32" s="1"/>
  <c r="S41" i="32"/>
  <c r="U41" i="32" s="1"/>
  <c r="P41" i="32"/>
  <c r="R41" i="32" s="1"/>
  <c r="V41" i="32"/>
  <c r="X41" i="32" s="1"/>
  <c r="L41" i="32"/>
  <c r="M41" i="32"/>
  <c r="O41" i="32" s="1"/>
  <c r="X172" i="32"/>
  <c r="R161" i="32"/>
  <c r="L16" i="24"/>
  <c r="N16" i="24" s="1"/>
  <c r="R142" i="32"/>
  <c r="E39" i="24"/>
  <c r="G39" i="24" s="1"/>
  <c r="P43" i="32"/>
  <c r="R43" i="32" s="1"/>
  <c r="L43" i="32"/>
  <c r="S43" i="32"/>
  <c r="U43" i="32" s="1"/>
  <c r="V43" i="32"/>
  <c r="X43" i="32" s="1"/>
  <c r="M43" i="32"/>
  <c r="O43" i="32" s="1"/>
  <c r="Y43" i="32"/>
  <c r="AA43" i="32" s="1"/>
  <c r="O177" i="32"/>
  <c r="L32" i="35"/>
  <c r="N32" i="35" s="1"/>
  <c r="E15" i="35"/>
  <c r="G15" i="35" s="1"/>
  <c r="O118" i="32"/>
  <c r="L17" i="24"/>
  <c r="N17" i="24" s="1"/>
  <c r="R162" i="32"/>
  <c r="AA175" i="32"/>
  <c r="X168" i="32"/>
  <c r="R112" i="32"/>
  <c r="E9" i="24"/>
  <c r="G9" i="24" s="1"/>
  <c r="X37" i="32"/>
  <c r="S82" i="32"/>
  <c r="U82" i="32" s="1"/>
  <c r="L82" i="32"/>
  <c r="P82" i="32"/>
  <c r="R82" i="32" s="1"/>
  <c r="V82" i="32"/>
  <c r="X82" i="32" s="1"/>
  <c r="Y82" i="32"/>
  <c r="AA82" i="32" s="1"/>
  <c r="M82" i="32"/>
  <c r="O82" i="32" s="1"/>
  <c r="AA165" i="32"/>
  <c r="O160" i="32"/>
  <c r="L15" i="35"/>
  <c r="N15" i="35" s="1"/>
  <c r="U129" i="32"/>
  <c r="O20" i="32"/>
  <c r="X36" i="32"/>
  <c r="AA63" i="32"/>
  <c r="X87" i="32"/>
  <c r="AA76" i="32"/>
  <c r="L25" i="35"/>
  <c r="N25" i="35" s="1"/>
  <c r="O170" i="32"/>
  <c r="O17" i="32"/>
  <c r="X21" i="32"/>
  <c r="X104" i="32"/>
  <c r="X11" i="32"/>
  <c r="M34" i="35"/>
  <c r="N34" i="35" s="1"/>
  <c r="O182" i="32"/>
  <c r="U131" i="32"/>
  <c r="AA135" i="32"/>
  <c r="AA85" i="32"/>
  <c r="L103" i="32"/>
  <c r="S103" i="32"/>
  <c r="U103" i="32" s="1"/>
  <c r="M103" i="32"/>
  <c r="O103" i="32" s="1"/>
  <c r="V103" i="32"/>
  <c r="X103" i="32" s="1"/>
  <c r="P103" i="32"/>
  <c r="R103" i="32" s="1"/>
  <c r="Y103" i="32"/>
  <c r="AA103" i="32" s="1"/>
  <c r="Y39" i="32"/>
  <c r="AA39" i="32" s="1"/>
  <c r="V39" i="32"/>
  <c r="X39" i="32" s="1"/>
  <c r="M39" i="32"/>
  <c r="O39" i="32" s="1"/>
  <c r="P39" i="32"/>
  <c r="R39" i="32" s="1"/>
  <c r="L39" i="32"/>
  <c r="S39" i="32"/>
  <c r="U39" i="32" s="1"/>
  <c r="E4" i="35"/>
  <c r="G4" i="35" s="1"/>
  <c r="O107" i="32"/>
  <c r="X76" i="32"/>
  <c r="E29" i="24"/>
  <c r="G29" i="24" s="1"/>
  <c r="R132" i="32"/>
  <c r="P120" i="32"/>
  <c r="M120" i="32"/>
  <c r="S120" i="32"/>
  <c r="U120" i="32" s="1"/>
  <c r="L120" i="32"/>
  <c r="Y120" i="32"/>
  <c r="AA120" i="32" s="1"/>
  <c r="V120" i="32"/>
  <c r="X120" i="32" s="1"/>
  <c r="L55" i="32"/>
  <c r="V55" i="32"/>
  <c r="X55" i="32" s="1"/>
  <c r="Y55" i="32"/>
  <c r="AA55" i="32" s="1"/>
  <c r="P55" i="32"/>
  <c r="R55" i="32" s="1"/>
  <c r="S55" i="32"/>
  <c r="U55" i="32" s="1"/>
  <c r="M55" i="32"/>
  <c r="O55" i="32" s="1"/>
  <c r="P137" i="32"/>
  <c r="M137" i="32"/>
  <c r="Y137" i="32"/>
  <c r="AA137" i="32" s="1"/>
  <c r="V137" i="32"/>
  <c r="X137" i="32" s="1"/>
  <c r="L137" i="32"/>
  <c r="S137" i="32"/>
  <c r="U137" i="32" s="1"/>
  <c r="L26" i="32"/>
  <c r="M26" i="32"/>
  <c r="O26" i="32" s="1"/>
  <c r="Y26" i="32"/>
  <c r="AA26" i="32" s="1"/>
  <c r="V26" i="32"/>
  <c r="X26" i="32" s="1"/>
  <c r="P26" i="32"/>
  <c r="R26" i="32" s="1"/>
  <c r="S26" i="32"/>
  <c r="U26" i="32" s="1"/>
  <c r="R111" i="32"/>
  <c r="E8" i="24"/>
  <c r="G8" i="24" s="1"/>
  <c r="U59" i="32"/>
  <c r="L4" i="24"/>
  <c r="N4" i="24" s="1"/>
  <c r="R149" i="32"/>
  <c r="R77" i="32"/>
  <c r="P157" i="32"/>
  <c r="S157" i="32"/>
  <c r="U157" i="32" s="1"/>
  <c r="M157" i="32"/>
  <c r="V157" i="32"/>
  <c r="X157" i="32" s="1"/>
  <c r="Y157" i="32"/>
  <c r="AA157" i="32" s="1"/>
  <c r="L157" i="32"/>
  <c r="M156" i="32"/>
  <c r="P156" i="32"/>
  <c r="V156" i="32"/>
  <c r="X156" i="32" s="1"/>
  <c r="Y156" i="32"/>
  <c r="AA156" i="32" s="1"/>
  <c r="L156" i="32"/>
  <c r="S156" i="32"/>
  <c r="U156" i="32" s="1"/>
  <c r="U125" i="32"/>
  <c r="R143" i="32"/>
  <c r="E40" i="24"/>
  <c r="G40" i="24" s="1"/>
  <c r="AA40" i="32"/>
  <c r="O151" i="32"/>
  <c r="L6" i="35"/>
  <c r="N6" i="35" s="1"/>
  <c r="X49" i="32"/>
  <c r="AA86" i="32"/>
  <c r="R164" i="32"/>
  <c r="L19" i="24"/>
  <c r="N19" i="24" s="1"/>
  <c r="O134" i="32"/>
  <c r="E31" i="35"/>
  <c r="G31" i="35" s="1"/>
  <c r="E11" i="24"/>
  <c r="G11" i="24" s="1"/>
  <c r="R114" i="32"/>
  <c r="R167" i="32"/>
  <c r="L22" i="24"/>
  <c r="N22" i="24" s="1"/>
  <c r="R159" i="32"/>
  <c r="L14" i="24"/>
  <c r="N14" i="24" s="1"/>
  <c r="P32" i="32"/>
  <c r="R32" i="32" s="1"/>
  <c r="V32" i="32"/>
  <c r="X32" i="32" s="1"/>
  <c r="L32" i="32"/>
  <c r="Y32" i="32"/>
  <c r="AA32" i="32" s="1"/>
  <c r="M32" i="32"/>
  <c r="O32" i="32" s="1"/>
  <c r="S32" i="32"/>
  <c r="U32" i="32" s="1"/>
  <c r="L27" i="35"/>
  <c r="N27" i="35" s="1"/>
  <c r="O172" i="32"/>
  <c r="O161" i="32"/>
  <c r="L16" i="35"/>
  <c r="N16" i="35" s="1"/>
  <c r="E39" i="35"/>
  <c r="G39" i="35" s="1"/>
  <c r="O142" i="32"/>
  <c r="O89" i="32"/>
  <c r="AA54" i="32"/>
  <c r="P138" i="32"/>
  <c r="M138" i="32"/>
  <c r="V138" i="32"/>
  <c r="X138" i="32" s="1"/>
  <c r="L138" i="32"/>
  <c r="S138" i="32"/>
  <c r="U138" i="32" s="1"/>
  <c r="Y138" i="32"/>
  <c r="AA138" i="32" s="1"/>
  <c r="R12" i="32"/>
  <c r="O106" i="32"/>
  <c r="S90" i="32"/>
  <c r="U90" i="32" s="1"/>
  <c r="Y90" i="32"/>
  <c r="AA90" i="32" s="1"/>
  <c r="L90" i="32"/>
  <c r="M90" i="32"/>
  <c r="O90" i="32" s="1"/>
  <c r="P90" i="32"/>
  <c r="R90" i="32" s="1"/>
  <c r="V90" i="32"/>
  <c r="X90" i="32" s="1"/>
  <c r="L32" i="24"/>
  <c r="N32" i="24" s="1"/>
  <c r="R177" i="32"/>
  <c r="R174" i="32"/>
  <c r="L29" i="24"/>
  <c r="N29" i="24" s="1"/>
  <c r="E44" i="35"/>
  <c r="G44" i="35" s="1"/>
  <c r="O147" i="32"/>
  <c r="E6" i="24"/>
  <c r="G6" i="24" s="1"/>
  <c r="R109" i="32"/>
  <c r="AA168" i="32"/>
  <c r="AA141" i="32"/>
  <c r="L20" i="24"/>
  <c r="N20" i="24" s="1"/>
  <c r="R165" i="32"/>
  <c r="L15" i="24"/>
  <c r="N15" i="24" s="1"/>
  <c r="R160" i="32"/>
  <c r="AA129" i="32"/>
  <c r="R36" i="32"/>
  <c r="R28" i="32"/>
  <c r="L10" i="35"/>
  <c r="N10" i="35" s="1"/>
  <c r="O155" i="32"/>
  <c r="AA127" i="32"/>
  <c r="O63" i="32"/>
  <c r="R126" i="32"/>
  <c r="E23" i="24"/>
  <c r="G23" i="24" s="1"/>
  <c r="O87" i="32"/>
  <c r="R58" i="32"/>
  <c r="U170" i="32"/>
  <c r="X17" i="32"/>
  <c r="R21" i="32"/>
  <c r="R11" i="32"/>
  <c r="U22" i="32"/>
  <c r="R135" i="32"/>
  <c r="E32" i="24"/>
  <c r="G32" i="24" s="1"/>
  <c r="U56" i="32"/>
  <c r="O99" i="32"/>
  <c r="X31" i="32"/>
  <c r="U112" i="32"/>
  <c r="AA166" i="32"/>
  <c r="U111" i="32"/>
  <c r="O116" i="32"/>
  <c r="E13" i="35"/>
  <c r="G13" i="35" s="1"/>
  <c r="O122" i="32"/>
  <c r="E19" i="35"/>
  <c r="G19" i="35" s="1"/>
  <c r="O176" i="32"/>
  <c r="L31" i="35"/>
  <c r="N31" i="35" s="1"/>
  <c r="L4" i="35"/>
  <c r="N4" i="35" s="1"/>
  <c r="O149" i="32"/>
  <c r="AA74" i="32"/>
  <c r="X128" i="32"/>
  <c r="S117" i="32"/>
  <c r="U117" i="32" s="1"/>
  <c r="Y117" i="32"/>
  <c r="AA117" i="32" s="1"/>
  <c r="P117" i="32"/>
  <c r="M117" i="32"/>
  <c r="L117" i="32"/>
  <c r="V117" i="32"/>
  <c r="X117" i="32" s="1"/>
  <c r="U68" i="32"/>
  <c r="E40" i="35"/>
  <c r="G40" i="35" s="1"/>
  <c r="O143" i="32"/>
  <c r="O130" i="32"/>
  <c r="E27" i="35"/>
  <c r="G27" i="35" s="1"/>
  <c r="O33" i="32"/>
  <c r="AA151" i="32"/>
  <c r="O98" i="32"/>
  <c r="AA24" i="32"/>
  <c r="U107" i="32"/>
  <c r="U96" i="32"/>
  <c r="E31" i="24"/>
  <c r="G31" i="24" s="1"/>
  <c r="R134" i="32"/>
  <c r="L22" i="35"/>
  <c r="N22" i="35" s="1"/>
  <c r="O167" i="32"/>
  <c r="R173" i="32"/>
  <c r="L28" i="24"/>
  <c r="N28" i="24" s="1"/>
  <c r="R25" i="32"/>
  <c r="O159" i="32"/>
  <c r="L14" i="35"/>
  <c r="N14" i="35" s="1"/>
  <c r="L27" i="24"/>
  <c r="N27" i="24" s="1"/>
  <c r="R172" i="32"/>
  <c r="AA89" i="32"/>
  <c r="S19" i="32"/>
  <c r="U19" i="32" s="1"/>
  <c r="M19" i="32"/>
  <c r="O19" i="32" s="1"/>
  <c r="Y19" i="32"/>
  <c r="AA19" i="32" s="1"/>
  <c r="P19" i="32"/>
  <c r="R19" i="32" s="1"/>
  <c r="V19" i="32"/>
  <c r="X19" i="32" s="1"/>
  <c r="L19" i="32"/>
  <c r="U12" i="32"/>
  <c r="R13" i="32"/>
  <c r="V108" i="32"/>
  <c r="X108" i="32" s="1"/>
  <c r="P108" i="32"/>
  <c r="M108" i="32"/>
  <c r="Y108" i="32"/>
  <c r="AA108" i="32" s="1"/>
  <c r="S108" i="32"/>
  <c r="U108" i="32" s="1"/>
  <c r="L108" i="32"/>
  <c r="L29" i="35"/>
  <c r="N29" i="35" s="1"/>
  <c r="O174" i="32"/>
  <c r="R147" i="32"/>
  <c r="E44" i="24"/>
  <c r="G44" i="24" s="1"/>
  <c r="L30" i="35"/>
  <c r="N30" i="35" s="1"/>
  <c r="O175" i="32"/>
  <c r="E6" i="35"/>
  <c r="G6" i="35" s="1"/>
  <c r="O109" i="32"/>
  <c r="R119" i="32"/>
  <c r="E16" i="24"/>
  <c r="G16" i="24" s="1"/>
  <c r="O168" i="32"/>
  <c r="L23" i="35"/>
  <c r="N23" i="35" s="1"/>
  <c r="O112" i="32"/>
  <c r="E9" i="35"/>
  <c r="G9" i="35" s="1"/>
  <c r="X40" i="32"/>
  <c r="O165" i="32"/>
  <c r="L20" i="35"/>
  <c r="N20" i="35" s="1"/>
  <c r="AA160" i="32"/>
  <c r="R129" i="32"/>
  <c r="E26" i="24"/>
  <c r="G26" i="24" s="1"/>
  <c r="AA20" i="32"/>
  <c r="O36" i="32"/>
  <c r="X28" i="32"/>
  <c r="R155" i="32"/>
  <c r="L10" i="24"/>
  <c r="N10" i="24" s="1"/>
  <c r="U127" i="32"/>
  <c r="R63" i="32"/>
  <c r="O126" i="32"/>
  <c r="E23" i="35"/>
  <c r="G23" i="35" s="1"/>
  <c r="U92" i="32"/>
  <c r="O141" i="32"/>
  <c r="E38" i="35"/>
  <c r="G38" i="35" s="1"/>
  <c r="R76" i="32"/>
  <c r="U17" i="32"/>
  <c r="O21" i="32"/>
  <c r="O11" i="32"/>
  <c r="X135" i="32"/>
  <c r="O166" i="32"/>
  <c r="L21" i="35"/>
  <c r="N21" i="35" s="1"/>
  <c r="O140" i="32"/>
  <c r="E37" i="35"/>
  <c r="G37" i="35" s="1"/>
  <c r="E8" i="35"/>
  <c r="G8" i="35" s="1"/>
  <c r="O111" i="32"/>
  <c r="L18" i="35"/>
  <c r="N18" i="35" s="1"/>
  <c r="O163" i="32"/>
  <c r="O136" i="32"/>
  <c r="E33" i="35"/>
  <c r="G33" i="35" s="1"/>
  <c r="X116" i="32"/>
  <c r="E29" i="35"/>
  <c r="G29" i="35" s="1"/>
  <c r="O132" i="32"/>
  <c r="L5" i="35"/>
  <c r="N5" i="35" s="1"/>
  <c r="O61" i="32"/>
  <c r="Y72" i="32"/>
  <c r="AA72" i="32" s="1"/>
  <c r="V72" i="32"/>
  <c r="X72" i="32" s="1"/>
  <c r="M72" i="32"/>
  <c r="O72" i="32" s="1"/>
  <c r="L72" i="32"/>
  <c r="S72" i="32"/>
  <c r="U72" i="32" s="1"/>
  <c r="P72" i="32"/>
  <c r="R72" i="32" s="1"/>
  <c r="P145" i="32"/>
  <c r="M145" i="32"/>
  <c r="S145" i="32"/>
  <c r="U145" i="32" s="1"/>
  <c r="Y145" i="32"/>
  <c r="AA145" i="32" s="1"/>
  <c r="L145" i="32"/>
  <c r="V145" i="32"/>
  <c r="X145" i="32" s="1"/>
  <c r="M171" i="32"/>
  <c r="P171" i="32"/>
  <c r="V171" i="32"/>
  <c r="X171" i="32" s="1"/>
  <c r="S171" i="32"/>
  <c r="U171" i="32" s="1"/>
  <c r="Y171" i="32"/>
  <c r="AA171" i="32" s="1"/>
  <c r="L171" i="32"/>
  <c r="U31" i="32"/>
  <c r="O14" i="32"/>
  <c r="U61" i="32"/>
  <c r="M139" i="32"/>
  <c r="P139" i="32"/>
  <c r="L139" i="32"/>
  <c r="Y139" i="32"/>
  <c r="AA139" i="32" s="1"/>
  <c r="V139" i="32"/>
  <c r="X139" i="32" s="1"/>
  <c r="S139" i="32"/>
  <c r="U139" i="32" s="1"/>
  <c r="V115" i="32"/>
  <c r="X115" i="32" s="1"/>
  <c r="M115" i="32"/>
  <c r="Y115" i="32"/>
  <c r="AA115" i="32" s="1"/>
  <c r="S115" i="32"/>
  <c r="U115" i="32" s="1"/>
  <c r="P115" i="32"/>
  <c r="L115" i="32"/>
  <c r="U88" i="32"/>
  <c r="E37" i="24"/>
  <c r="G37" i="24" s="1"/>
  <c r="R140" i="32"/>
  <c r="E33" i="24"/>
  <c r="G33" i="24" s="1"/>
  <c r="R136" i="32"/>
  <c r="E13" i="24"/>
  <c r="G13" i="24" s="1"/>
  <c r="R116" i="32"/>
  <c r="R176" i="32"/>
  <c r="L31" i="24"/>
  <c r="N31" i="24" s="1"/>
  <c r="U128" i="32"/>
  <c r="AA154" i="32"/>
  <c r="V158" i="32"/>
  <c r="X158" i="32" s="1"/>
  <c r="M158" i="32"/>
  <c r="P158" i="32"/>
  <c r="S158" i="32"/>
  <c r="U158" i="32" s="1"/>
  <c r="Y158" i="32"/>
  <c r="AA158" i="32" s="1"/>
  <c r="L158" i="32"/>
  <c r="R125" i="32"/>
  <c r="E22" i="24"/>
  <c r="G22" i="24" s="1"/>
  <c r="O110" i="32"/>
  <c r="E7" i="35"/>
  <c r="G7" i="35" s="1"/>
  <c r="U45" i="32"/>
  <c r="E4" i="24"/>
  <c r="G4" i="24" s="1"/>
  <c r="R107" i="32"/>
  <c r="AA167" i="32"/>
  <c r="AA144" i="32"/>
  <c r="L28" i="35"/>
  <c r="N28" i="35" s="1"/>
  <c r="O173" i="32"/>
  <c r="X159" i="32"/>
  <c r="X51" i="32"/>
  <c r="Y83" i="32"/>
  <c r="AA83" i="32" s="1"/>
  <c r="M83" i="32"/>
  <c r="O83" i="32" s="1"/>
  <c r="P83" i="32"/>
  <c r="R83" i="32" s="1"/>
  <c r="S83" i="32"/>
  <c r="U83" i="32" s="1"/>
  <c r="L83" i="32"/>
  <c r="V83" i="32"/>
  <c r="X83" i="32" s="1"/>
  <c r="AA161" i="32"/>
  <c r="U142" i="32"/>
  <c r="P169" i="32"/>
  <c r="M169" i="32"/>
  <c r="Y169" i="32"/>
  <c r="AA169" i="32" s="1"/>
  <c r="S169" i="32"/>
  <c r="U169" i="32" s="1"/>
  <c r="V169" i="32"/>
  <c r="X169" i="32" s="1"/>
  <c r="L169" i="32"/>
  <c r="X106" i="32"/>
  <c r="M146" i="32"/>
  <c r="P146" i="32"/>
  <c r="V146" i="32"/>
  <c r="X146" i="32" s="1"/>
  <c r="Y146" i="32"/>
  <c r="AA146" i="32" s="1"/>
  <c r="L146" i="32"/>
  <c r="S146" i="32"/>
  <c r="U146" i="32" s="1"/>
  <c r="L30" i="24"/>
  <c r="N30" i="24" s="1"/>
  <c r="R175" i="32"/>
  <c r="E16" i="35"/>
  <c r="G16" i="35" s="1"/>
  <c r="O119" i="32"/>
  <c r="L23" i="24"/>
  <c r="N23" i="24" s="1"/>
  <c r="R168" i="32"/>
  <c r="AA112" i="32"/>
  <c r="O37" i="32"/>
  <c r="R20" i="32"/>
  <c r="L71" i="32"/>
  <c r="M71" i="32"/>
  <c r="O71" i="32" s="1"/>
  <c r="V71" i="32"/>
  <c r="X71" i="32" s="1"/>
  <c r="S71" i="32"/>
  <c r="U71" i="32" s="1"/>
  <c r="P71" i="32"/>
  <c r="R71" i="32" s="1"/>
  <c r="Y71" i="32"/>
  <c r="AA71" i="32" s="1"/>
  <c r="U160" i="32"/>
  <c r="E26" i="35"/>
  <c r="G26" i="35" s="1"/>
  <c r="O129" i="32"/>
  <c r="AA28" i="32"/>
  <c r="X155" i="32"/>
  <c r="E24" i="24"/>
  <c r="G24" i="24" s="1"/>
  <c r="R127" i="32"/>
  <c r="U126" i="32"/>
  <c r="R92" i="32"/>
  <c r="E38" i="24"/>
  <c r="G38" i="24" s="1"/>
  <c r="R141" i="32"/>
  <c r="O73" i="32"/>
  <c r="AA58" i="32"/>
  <c r="R17" i="32"/>
  <c r="U21" i="32"/>
  <c r="U104" i="32"/>
  <c r="AA11" i="32"/>
  <c r="X22" i="32"/>
  <c r="R124" i="32" l="1"/>
  <c r="Z183" i="32"/>
  <c r="AA183" i="32" s="1"/>
  <c r="M35" i="37"/>
  <c r="N35" i="37" s="1"/>
  <c r="L5" i="24"/>
  <c r="N5" i="24" s="1"/>
  <c r="I185" i="32"/>
  <c r="K185" i="32" s="1"/>
  <c r="M37" i="37" s="1"/>
  <c r="N37" i="37" s="1"/>
  <c r="W183" i="32"/>
  <c r="X183" i="32" s="1"/>
  <c r="N183" i="32"/>
  <c r="M35" i="35" s="1"/>
  <c r="N35" i="35" s="1"/>
  <c r="Q183" i="32"/>
  <c r="R183" i="32" s="1"/>
  <c r="T183" i="32"/>
  <c r="U183" i="32" s="1"/>
  <c r="L183" i="32"/>
  <c r="R108" i="32"/>
  <c r="E5" i="24"/>
  <c r="G5" i="24" s="1"/>
  <c r="E14" i="24"/>
  <c r="G14" i="24" s="1"/>
  <c r="R117" i="32"/>
  <c r="L7" i="24"/>
  <c r="N7" i="24" s="1"/>
  <c r="R152" i="32"/>
  <c r="L33" i="35"/>
  <c r="N33" i="35" s="1"/>
  <c r="O178" i="32"/>
  <c r="O171" i="32"/>
  <c r="L26" i="35"/>
  <c r="N26" i="35" s="1"/>
  <c r="E42" i="24"/>
  <c r="G42" i="24" s="1"/>
  <c r="R145" i="32"/>
  <c r="R156" i="32"/>
  <c r="L11" i="24"/>
  <c r="N11" i="24" s="1"/>
  <c r="O137" i="32"/>
  <c r="E34" i="35"/>
  <c r="G34" i="35" s="1"/>
  <c r="E17" i="35"/>
  <c r="G17" i="35" s="1"/>
  <c r="O120" i="32"/>
  <c r="O152" i="32"/>
  <c r="L7" i="35"/>
  <c r="N7" i="35" s="1"/>
  <c r="L33" i="24"/>
  <c r="N33" i="24" s="1"/>
  <c r="R178" i="32"/>
  <c r="W184" i="32"/>
  <c r="X184" i="32" s="1"/>
  <c r="L184" i="32"/>
  <c r="N184" i="32"/>
  <c r="Q184" i="32"/>
  <c r="T184" i="32"/>
  <c r="U184" i="32" s="1"/>
  <c r="Z184" i="32"/>
  <c r="AA184" i="32" s="1"/>
  <c r="E43" i="35"/>
  <c r="G43" i="35" s="1"/>
  <c r="O146" i="32"/>
  <c r="O145" i="32"/>
  <c r="E42" i="35"/>
  <c r="G42" i="35" s="1"/>
  <c r="L12" i="35"/>
  <c r="N12" i="35" s="1"/>
  <c r="O157" i="32"/>
  <c r="R169" i="32"/>
  <c r="L24" i="24"/>
  <c r="N24" i="24" s="1"/>
  <c r="O156" i="32"/>
  <c r="L11" i="35"/>
  <c r="N11" i="35" s="1"/>
  <c r="L12" i="24"/>
  <c r="N12" i="24" s="1"/>
  <c r="R157" i="32"/>
  <c r="R137" i="32"/>
  <c r="E34" i="24"/>
  <c r="G34" i="24" s="1"/>
  <c r="E17" i="24"/>
  <c r="G17" i="24" s="1"/>
  <c r="R120" i="32"/>
  <c r="E43" i="24"/>
  <c r="G43" i="24" s="1"/>
  <c r="R146" i="32"/>
  <c r="R115" i="32"/>
  <c r="E12" i="24"/>
  <c r="G12" i="24" s="1"/>
  <c r="E35" i="24"/>
  <c r="G35" i="24" s="1"/>
  <c r="R138" i="32"/>
  <c r="L13" i="24"/>
  <c r="N13" i="24" s="1"/>
  <c r="R158" i="32"/>
  <c r="E12" i="35"/>
  <c r="G12" i="35" s="1"/>
  <c r="O115" i="32"/>
  <c r="R139" i="32"/>
  <c r="E36" i="24"/>
  <c r="G36" i="24" s="1"/>
  <c r="E45" i="35"/>
  <c r="G45" i="35" s="1"/>
  <c r="O148" i="32"/>
  <c r="R133" i="32"/>
  <c r="E30" i="24"/>
  <c r="G30" i="24" s="1"/>
  <c r="E18" i="24"/>
  <c r="G18" i="24" s="1"/>
  <c r="R121" i="32"/>
  <c r="E35" i="35"/>
  <c r="G35" i="35" s="1"/>
  <c r="O138" i="32"/>
  <c r="L24" i="35"/>
  <c r="N24" i="35" s="1"/>
  <c r="O169" i="32"/>
  <c r="L26" i="24"/>
  <c r="N26" i="24" s="1"/>
  <c r="R171" i="32"/>
  <c r="L13" i="35"/>
  <c r="N13" i="35" s="1"/>
  <c r="O158" i="32"/>
  <c r="E36" i="35"/>
  <c r="G36" i="35" s="1"/>
  <c r="O139" i="32"/>
  <c r="O108" i="32"/>
  <c r="E5" i="35"/>
  <c r="G5" i="35" s="1"/>
  <c r="E14" i="35"/>
  <c r="G14" i="35" s="1"/>
  <c r="O117" i="32"/>
  <c r="E45" i="24"/>
  <c r="G45" i="24" s="1"/>
  <c r="R148" i="32"/>
  <c r="O133" i="32"/>
  <c r="E30" i="35"/>
  <c r="G30" i="35" s="1"/>
  <c r="E18" i="35"/>
  <c r="G18" i="35" s="1"/>
  <c r="O121" i="32"/>
  <c r="I186" i="32"/>
  <c r="M35" i="24" l="1"/>
  <c r="N35" i="24" s="1"/>
  <c r="K186" i="32"/>
  <c r="M38" i="37" s="1"/>
  <c r="N38" i="37" s="1"/>
  <c r="O183" i="32"/>
  <c r="I187" i="32"/>
  <c r="K187" i="32" s="1"/>
  <c r="M39" i="37" s="1"/>
  <c r="N39" i="37" s="1"/>
  <c r="T185" i="32"/>
  <c r="U185" i="32" s="1"/>
  <c r="W185" i="32"/>
  <c r="X185" i="32" s="1"/>
  <c r="Q185" i="32"/>
  <c r="Z185" i="32"/>
  <c r="AA185" i="32" s="1"/>
  <c r="N185" i="32"/>
  <c r="L185" i="32"/>
  <c r="M36" i="24"/>
  <c r="N36" i="24" s="1"/>
  <c r="R184" i="32"/>
  <c r="M36" i="35"/>
  <c r="N36" i="35" s="1"/>
  <c r="O184" i="32"/>
  <c r="R185" i="32" l="1"/>
  <c r="M37" i="24"/>
  <c r="N37" i="24" s="1"/>
  <c r="Q186" i="32"/>
  <c r="Z186" i="32"/>
  <c r="AA186" i="32" s="1"/>
  <c r="T186" i="32"/>
  <c r="U186" i="32" s="1"/>
  <c r="W186" i="32"/>
  <c r="X186" i="32" s="1"/>
  <c r="L186" i="32"/>
  <c r="N186" i="32"/>
  <c r="M37" i="35"/>
  <c r="N37" i="35" s="1"/>
  <c r="O185" i="32"/>
  <c r="I188" i="32"/>
  <c r="K188" i="32" s="1"/>
  <c r="M40" i="37" s="1"/>
  <c r="N40" i="37" s="1"/>
  <c r="N187" i="32" l="1"/>
  <c r="T187" i="32"/>
  <c r="U187" i="32" s="1"/>
  <c r="Z187" i="32"/>
  <c r="AA187" i="32" s="1"/>
  <c r="L187" i="32"/>
  <c r="Q187" i="32"/>
  <c r="W187" i="32"/>
  <c r="X187" i="32" s="1"/>
  <c r="I189" i="32"/>
  <c r="K189" i="32" s="1"/>
  <c r="M41" i="37" s="1"/>
  <c r="N41" i="37" s="1"/>
  <c r="R186" i="32"/>
  <c r="M38" i="24"/>
  <c r="N38" i="24" s="1"/>
  <c r="M38" i="35"/>
  <c r="N38" i="35" s="1"/>
  <c r="O186" i="32"/>
  <c r="I190" i="32" l="1"/>
  <c r="K190" i="32" s="1"/>
  <c r="M42" i="37" s="1"/>
  <c r="N42" i="37" s="1"/>
  <c r="R187" i="32"/>
  <c r="M39" i="24"/>
  <c r="N39" i="24" s="1"/>
  <c r="Q188" i="32"/>
  <c r="W188" i="32"/>
  <c r="X188" i="32" s="1"/>
  <c r="N188" i="32"/>
  <c r="L188" i="32"/>
  <c r="T188" i="32"/>
  <c r="U188" i="32" s="1"/>
  <c r="Z188" i="32"/>
  <c r="AA188" i="32" s="1"/>
  <c r="M39" i="35"/>
  <c r="N39" i="35" s="1"/>
  <c r="O187" i="32"/>
  <c r="M40" i="24" l="1"/>
  <c r="N40" i="24" s="1"/>
  <c r="R188" i="32"/>
  <c r="W189" i="32"/>
  <c r="X189" i="32" s="1"/>
  <c r="N189" i="32"/>
  <c r="Q189" i="32"/>
  <c r="T189" i="32"/>
  <c r="U189" i="32" s="1"/>
  <c r="L189" i="32"/>
  <c r="Z189" i="32"/>
  <c r="AA189" i="32" s="1"/>
  <c r="M40" i="35"/>
  <c r="N40" i="35" s="1"/>
  <c r="O188" i="32"/>
  <c r="I191" i="32"/>
  <c r="K191" i="32" s="1"/>
  <c r="M43" i="37" s="1"/>
  <c r="N43" i="37" s="1"/>
  <c r="R189" i="32" l="1"/>
  <c r="M41" i="24"/>
  <c r="N41" i="24" s="1"/>
  <c r="M41" i="35"/>
  <c r="N41" i="35" s="1"/>
  <c r="O189" i="32"/>
  <c r="I192" i="32"/>
  <c r="K192" i="32" s="1"/>
  <c r="M44" i="37" s="1"/>
  <c r="N44" i="37" s="1"/>
  <c r="L190" i="32"/>
  <c r="W190" i="32"/>
  <c r="X190" i="32" s="1"/>
  <c r="T190" i="32"/>
  <c r="U190" i="32" s="1"/>
  <c r="N190" i="32"/>
  <c r="Q190" i="32"/>
  <c r="Z190" i="32"/>
  <c r="AA190" i="32" s="1"/>
  <c r="T191" i="32" l="1"/>
  <c r="U191" i="32" s="1"/>
  <c r="N191" i="32"/>
  <c r="Q191" i="32"/>
  <c r="L191" i="32"/>
  <c r="W191" i="32"/>
  <c r="X191" i="32" s="1"/>
  <c r="Z191" i="32"/>
  <c r="AA191" i="32" s="1"/>
  <c r="I193" i="32"/>
  <c r="K193" i="32" s="1"/>
  <c r="M45" i="37" s="1"/>
  <c r="N45" i="37" s="1"/>
  <c r="M42" i="24"/>
  <c r="N42" i="24" s="1"/>
  <c r="R190" i="32"/>
  <c r="O190" i="32"/>
  <c r="M42" i="35"/>
  <c r="N42" i="35" s="1"/>
  <c r="M43" i="24" l="1"/>
  <c r="N43" i="24" s="1"/>
  <c r="R191" i="32"/>
  <c r="W193" i="32"/>
  <c r="X193" i="32" s="1"/>
  <c r="Z193" i="32"/>
  <c r="AA193" i="32" s="1"/>
  <c r="N193" i="32"/>
  <c r="Q193" i="32"/>
  <c r="T193" i="32"/>
  <c r="U193" i="32" s="1"/>
  <c r="L193" i="32"/>
  <c r="M43" i="35"/>
  <c r="N43" i="35" s="1"/>
  <c r="O191" i="32"/>
  <c r="Z192" i="32"/>
  <c r="AA192" i="32" s="1"/>
  <c r="N192" i="32"/>
  <c r="L192" i="32"/>
  <c r="T192" i="32"/>
  <c r="U192" i="32" s="1"/>
  <c r="W192" i="32"/>
  <c r="X192" i="32" s="1"/>
  <c r="Q192" i="32"/>
  <c r="R193" i="32" l="1"/>
  <c r="M45" i="24"/>
  <c r="N45" i="24" s="1"/>
  <c r="R192" i="32"/>
  <c r="M44" i="24"/>
  <c r="N44" i="24" s="1"/>
  <c r="M45" i="35"/>
  <c r="N45" i="35" s="1"/>
  <c r="O193" i="32"/>
  <c r="M44" i="35"/>
  <c r="N44" i="35" s="1"/>
  <c r="O192" i="32"/>
  <c r="C45" i="25"/>
  <c r="C44" i="25" s="1"/>
  <c r="C43" i="25" s="1"/>
  <c r="C42" i="25" s="1"/>
  <c r="C41" i="25" s="1"/>
  <c r="C40" i="25" s="1"/>
  <c r="C39" i="25" s="1"/>
  <c r="C38" i="25" s="1"/>
  <c r="C37" i="25" s="1"/>
  <c r="C36" i="25" s="1"/>
  <c r="C35" i="25" s="1"/>
  <c r="C34" i="25" s="1"/>
  <c r="C33" i="25" s="1"/>
  <c r="C32" i="25" s="1"/>
  <c r="C31" i="25" s="1"/>
  <c r="C30" i="25" s="1"/>
  <c r="C29" i="25" s="1"/>
  <c r="C28" i="25" s="1"/>
  <c r="C27" i="25" s="1"/>
  <c r="C26" i="25" s="1"/>
  <c r="C25" i="25" s="1"/>
  <c r="C24" i="25" s="1"/>
  <c r="C23" i="25" s="1"/>
  <c r="C22" i="25" s="1"/>
  <c r="C21" i="25" s="1"/>
  <c r="C20" i="25" s="1"/>
  <c r="C19" i="25" s="1"/>
  <c r="C18" i="25" s="1"/>
  <c r="C17" i="25" s="1"/>
  <c r="C16" i="25" s="1"/>
  <c r="C15" i="25" s="1"/>
  <c r="C14" i="25" s="1"/>
  <c r="C13" i="25" s="1"/>
  <c r="C12" i="25" s="1"/>
  <c r="C11" i="25" s="1"/>
  <c r="C10" i="25" s="1"/>
  <c r="C9" i="25" s="1"/>
  <c r="C8" i="25" s="1"/>
  <c r="C7" i="25" s="1"/>
  <c r="C6" i="25" s="1"/>
  <c r="C5" i="25" s="1"/>
  <c r="C4" i="25" s="1"/>
  <c r="C45" i="36"/>
  <c r="C44" i="36" s="1"/>
  <c r="C43" i="36" s="1"/>
  <c r="C42" i="36" s="1"/>
  <c r="C41" i="36" s="1"/>
  <c r="C40" i="36" s="1"/>
  <c r="C39" i="36" s="1"/>
  <c r="C38" i="36" s="1"/>
  <c r="C37" i="36" s="1"/>
  <c r="C36" i="36" s="1"/>
  <c r="C35" i="36" s="1"/>
  <c r="C34" i="36" s="1"/>
  <c r="C33" i="36" s="1"/>
  <c r="C32" i="36" s="1"/>
  <c r="C31" i="36" s="1"/>
  <c r="C30" i="36" s="1"/>
  <c r="C29" i="36" s="1"/>
  <c r="C28" i="36" s="1"/>
  <c r="C27" i="36" s="1"/>
  <c r="C26" i="36" s="1"/>
  <c r="C25" i="36" s="1"/>
  <c r="C24" i="36" s="1"/>
  <c r="C23" i="36" s="1"/>
  <c r="C22" i="36" s="1"/>
  <c r="C21" i="36" s="1"/>
  <c r="C20" i="36" s="1"/>
  <c r="C19" i="36" s="1"/>
  <c r="C18" i="36" s="1"/>
  <c r="C17" i="36" s="1"/>
  <c r="C16" i="36" s="1"/>
  <c r="C15" i="36" s="1"/>
  <c r="C14" i="36" s="1"/>
  <c r="C13" i="36" s="1"/>
  <c r="C12" i="36" s="1"/>
  <c r="C11" i="36" s="1"/>
  <c r="C10" i="36" s="1"/>
  <c r="C9" i="36" s="1"/>
  <c r="C8" i="36" s="1"/>
  <c r="C7" i="36" s="1"/>
  <c r="C6" i="36" s="1"/>
  <c r="C5" i="36" s="1"/>
  <c r="C4" i="36" s="1"/>
  <c r="C45" i="24"/>
  <c r="C44" i="24" s="1"/>
  <c r="C43" i="24" s="1"/>
  <c r="C42" i="24" s="1"/>
  <c r="C41" i="24" s="1"/>
  <c r="C40" i="24" s="1"/>
  <c r="C39" i="24" s="1"/>
  <c r="C38" i="24" s="1"/>
  <c r="C37" i="24" s="1"/>
  <c r="C36" i="24" s="1"/>
  <c r="C35" i="24" s="1"/>
  <c r="C34" i="24" s="1"/>
  <c r="C33" i="24" s="1"/>
  <c r="C32" i="24" s="1"/>
  <c r="C31" i="24" s="1"/>
  <c r="C30" i="24" s="1"/>
  <c r="C29" i="24" s="1"/>
  <c r="C28" i="24" s="1"/>
  <c r="C27" i="24" s="1"/>
  <c r="C26" i="24" s="1"/>
  <c r="C25" i="24" s="1"/>
  <c r="C24" i="24" s="1"/>
  <c r="C23" i="24" s="1"/>
  <c r="C22" i="24" s="1"/>
  <c r="C21" i="24" s="1"/>
  <c r="C20" i="24" s="1"/>
  <c r="C19" i="24" s="1"/>
  <c r="C18" i="24" s="1"/>
  <c r="C17" i="24" s="1"/>
  <c r="C16" i="24" s="1"/>
  <c r="C15" i="24" s="1"/>
  <c r="C14" i="24" s="1"/>
  <c r="C13" i="24" s="1"/>
  <c r="C12" i="24" s="1"/>
  <c r="C11" i="24" s="1"/>
  <c r="C10" i="24" s="1"/>
  <c r="C9" i="24" s="1"/>
  <c r="C8" i="24" s="1"/>
  <c r="C7" i="24" s="1"/>
  <c r="C6" i="24" s="1"/>
  <c r="C5" i="24" s="1"/>
  <c r="C4" i="24" s="1"/>
</calcChain>
</file>

<file path=xl/sharedStrings.xml><?xml version="1.0" encoding="utf-8"?>
<sst xmlns="http://schemas.openxmlformats.org/spreadsheetml/2006/main" count="527" uniqueCount="249">
  <si>
    <t>Advocacia Geral da União - Procuradoria Geral Federal</t>
  </si>
  <si>
    <t>Procuradoria Federal Especializada-INSS -Setor de Cálculos e Pagamentos Judiciais-INSS</t>
  </si>
  <si>
    <t>CÁLCULO DE PARCELAS RETROATIVAS - ORIENTAÇÃO PARA ACORDO JUDICIAL</t>
  </si>
  <si>
    <r>
      <t>OBS: CORREÇÃO INPC+TR + IPCAE -</t>
    </r>
    <r>
      <rPr>
        <b/>
        <u/>
        <sz val="9"/>
        <color indexed="10"/>
        <rFont val="Arial"/>
        <family val="2"/>
      </rPr>
      <t xml:space="preserve"> SELIC a partir de 12/2021</t>
    </r>
  </si>
  <si>
    <t>ATUALIZADO ATÉ:</t>
  </si>
  <si>
    <t>Obs: D.I.P. (Data Início Pgto-Adm) em:</t>
  </si>
  <si>
    <t>Nº Parcelas</t>
  </si>
  <si>
    <t>D.I.B.</t>
  </si>
  <si>
    <t>Valor</t>
  </si>
  <si>
    <t>Indice</t>
  </si>
  <si>
    <t>Valor Corr.</t>
  </si>
  <si>
    <t>Jrs</t>
  </si>
  <si>
    <t>Vr jrs</t>
  </si>
  <si>
    <t xml:space="preserve">Soma </t>
  </si>
  <si>
    <t>Com 13º Integral 1º ano-Sem teto</t>
  </si>
  <si>
    <t>100% c/13º prop(teto)</t>
  </si>
  <si>
    <t xml:space="preserve">Exerc. ant. </t>
  </si>
  <si>
    <t>Exerc Atual</t>
  </si>
  <si>
    <t>SOMA</t>
  </si>
  <si>
    <t>Soma 95%</t>
  </si>
  <si>
    <t>Soma 90%</t>
  </si>
  <si>
    <t>Soma 80%</t>
  </si>
  <si>
    <t>Soma 70%</t>
  </si>
  <si>
    <t>Soma 60%</t>
  </si>
  <si>
    <t>SOMA EXERC. ANTERIOR. EM:</t>
  </si>
  <si>
    <t>SOMA EXERCÍCIO ATUAL EM:</t>
  </si>
  <si>
    <t>LIMITE DE ALÇADA DO JEF (TETO):</t>
  </si>
  <si>
    <t>ORTN/OTN/BTN até 02/91 + INPC até 12/92 + IRSM até 02/94 + URV até 06/94 + IPCR até 06/95 + INPC até 04/96 + IGPDI até 09/2006 + INPC + TR + IPCA-E + Selic após 12/021</t>
  </si>
  <si>
    <t>COM ADICIONAL ACOMPANHANTE (25%)</t>
  </si>
  <si>
    <t>Valor Com Adic 25%</t>
  </si>
  <si>
    <t>C/ adicional 25%</t>
  </si>
  <si>
    <t>BPC / LOAS</t>
  </si>
  <si>
    <t>TOTAL SEM LIMITE</t>
  </si>
  <si>
    <t>TOTAL 100% (TETO)</t>
  </si>
  <si>
    <t>ATUALIZADO ATÉ COMPETÊNCIA:</t>
  </si>
  <si>
    <t>Obs: D.I.P. (Data Início Pgto-Adm): SEM PAGAMENTO ADM.</t>
  </si>
  <si>
    <t>S A L Á R I O   M A T E R N I D A D E</t>
  </si>
  <si>
    <t>Juros</t>
  </si>
  <si>
    <t>Valor Juros</t>
  </si>
  <si>
    <r>
      <t>100%</t>
    </r>
    <r>
      <rPr>
        <b/>
        <sz val="7.5"/>
        <color rgb="FF00B0F0"/>
        <rFont val="Catriel"/>
      </rPr>
      <t xml:space="preserve"> </t>
    </r>
    <r>
      <rPr>
        <b/>
        <sz val="7.5"/>
        <color theme="3" tint="0.39997558519241921"/>
        <rFont val="Catriel"/>
      </rPr>
      <t>SEM  13º</t>
    </r>
  </si>
  <si>
    <t>13º 4/12</t>
  </si>
  <si>
    <t>TOTAL 100%</t>
  </si>
  <si>
    <t>C/ 13º</t>
  </si>
  <si>
    <t xml:space="preserve">C/ 13º </t>
  </si>
  <si>
    <t xml:space="preserve">Exerc ant. </t>
  </si>
  <si>
    <t>Exer  atual</t>
  </si>
  <si>
    <t>Soma 50%</t>
  </si>
  <si>
    <t xml:space="preserve">S E G U R O  -  D E F E S O </t>
  </si>
  <si>
    <t>Sem juros</t>
  </si>
  <si>
    <t>100% SEM  13º</t>
  </si>
  <si>
    <t>BENEFÍCIOS PREV. COM DIREITO AO 13º SALÁRIO</t>
  </si>
  <si>
    <t>Parc. Exerc. Anteriores</t>
  </si>
  <si>
    <t>Parc. Exerc. Corrente</t>
  </si>
  <si>
    <t>Exerc. ant</t>
  </si>
  <si>
    <t>Exerc. atual</t>
  </si>
  <si>
    <t>BENEFÍCIOS ASSISTENCIAIS (LOAS)</t>
  </si>
  <si>
    <t xml:space="preserve">     SALÁRIO-MÍNIMO     -</t>
  </si>
  <si>
    <t>I P C A - E - Até 11/2021 (após, Selic)</t>
  </si>
  <si>
    <t>Início dos jrs:</t>
  </si>
  <si>
    <t>Atualização:</t>
  </si>
  <si>
    <t>Competência</t>
  </si>
  <si>
    <t>Correção mon</t>
  </si>
  <si>
    <t>%</t>
  </si>
  <si>
    <t>Índice-mês</t>
  </si>
  <si>
    <t>ìndice acum</t>
  </si>
  <si>
    <t>% jrs mês</t>
  </si>
  <si>
    <t>% jrs acum.</t>
  </si>
  <si>
    <t>01/01/2011 R$</t>
  </si>
  <si>
    <t>01/02/2011 R$</t>
  </si>
  <si>
    <t>01/03/2011 R$</t>
  </si>
  <si>
    <t>01/04/2011 R$</t>
  </si>
  <si>
    <t>01/05/2011 R$</t>
  </si>
  <si>
    <t>01/06/2011 R$</t>
  </si>
  <si>
    <t>01/07/2011 R$</t>
  </si>
  <si>
    <t>01/08/2011 R$</t>
  </si>
  <si>
    <t>01/09/2011 R$</t>
  </si>
  <si>
    <t>01/10/2011 R$</t>
  </si>
  <si>
    <t>01/11/2011 R$</t>
  </si>
  <si>
    <t>01/12/2011 R$</t>
  </si>
  <si>
    <t>01/01/2012 R$</t>
  </si>
  <si>
    <t>01/02/2012 R$</t>
  </si>
  <si>
    <t>01/03/2012 R$</t>
  </si>
  <si>
    <t>01/04/2012 R$</t>
  </si>
  <si>
    <t>01/05/2012 R$</t>
  </si>
  <si>
    <t>01/06/2012 R$</t>
  </si>
  <si>
    <t>01/07/2012 R$</t>
  </si>
  <si>
    <t>01/08/2012 R$</t>
  </si>
  <si>
    <t>01/09/2012 R$</t>
  </si>
  <si>
    <t>01/10/2012 R$</t>
  </si>
  <si>
    <t>01/11/2012 R$</t>
  </si>
  <si>
    <t>01/12/2012 R$</t>
  </si>
  <si>
    <t>01/01/2013 R$</t>
  </si>
  <si>
    <t>01/02/2013 R$</t>
  </si>
  <si>
    <t>01/03/2013 R$</t>
  </si>
  <si>
    <t>01/04/2013 R$</t>
  </si>
  <si>
    <t>01/05/2013 R$</t>
  </si>
  <si>
    <t>01/06/2013 R$</t>
  </si>
  <si>
    <t>01/07/2013 R$</t>
  </si>
  <si>
    <t>01/08/2013 R$</t>
  </si>
  <si>
    <t>01/09/2013 R$</t>
  </si>
  <si>
    <t>01/10/2013 R$</t>
  </si>
  <si>
    <t>01/11/2013 R$</t>
  </si>
  <si>
    <t>01/12/2013 R$</t>
  </si>
  <si>
    <t>01/01/2014 R$</t>
  </si>
  <si>
    <t>01/02/2014 R$</t>
  </si>
  <si>
    <t>01/03/2014 R$</t>
  </si>
  <si>
    <t>01/04/2014 R$</t>
  </si>
  <si>
    <t>01/05/2014 R$</t>
  </si>
  <si>
    <t>01/06/2014 R$</t>
  </si>
  <si>
    <t>01/07/2014 R$</t>
  </si>
  <si>
    <t>01/08/2014 R$</t>
  </si>
  <si>
    <t>01/09/2014 R$</t>
  </si>
  <si>
    <t>01/10/2014 R$</t>
  </si>
  <si>
    <t>01/11/2014 R$</t>
  </si>
  <si>
    <t>01/12/2014 R$</t>
  </si>
  <si>
    <t>01/01/2015 R$</t>
  </si>
  <si>
    <t>01/02/2015 R$</t>
  </si>
  <si>
    <t>01/03/2015 R$</t>
  </si>
  <si>
    <t>01/04/2015 R$</t>
  </si>
  <si>
    <t>01/05/2015 R$</t>
  </si>
  <si>
    <t>01/06/2015 R$</t>
  </si>
  <si>
    <t>01/07/2015 R$</t>
  </si>
  <si>
    <t>01/08/2015 R$</t>
  </si>
  <si>
    <t>01/09/2015 R$</t>
  </si>
  <si>
    <t>01/10/2015 R$</t>
  </si>
  <si>
    <t>01/11/2015 R$</t>
  </si>
  <si>
    <t>01/12/2015 R$</t>
  </si>
  <si>
    <t>01/01/2016 R$</t>
  </si>
  <si>
    <t>01/02/2016 R$</t>
  </si>
  <si>
    <t>01/03/2016 R$</t>
  </si>
  <si>
    <t>01/04/2016 R$</t>
  </si>
  <si>
    <t>01/05/2016 R$</t>
  </si>
  <si>
    <t>01/06/2016 R$</t>
  </si>
  <si>
    <t>01/07/2016 R$</t>
  </si>
  <si>
    <t>01/08/2016 R$</t>
  </si>
  <si>
    <t>01/09/2016 R$</t>
  </si>
  <si>
    <t>01/10/2016 R$</t>
  </si>
  <si>
    <t>01/11/2016 R$</t>
  </si>
  <si>
    <t>01/12/2016 R$</t>
  </si>
  <si>
    <t>01/01/2017 R$</t>
  </si>
  <si>
    <t>01/02/2017 R$</t>
  </si>
  <si>
    <t>01/03/2017 R$</t>
  </si>
  <si>
    <t>01/04/2017 R$</t>
  </si>
  <si>
    <t>01/05/2017 R$</t>
  </si>
  <si>
    <t>01/06/2017 R$</t>
  </si>
  <si>
    <t>01/07/2017 R$</t>
  </si>
  <si>
    <t>01/08/2017 R$</t>
  </si>
  <si>
    <t>01/09/2017 R$</t>
  </si>
  <si>
    <t>01/10/2017 R$</t>
  </si>
  <si>
    <t>01/11/2017 R$</t>
  </si>
  <si>
    <t>01/12/2017 R$</t>
  </si>
  <si>
    <t>01/01/2018 R$</t>
  </si>
  <si>
    <t>01/02/2018 R$</t>
  </si>
  <si>
    <t>01/03/2018 R$</t>
  </si>
  <si>
    <t>01/04/2018 R$</t>
  </si>
  <si>
    <t>01/05/2018 R$</t>
  </si>
  <si>
    <t>01/06/2018 R$</t>
  </si>
  <si>
    <t>01/07/2018 R$</t>
  </si>
  <si>
    <t>01/08/2018 R$</t>
  </si>
  <si>
    <t>01/09/2018 R$</t>
  </si>
  <si>
    <t>01/10/2018 R$</t>
  </si>
  <si>
    <t>01/11/2018 R$</t>
  </si>
  <si>
    <t>01/12/2018 R$</t>
  </si>
  <si>
    <t>01/01/2019 R$</t>
  </si>
  <si>
    <t>01/02/2019 R$</t>
  </si>
  <si>
    <t>01/03/2019 R$</t>
  </si>
  <si>
    <t>01/04/2019 R$</t>
  </si>
  <si>
    <t>01/05/2019 R$</t>
  </si>
  <si>
    <t>01/06/2019 R$</t>
  </si>
  <si>
    <t>01/07/2019 R$</t>
  </si>
  <si>
    <t>01/08/2019 R$</t>
  </si>
  <si>
    <t>01/09/2019 R$</t>
  </si>
  <si>
    <t>01/10/2019 R$</t>
  </si>
  <si>
    <t>01/11/2019 R$</t>
  </si>
  <si>
    <t>01/12/2019 R$</t>
  </si>
  <si>
    <t>01/01/2020 R$</t>
  </si>
  <si>
    <t>01/02/2020 R$</t>
  </si>
  <si>
    <t>01/03/2020 R$</t>
  </si>
  <si>
    <t>01/04/2020 R$</t>
  </si>
  <si>
    <t>01/05/2020 R$</t>
  </si>
  <si>
    <t>01/06/2020 R$</t>
  </si>
  <si>
    <t>01/07/2020 R$</t>
  </si>
  <si>
    <t>01/08/2020 R$</t>
  </si>
  <si>
    <t>01/09/2020 R$</t>
  </si>
  <si>
    <t>01/10/2020 R$</t>
  </si>
  <si>
    <t>01/11/2020 R$</t>
  </si>
  <si>
    <t>01/12/2020 R$</t>
  </si>
  <si>
    <t>01/01/2021 R$</t>
  </si>
  <si>
    <t>01/02/2021 R$</t>
  </si>
  <si>
    <t>01/03/2021 R$</t>
  </si>
  <si>
    <t>01/04/2021 R$</t>
  </si>
  <si>
    <t>01/05/2021 R$</t>
  </si>
  <si>
    <t>01/06/2021 R$</t>
  </si>
  <si>
    <t>01/07/2021 R$</t>
  </si>
  <si>
    <t>01/08/2021 R$</t>
  </si>
  <si>
    <t>01/09/2021 R$</t>
  </si>
  <si>
    <t>01/10/2021 R$</t>
  </si>
  <si>
    <t>01/11/2021 R$</t>
  </si>
  <si>
    <t>01/12/2021 R$</t>
  </si>
  <si>
    <t>01/01/2022 R$</t>
  </si>
  <si>
    <t>01/02/2022 R$</t>
  </si>
  <si>
    <t>01/03/2022 R$</t>
  </si>
  <si>
    <t>01/04/2022 R$</t>
  </si>
  <si>
    <t>01/05/2022 R$</t>
  </si>
  <si>
    <t>01/06/2022 R$</t>
  </si>
  <si>
    <t>01/07/2022 R$</t>
  </si>
  <si>
    <t>01/08/2022 R$</t>
  </si>
  <si>
    <t>01/09/2022 R$</t>
  </si>
  <si>
    <t>01/10/2022 R$</t>
  </si>
  <si>
    <t>01/11/2022 R$</t>
  </si>
  <si>
    <t>01/12/2022 R$</t>
  </si>
  <si>
    <t>01/01/2023 R$</t>
  </si>
  <si>
    <t>01/02/2023 R$</t>
  </si>
  <si>
    <t>01/03/2023 R$</t>
  </si>
  <si>
    <t>01/04/2023 R$</t>
  </si>
  <si>
    <t>01/05/2023 R$</t>
  </si>
  <si>
    <t>01/06/2023 R$</t>
  </si>
  <si>
    <t>ATENÇÃO: SOMENTE PARA SIMPLES ANALÍSE DE EXECUÇÃO</t>
  </si>
  <si>
    <t>BENEFÍCIO VALOR MÍNIMO (C/ 13º)</t>
  </si>
  <si>
    <t>01/07/2023 R$</t>
  </si>
  <si>
    <t>01/08/2023 R$</t>
  </si>
  <si>
    <t>01/09/2023 R$</t>
  </si>
  <si>
    <t>01/10/2023 R$</t>
  </si>
  <si>
    <t>01/11/2023 R$</t>
  </si>
  <si>
    <t>01/12/2023 R$</t>
  </si>
  <si>
    <t>01/01/2024 R$</t>
  </si>
  <si>
    <t>01/01/2010 R$</t>
  </si>
  <si>
    <t>01/02/2010 R$</t>
  </si>
  <si>
    <t>01/03/2010 R$</t>
  </si>
  <si>
    <t>01/04/2010 R$</t>
  </si>
  <si>
    <t>01/05/2010 R$</t>
  </si>
  <si>
    <t>01/06/2010 R$</t>
  </si>
  <si>
    <t>01/07/2010 R$</t>
  </si>
  <si>
    <t>01/08/2010 R$</t>
  </si>
  <si>
    <t>01/09/2010 R$</t>
  </si>
  <si>
    <t>01/10/2010 R$</t>
  </si>
  <si>
    <t>01/11/2010 R$</t>
  </si>
  <si>
    <t>01/12/2010 R$</t>
  </si>
  <si>
    <t>Nota: 15 dias no primeiro mês</t>
  </si>
  <si>
    <t>Sem teto</t>
  </si>
  <si>
    <t>01/02/2024 R$</t>
  </si>
  <si>
    <t xml:space="preserve">  SOMA EXERCÍCIO ATUAL/TOTAL:</t>
  </si>
  <si>
    <t>ORTN/OTN/BTN até 02/91 + INPC até 12/92 + IRSM até 02/94 + URV até 06/94 + IPCR até 06/95 + INPC até 04/96 + IGPDI até 09/2006 + IPCA-E + Selic após 12/021</t>
  </si>
  <si>
    <t>01/03/2024 R$</t>
  </si>
  <si>
    <t>01/04/2024 R$</t>
  </si>
  <si>
    <t>01/05/2024 R$</t>
  </si>
  <si>
    <t>Soma 100%</t>
  </si>
  <si>
    <t>01/06/2024 R$</t>
  </si>
  <si>
    <t>01/07/2024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</si>
</sst>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R$&quot;\ * #,##0.00_-;\-&quot;R$&quot;\ * #,##0.00_-;_-&quot;R$&quot;\ * &quot;-&quot;??_-;_-@_-"/>
    <numFmt numFmtId="43" formatCode="_-* #,##0.00_-;\-* #,##0.00_-;_-* &quot;-&quot;??_-;_-@_-"/>
    <numFmt numFmtId="164" formatCode="_(* #,##0.00_);_(* \(#,##0.00\);_(* &quot;-&quot;??_);_(@_)"/>
    <numFmt numFmtId="165" formatCode="mm/yyyy"/>
    <numFmt numFmtId="166" formatCode="0.000000000"/>
    <numFmt numFmtId="167" formatCode="_(* #,##0.0000000_);_(* \(#,##0.0000000\);_(* &quot;-&quot;??_);_(@_)"/>
    <numFmt numFmtId="168" formatCode="_(* #,##0.000000_);_(* \(#,##0.000000\);_(* &quot;-&quot;??_);_(@_)"/>
    <numFmt numFmtId="169" formatCode="_(* #,##0.00000_);_(* \(#,##0.00000\);_(* &quot;-&quot;??_);_(@_)"/>
    <numFmt numFmtId="170" formatCode="0.000000"/>
    <numFmt numFmtId="171" formatCode="0.0000%"/>
    <numFmt numFmtId="172" formatCode="0.00000%"/>
  </numFmts>
  <fonts count="61">
    <font>
      <sz val="10"/>
      <name val="Arial"/>
    </font>
    <font>
      <sz val="10"/>
      <name val="Arial"/>
      <family val="2"/>
    </font>
    <font>
      <b/>
      <sz val="8"/>
      <name val="Arial"/>
      <family val="2"/>
    </font>
    <font>
      <sz val="9"/>
      <name val="Arial"/>
      <family val="2"/>
    </font>
    <font>
      <b/>
      <sz val="9"/>
      <name val="Arial"/>
      <family val="2"/>
    </font>
    <font>
      <b/>
      <sz val="9"/>
      <color indexed="8"/>
      <name val="Arial"/>
      <family val="2"/>
    </font>
    <font>
      <b/>
      <sz val="9"/>
      <color indexed="10"/>
      <name val="Arial"/>
      <family val="2"/>
    </font>
    <font>
      <b/>
      <sz val="10"/>
      <name val="Arial"/>
      <family val="2"/>
    </font>
    <font>
      <b/>
      <u/>
      <sz val="9"/>
      <name val="Arial"/>
      <family val="2"/>
    </font>
    <font>
      <sz val="8"/>
      <color indexed="8"/>
      <name val="Arial Narrow"/>
      <family val="2"/>
    </font>
    <font>
      <sz val="8"/>
      <color indexed="8"/>
      <name val="Arial"/>
      <family val="2"/>
    </font>
    <font>
      <b/>
      <sz val="8"/>
      <color indexed="10"/>
      <name val="Arial"/>
      <family val="2"/>
    </font>
    <font>
      <sz val="10"/>
      <name val="Aparajita"/>
      <family val="2"/>
    </font>
    <font>
      <sz val="10"/>
      <color indexed="8"/>
      <name val="Arial"/>
      <family val="2"/>
    </font>
    <font>
      <b/>
      <sz val="8"/>
      <name val="Courier New"/>
      <family val="3"/>
    </font>
    <font>
      <b/>
      <sz val="7.5"/>
      <name val="Catriel"/>
    </font>
    <font>
      <sz val="6"/>
      <name val="Eras Light ITC"/>
      <family val="2"/>
    </font>
    <font>
      <b/>
      <sz val="6"/>
      <name val="Eras Light ITC"/>
      <family val="2"/>
    </font>
    <font>
      <b/>
      <sz val="6"/>
      <color indexed="10"/>
      <name val="Eras Light ITC"/>
      <family val="2"/>
    </font>
    <font>
      <sz val="9"/>
      <color indexed="10"/>
      <name val="Arial"/>
      <family val="2"/>
    </font>
    <font>
      <sz val="6"/>
      <color indexed="10"/>
      <name val="Eras Light ITC"/>
      <family val="2"/>
    </font>
    <font>
      <sz val="9"/>
      <color indexed="8"/>
      <name val="Arial"/>
      <family val="2"/>
    </font>
    <font>
      <sz val="10"/>
      <name val="Arial"/>
      <family val="2"/>
    </font>
    <font>
      <b/>
      <sz val="6"/>
      <color indexed="8"/>
      <name val="Eras Light ITC"/>
      <family val="2"/>
    </font>
    <font>
      <sz val="6"/>
      <color indexed="8"/>
      <name val="Catriel"/>
    </font>
    <font>
      <sz val="6"/>
      <name val="Catriel"/>
    </font>
    <font>
      <sz val="7"/>
      <name val="Catriel"/>
    </font>
    <font>
      <b/>
      <sz val="6"/>
      <name val="Catriel"/>
    </font>
    <font>
      <b/>
      <u/>
      <sz val="9"/>
      <color indexed="10"/>
      <name val="Arial"/>
      <family val="2"/>
    </font>
    <font>
      <b/>
      <sz val="7"/>
      <name val="Catriel"/>
    </font>
    <font>
      <sz val="8"/>
      <color rgb="FF000000"/>
      <name val="Arial Narrow"/>
      <family val="2"/>
    </font>
    <font>
      <sz val="9"/>
      <color rgb="FF000000"/>
      <name val="Arial"/>
      <family val="2"/>
    </font>
    <font>
      <sz val="6"/>
      <color rgb="FF000000"/>
      <name val="Catriel"/>
    </font>
    <font>
      <strike/>
      <sz val="6"/>
      <color theme="1" tint="0.499984740745262"/>
      <name val="Catriel"/>
    </font>
    <font>
      <sz val="10"/>
      <color rgb="FFC00000"/>
      <name val="Aparajita"/>
      <family val="2"/>
    </font>
    <font>
      <b/>
      <sz val="9"/>
      <color rgb="FFFF0000"/>
      <name val="Arial"/>
      <family val="2"/>
    </font>
    <font>
      <b/>
      <sz val="10"/>
      <color rgb="FFFF0000"/>
      <name val="Arial"/>
      <family val="2"/>
    </font>
    <font>
      <b/>
      <sz val="9"/>
      <color rgb="FFC00000"/>
      <name val="Arial"/>
      <family val="2"/>
    </font>
    <font>
      <b/>
      <sz val="8"/>
      <color theme="1"/>
      <name val="Courier New"/>
      <family val="3"/>
    </font>
    <font>
      <sz val="6"/>
      <color theme="1"/>
      <name val="Catriel"/>
    </font>
    <font>
      <b/>
      <sz val="7"/>
      <name val="Courier New"/>
      <family val="3"/>
    </font>
    <font>
      <b/>
      <sz val="11"/>
      <color rgb="FFFF0000"/>
      <name val="Arial"/>
      <family val="2"/>
    </font>
    <font>
      <b/>
      <sz val="6"/>
      <color indexed="8"/>
      <name val="Catriel"/>
    </font>
    <font>
      <b/>
      <sz val="6"/>
      <color rgb="FFFF0000"/>
      <name val="Catriel"/>
    </font>
    <font>
      <b/>
      <sz val="6"/>
      <color theme="3" tint="0.59999389629810485"/>
      <name val="Catriel"/>
    </font>
    <font>
      <b/>
      <sz val="6"/>
      <name val="Courier New"/>
      <family val="3"/>
    </font>
    <font>
      <b/>
      <sz val="7.5"/>
      <color rgb="FFFF0000"/>
      <name val="Catriel"/>
    </font>
    <font>
      <strike/>
      <sz val="6"/>
      <name val="Catriel"/>
    </font>
    <font>
      <strike/>
      <sz val="6"/>
      <color theme="1"/>
      <name val="Catriel"/>
    </font>
    <font>
      <sz val="9"/>
      <color rgb="FFFF0000"/>
      <name val="Arial"/>
      <family val="2"/>
    </font>
    <font>
      <b/>
      <sz val="7.5"/>
      <color theme="3" tint="0.39997558519241921"/>
      <name val="Catriel"/>
    </font>
    <font>
      <b/>
      <sz val="7.5"/>
      <color rgb="FF00B0F0"/>
      <name val="Catriel"/>
    </font>
    <font>
      <sz val="8"/>
      <name val="Arial"/>
      <family val="2"/>
    </font>
    <font>
      <sz val="8"/>
      <name val="Arial Narrow"/>
      <family val="2"/>
    </font>
    <font>
      <b/>
      <sz val="8"/>
      <color rgb="FFFF0000"/>
      <name val="Arial"/>
      <family val="2"/>
    </font>
    <font>
      <b/>
      <sz val="7"/>
      <color rgb="FFFF0000"/>
      <name val="Catriel"/>
    </font>
    <font>
      <sz val="6"/>
      <color rgb="FF000000"/>
      <name val="Calibri"/>
      <family val="2"/>
      <scheme val="minor"/>
    </font>
    <font>
      <sz val="6"/>
      <color indexed="8"/>
      <name val="Calibri"/>
      <family val="2"/>
      <scheme val="minor"/>
    </font>
    <font>
      <b/>
      <sz val="10"/>
      <color theme="0"/>
      <name val="Arial"/>
      <family val="2"/>
    </font>
    <font>
      <sz val="9"/>
      <name val="Catriel"/>
    </font>
    <font>
      <sz val="10"/>
      <name val="Catriel"/>
    </font>
  </fonts>
  <fills count="12">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8F8F8"/>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6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bottom/>
      <diagonal/>
    </border>
    <border>
      <left style="medium">
        <color indexed="64"/>
      </left>
      <right/>
      <top/>
      <bottom/>
      <diagonal/>
    </border>
    <border>
      <left style="medium">
        <color rgb="FFCCCCCC"/>
      </left>
      <right style="medium">
        <color rgb="FFCCCCCC"/>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s>
  <cellStyleXfs count="5">
    <xf numFmtId="0" fontId="0" fillId="0" borderId="0"/>
    <xf numFmtId="44" fontId="22"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494">
    <xf numFmtId="0" fontId="0" fillId="0" borderId="0" xfId="0"/>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5" fillId="0" borderId="0" xfId="0" applyFont="1"/>
    <xf numFmtId="0" fontId="9" fillId="0" borderId="0" xfId="0" applyFont="1"/>
    <xf numFmtId="0" fontId="10" fillId="0" borderId="0" xfId="0" applyFont="1"/>
    <xf numFmtId="10" fontId="10" fillId="0" borderId="0" xfId="0" applyNumberFormat="1" applyFont="1"/>
    <xf numFmtId="166" fontId="10" fillId="0" borderId="0" xfId="0" applyNumberFormat="1" applyFont="1"/>
    <xf numFmtId="164" fontId="10" fillId="0" borderId="0" xfId="4" applyFont="1"/>
    <xf numFmtId="164" fontId="10" fillId="0" borderId="0" xfId="0" applyNumberFormat="1" applyFont="1"/>
    <xf numFmtId="4" fontId="9" fillId="0" borderId="0" xfId="0" applyNumberFormat="1" applyFont="1"/>
    <xf numFmtId="10" fontId="9" fillId="0" borderId="0" xfId="0" applyNumberFormat="1" applyFont="1"/>
    <xf numFmtId="0" fontId="30" fillId="0" borderId="0" xfId="0" applyFont="1"/>
    <xf numFmtId="10" fontId="30" fillId="0" borderId="0" xfId="0" applyNumberFormat="1" applyFont="1"/>
    <xf numFmtId="4" fontId="30" fillId="0" borderId="0" xfId="0" applyNumberFormat="1" applyFont="1"/>
    <xf numFmtId="0" fontId="3" fillId="3" borderId="0" xfId="0" applyFont="1" applyFill="1"/>
    <xf numFmtId="0" fontId="1" fillId="0" borderId="0" xfId="0" applyFont="1"/>
    <xf numFmtId="0" fontId="12" fillId="0" borderId="0" xfId="0" applyFont="1"/>
    <xf numFmtId="164" fontId="12" fillId="0" borderId="0" xfId="4" applyFont="1" applyFill="1" applyBorder="1"/>
    <xf numFmtId="0" fontId="13" fillId="0" borderId="0" xfId="0" applyFont="1"/>
    <xf numFmtId="0" fontId="31" fillId="0" borderId="0" xfId="0" applyFont="1" applyAlignment="1">
      <alignment vertical="center"/>
    </xf>
    <xf numFmtId="0" fontId="31" fillId="0" borderId="0" xfId="0" applyFont="1"/>
    <xf numFmtId="0" fontId="0" fillId="4" borderId="0" xfId="0" applyFill="1"/>
    <xf numFmtId="0" fontId="16" fillId="0" borderId="0" xfId="0" applyFont="1"/>
    <xf numFmtId="4" fontId="18" fillId="0" borderId="0" xfId="0" applyNumberFormat="1" applyFont="1"/>
    <xf numFmtId="0" fontId="21" fillId="0" borderId="0" xfId="0" applyFont="1"/>
    <xf numFmtId="9" fontId="14" fillId="0" borderId="1"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30" fillId="4" borderId="0" xfId="0" applyFont="1" applyFill="1"/>
    <xf numFmtId="10" fontId="30" fillId="4" borderId="0" xfId="0" applyNumberFormat="1" applyFont="1" applyFill="1"/>
    <xf numFmtId="4" fontId="20" fillId="0" borderId="0" xfId="0" applyNumberFormat="1" applyFont="1" applyAlignment="1">
      <alignment horizontal="center" vertical="center"/>
    </xf>
    <xf numFmtId="4" fontId="18" fillId="0" borderId="0" xfId="0" applyNumberFormat="1" applyFont="1" applyAlignment="1">
      <alignment vertical="center"/>
    </xf>
    <xf numFmtId="4" fontId="18" fillId="0" borderId="0" xfId="0" applyNumberFormat="1" applyFont="1" applyAlignment="1">
      <alignment horizontal="center" vertical="center"/>
    </xf>
    <xf numFmtId="0" fontId="17" fillId="0" borderId="0" xfId="0" applyFont="1"/>
    <xf numFmtId="4" fontId="20" fillId="0" borderId="0" xfId="0" applyNumberFormat="1" applyFont="1"/>
    <xf numFmtId="0" fontId="3" fillId="5" borderId="0" xfId="0" applyFont="1" applyFill="1"/>
    <xf numFmtId="165" fontId="24" fillId="0" borderId="5" xfId="0" applyNumberFormat="1" applyFont="1" applyBorder="1" applyAlignment="1">
      <alignment horizontal="center"/>
    </xf>
    <xf numFmtId="164" fontId="24" fillId="0" borderId="6" xfId="4" applyFont="1" applyFill="1" applyBorder="1" applyProtection="1"/>
    <xf numFmtId="10" fontId="32" fillId="0" borderId="7" xfId="0" applyNumberFormat="1" applyFont="1" applyBorder="1"/>
    <xf numFmtId="164" fontId="25" fillId="2" borderId="8" xfId="4" applyFont="1" applyFill="1" applyBorder="1"/>
    <xf numFmtId="164" fontId="25" fillId="2" borderId="9" xfId="4" applyFont="1" applyFill="1" applyBorder="1"/>
    <xf numFmtId="164" fontId="25" fillId="2" borderId="5" xfId="4" applyFont="1" applyFill="1" applyBorder="1"/>
    <xf numFmtId="164" fontId="25" fillId="2" borderId="10" xfId="4" applyFont="1" applyFill="1" applyBorder="1"/>
    <xf numFmtId="164" fontId="25" fillId="2" borderId="11" xfId="4" applyFont="1" applyFill="1" applyBorder="1"/>
    <xf numFmtId="164" fontId="25" fillId="2" borderId="12" xfId="4" applyFont="1" applyFill="1" applyBorder="1"/>
    <xf numFmtId="164" fontId="25" fillId="2" borderId="13" xfId="4" applyFont="1" applyFill="1" applyBorder="1"/>
    <xf numFmtId="165" fontId="24" fillId="4" borderId="5" xfId="0" applyNumberFormat="1" applyFont="1" applyFill="1" applyBorder="1" applyAlignment="1">
      <alignment horizontal="center"/>
    </xf>
    <xf numFmtId="164" fontId="24" fillId="4" borderId="14" xfId="4" applyFont="1" applyFill="1" applyBorder="1" applyProtection="1"/>
    <xf numFmtId="4" fontId="24" fillId="4" borderId="11" xfId="0" applyNumberFormat="1" applyFont="1" applyFill="1" applyBorder="1"/>
    <xf numFmtId="10" fontId="32" fillId="4" borderId="14" xfId="0" applyNumberFormat="1" applyFont="1" applyFill="1" applyBorder="1"/>
    <xf numFmtId="4" fontId="24" fillId="4" borderId="14" xfId="0" applyNumberFormat="1" applyFont="1" applyFill="1" applyBorder="1"/>
    <xf numFmtId="164" fontId="24" fillId="4" borderId="11" xfId="4" applyFont="1" applyFill="1" applyBorder="1" applyProtection="1"/>
    <xf numFmtId="164" fontId="33" fillId="4" borderId="15" xfId="4" applyFont="1" applyFill="1" applyBorder="1"/>
    <xf numFmtId="164" fontId="25" fillId="4" borderId="8" xfId="4" applyFont="1" applyFill="1" applyBorder="1"/>
    <xf numFmtId="164" fontId="25" fillId="4" borderId="5" xfId="4" applyFont="1" applyFill="1" applyBorder="1"/>
    <xf numFmtId="164" fontId="25" fillId="4" borderId="10" xfId="4" applyFont="1" applyFill="1" applyBorder="1"/>
    <xf numFmtId="164" fontId="25" fillId="4" borderId="11" xfId="4" applyFont="1" applyFill="1" applyBorder="1"/>
    <xf numFmtId="164" fontId="24" fillId="0" borderId="14" xfId="4" applyFont="1" applyFill="1" applyBorder="1" applyProtection="1"/>
    <xf numFmtId="4" fontId="24" fillId="0" borderId="11" xfId="0" applyNumberFormat="1" applyFont="1" applyBorder="1"/>
    <xf numFmtId="4" fontId="24" fillId="0" borderId="14" xfId="0" applyNumberFormat="1" applyFont="1" applyBorder="1"/>
    <xf numFmtId="164" fontId="24" fillId="0" borderId="11" xfId="4" applyFont="1" applyFill="1" applyBorder="1" applyProtection="1"/>
    <xf numFmtId="164" fontId="33" fillId="2" borderId="15" xfId="4" applyFont="1" applyFill="1" applyBorder="1"/>
    <xf numFmtId="164" fontId="25" fillId="3" borderId="8" xfId="4" applyFont="1" applyFill="1" applyBorder="1"/>
    <xf numFmtId="164" fontId="25" fillId="4" borderId="9" xfId="4" applyFont="1" applyFill="1" applyBorder="1" applyAlignment="1">
      <alignment horizontal="center"/>
    </xf>
    <xf numFmtId="165" fontId="24" fillId="0" borderId="16" xfId="0" applyNumberFormat="1" applyFont="1" applyBorder="1" applyAlignment="1">
      <alignment horizontal="center"/>
    </xf>
    <xf numFmtId="164" fontId="24" fillId="0" borderId="17" xfId="4" applyFont="1" applyFill="1" applyBorder="1" applyProtection="1"/>
    <xf numFmtId="10" fontId="24" fillId="0" borderId="17" xfId="3" applyNumberFormat="1" applyFont="1" applyFill="1" applyBorder="1" applyProtection="1"/>
    <xf numFmtId="4" fontId="24" fillId="0" borderId="17" xfId="0" applyNumberFormat="1" applyFont="1" applyBorder="1"/>
    <xf numFmtId="164" fontId="24" fillId="0" borderId="18" xfId="4" applyFont="1" applyFill="1" applyBorder="1" applyProtection="1"/>
    <xf numFmtId="164" fontId="25" fillId="0" borderId="19" xfId="4" applyFont="1" applyFill="1" applyBorder="1"/>
    <xf numFmtId="164" fontId="25" fillId="0" borderId="17" xfId="4" applyFont="1" applyFill="1" applyBorder="1"/>
    <xf numFmtId="164" fontId="25" fillId="0" borderId="18" xfId="4" applyFont="1" applyFill="1" applyBorder="1"/>
    <xf numFmtId="164" fontId="25" fillId="0" borderId="16" xfId="4" applyFont="1" applyFill="1" applyBorder="1"/>
    <xf numFmtId="164" fontId="25" fillId="0" borderId="20" xfId="4" applyFont="1" applyFill="1" applyBorder="1"/>
    <xf numFmtId="4" fontId="24" fillId="0" borderId="6" xfId="0" applyNumberFormat="1" applyFont="1" applyBorder="1"/>
    <xf numFmtId="10" fontId="32" fillId="0" borderId="6" xfId="0" applyNumberFormat="1" applyFont="1" applyBorder="1"/>
    <xf numFmtId="164" fontId="24" fillId="0" borderId="21" xfId="4" applyFont="1" applyFill="1" applyBorder="1" applyProtection="1"/>
    <xf numFmtId="164" fontId="33" fillId="2" borderId="22" xfId="4" applyFont="1" applyFill="1" applyBorder="1"/>
    <xf numFmtId="10" fontId="32" fillId="0" borderId="14" xfId="0" applyNumberFormat="1" applyFont="1" applyBorder="1"/>
    <xf numFmtId="164" fontId="33" fillId="3" borderId="15" xfId="4" applyFont="1" applyFill="1" applyBorder="1"/>
    <xf numFmtId="164" fontId="27" fillId="4" borderId="23" xfId="4" applyFont="1" applyFill="1" applyBorder="1"/>
    <xf numFmtId="164" fontId="25" fillId="4" borderId="19" xfId="4" applyFont="1" applyFill="1" applyBorder="1"/>
    <xf numFmtId="164" fontId="25" fillId="4" borderId="17" xfId="4" applyFont="1" applyFill="1" applyBorder="1"/>
    <xf numFmtId="167" fontId="32" fillId="0" borderId="7" xfId="4" applyNumberFormat="1" applyFont="1" applyBorder="1"/>
    <xf numFmtId="164" fontId="34" fillId="0" borderId="0" xfId="4" applyFont="1" applyFill="1" applyBorder="1" applyProtection="1"/>
    <xf numFmtId="164" fontId="34" fillId="0" borderId="0" xfId="4" applyFont="1" applyFill="1" applyBorder="1"/>
    <xf numFmtId="164" fontId="25" fillId="3" borderId="6" xfId="4" applyFont="1" applyFill="1" applyBorder="1"/>
    <xf numFmtId="164" fontId="25" fillId="4" borderId="14" xfId="4" applyFont="1" applyFill="1" applyBorder="1"/>
    <xf numFmtId="164" fontId="25" fillId="4" borderId="14" xfId="4" applyFont="1" applyFill="1" applyBorder="1" applyAlignment="1">
      <alignment horizontal="center"/>
    </xf>
    <xf numFmtId="164" fontId="25" fillId="3" borderId="14" xfId="4" applyFont="1" applyFill="1" applyBorder="1"/>
    <xf numFmtId="164" fontId="25" fillId="4" borderId="15" xfId="4" applyFont="1" applyFill="1" applyBorder="1"/>
    <xf numFmtId="164" fontId="25" fillId="2" borderId="15" xfId="4" applyFont="1" applyFill="1" applyBorder="1"/>
    <xf numFmtId="164" fontId="25" fillId="2" borderId="22" xfId="4" applyFont="1" applyFill="1" applyBorder="1"/>
    <xf numFmtId="0" fontId="11" fillId="4" borderId="0" xfId="0" applyFont="1" applyFill="1"/>
    <xf numFmtId="0" fontId="3" fillId="4" borderId="0" xfId="0" applyFont="1" applyFill="1"/>
    <xf numFmtId="17" fontId="19" fillId="4" borderId="0" xfId="0" applyNumberFormat="1" applyFont="1" applyFill="1"/>
    <xf numFmtId="0" fontId="4" fillId="5" borderId="0" xfId="0" applyFont="1" applyFill="1"/>
    <xf numFmtId="0" fontId="8" fillId="5" borderId="0" xfId="0" applyFont="1" applyFill="1"/>
    <xf numFmtId="0" fontId="36" fillId="3" borderId="0" xfId="0" applyFont="1" applyFill="1"/>
    <xf numFmtId="0" fontId="26" fillId="0" borderId="23" xfId="0" applyFont="1" applyBorder="1"/>
    <xf numFmtId="0" fontId="26" fillId="0" borderId="15" xfId="0" applyFont="1" applyBorder="1" applyAlignment="1">
      <alignment horizontal="center"/>
    </xf>
    <xf numFmtId="0" fontId="26" fillId="4" borderId="15" xfId="0" applyFont="1" applyFill="1" applyBorder="1" applyAlignment="1">
      <alignment horizontal="center"/>
    </xf>
    <xf numFmtId="165" fontId="24" fillId="4" borderId="14" xfId="0" applyNumberFormat="1" applyFont="1" applyFill="1" applyBorder="1" applyAlignment="1">
      <alignment horizontal="center"/>
    </xf>
    <xf numFmtId="164" fontId="25" fillId="4" borderId="18" xfId="4" applyFont="1" applyFill="1" applyBorder="1"/>
    <xf numFmtId="164" fontId="25" fillId="2" borderId="14" xfId="4" applyFont="1" applyFill="1" applyBorder="1"/>
    <xf numFmtId="164" fontId="25" fillId="2" borderId="6" xfId="4" applyFont="1" applyFill="1" applyBorder="1"/>
    <xf numFmtId="0" fontId="26" fillId="4" borderId="26" xfId="0" applyFont="1" applyFill="1" applyBorder="1" applyAlignment="1">
      <alignment horizontal="center"/>
    </xf>
    <xf numFmtId="164" fontId="25" fillId="4" borderId="23" xfId="4" applyFont="1" applyFill="1" applyBorder="1"/>
    <xf numFmtId="164" fontId="25" fillId="2" borderId="21" xfId="4" applyFont="1" applyFill="1" applyBorder="1" applyAlignment="1">
      <alignment horizontal="center"/>
    </xf>
    <xf numFmtId="164" fontId="25" fillId="4" borderId="11" xfId="4" applyFont="1" applyFill="1" applyBorder="1" applyAlignment="1">
      <alignment horizontal="center"/>
    </xf>
    <xf numFmtId="164" fontId="25" fillId="3" borderId="28" xfId="4" applyFont="1" applyFill="1" applyBorder="1"/>
    <xf numFmtId="164" fontId="25" fillId="2" borderId="11" xfId="4" applyFont="1" applyFill="1" applyBorder="1" applyAlignment="1">
      <alignment horizontal="center"/>
    </xf>
    <xf numFmtId="164" fontId="25" fillId="3" borderId="10" xfId="4" applyFont="1" applyFill="1" applyBorder="1"/>
    <xf numFmtId="0" fontId="4" fillId="0" borderId="0" xfId="0" applyFont="1"/>
    <xf numFmtId="164" fontId="25" fillId="0" borderId="23" xfId="4" applyFont="1" applyFill="1" applyBorder="1"/>
    <xf numFmtId="164" fontId="25" fillId="3" borderId="5" xfId="4" applyFont="1" applyFill="1" applyBorder="1"/>
    <xf numFmtId="164" fontId="24" fillId="0" borderId="30" xfId="4" applyFont="1" applyFill="1" applyBorder="1" applyProtection="1"/>
    <xf numFmtId="164" fontId="25" fillId="4" borderId="31" xfId="4" applyFont="1" applyFill="1" applyBorder="1"/>
    <xf numFmtId="164" fontId="25" fillId="2" borderId="22" xfId="4" applyFont="1" applyFill="1" applyBorder="1" applyAlignment="1">
      <alignment horizontal="center"/>
    </xf>
    <xf numFmtId="164" fontId="25" fillId="4" borderId="15" xfId="4" applyFont="1" applyFill="1" applyBorder="1" applyAlignment="1">
      <alignment horizontal="center"/>
    </xf>
    <xf numFmtId="164" fontId="25" fillId="2" borderId="15" xfId="4" applyFont="1" applyFill="1" applyBorder="1" applyAlignment="1">
      <alignment horizontal="center"/>
    </xf>
    <xf numFmtId="4" fontId="24" fillId="0" borderId="30" xfId="0" applyNumberFormat="1" applyFont="1" applyBorder="1"/>
    <xf numFmtId="9" fontId="14" fillId="0" borderId="24" xfId="0" applyNumberFormat="1" applyFont="1" applyBorder="1"/>
    <xf numFmtId="9" fontId="14" fillId="0" borderId="33" xfId="0" applyNumberFormat="1" applyFont="1" applyBorder="1"/>
    <xf numFmtId="9" fontId="14" fillId="0" borderId="4" xfId="0" applyNumberFormat="1" applyFont="1" applyBorder="1"/>
    <xf numFmtId="9" fontId="14" fillId="5" borderId="24" xfId="0" applyNumberFormat="1" applyFont="1" applyFill="1" applyBorder="1"/>
    <xf numFmtId="9" fontId="14" fillId="5" borderId="33" xfId="0" applyNumberFormat="1" applyFont="1" applyFill="1" applyBorder="1"/>
    <xf numFmtId="9" fontId="14" fillId="5" borderId="4" xfId="0" applyNumberFormat="1" applyFont="1" applyFill="1" applyBorder="1"/>
    <xf numFmtId="9" fontId="14" fillId="4" borderId="24" xfId="0" applyNumberFormat="1" applyFont="1" applyFill="1" applyBorder="1"/>
    <xf numFmtId="9" fontId="14" fillId="4" borderId="4" xfId="0" applyNumberFormat="1" applyFont="1" applyFill="1" applyBorder="1"/>
    <xf numFmtId="0" fontId="17" fillId="0" borderId="0" xfId="0" applyFont="1" applyAlignment="1">
      <alignment vertical="center"/>
    </xf>
    <xf numFmtId="0" fontId="4" fillId="0" borderId="0" xfId="0" applyFont="1" applyAlignment="1">
      <alignment vertical="center"/>
    </xf>
    <xf numFmtId="165" fontId="24" fillId="0" borderId="12" xfId="0" applyNumberFormat="1" applyFont="1" applyBorder="1" applyAlignment="1">
      <alignment horizontal="center"/>
    </xf>
    <xf numFmtId="4" fontId="24" fillId="0" borderId="21" xfId="0" applyNumberFormat="1" applyFont="1" applyBorder="1"/>
    <xf numFmtId="164" fontId="25" fillId="2" borderId="28" xfId="4" applyFont="1" applyFill="1" applyBorder="1"/>
    <xf numFmtId="164" fontId="25" fillId="2" borderId="21" xfId="4" applyFont="1" applyFill="1" applyBorder="1"/>
    <xf numFmtId="9" fontId="45" fillId="0" borderId="2" xfId="0" applyNumberFormat="1" applyFont="1" applyBorder="1" applyAlignment="1">
      <alignment horizontal="center" vertical="center" wrapText="1"/>
    </xf>
    <xf numFmtId="164" fontId="24" fillId="4" borderId="27" xfId="4" applyFont="1" applyFill="1" applyBorder="1" applyProtection="1"/>
    <xf numFmtId="164" fontId="24" fillId="0" borderId="27" xfId="4" applyFont="1" applyFill="1" applyBorder="1" applyProtection="1"/>
    <xf numFmtId="0" fontId="26" fillId="4" borderId="14" xfId="0" applyFont="1" applyFill="1" applyBorder="1" applyAlignment="1">
      <alignment horizontal="center"/>
    </xf>
    <xf numFmtId="164" fontId="25" fillId="3" borderId="9" xfId="4" applyFont="1" applyFill="1" applyBorder="1" applyAlignment="1">
      <alignment horizontal="center"/>
    </xf>
    <xf numFmtId="164" fontId="25" fillId="3" borderId="11" xfId="4" applyFont="1" applyFill="1" applyBorder="1"/>
    <xf numFmtId="164" fontId="43" fillId="5" borderId="11" xfId="4" applyFont="1" applyFill="1" applyBorder="1" applyProtection="1"/>
    <xf numFmtId="44" fontId="23" fillId="0" borderId="0" xfId="1" applyFont="1" applyBorder="1" applyAlignment="1">
      <alignment horizontal="center" vertical="center"/>
    </xf>
    <xf numFmtId="4" fontId="18" fillId="0" borderId="0" xfId="0" applyNumberFormat="1" applyFont="1" applyAlignment="1">
      <alignment horizontal="center"/>
    </xf>
    <xf numFmtId="165" fontId="23" fillId="0" borderId="0" xfId="0" applyNumberFormat="1" applyFont="1" applyAlignment="1">
      <alignment horizontal="center" vertical="center"/>
    </xf>
    <xf numFmtId="164" fontId="25" fillId="2" borderId="36" xfId="4" applyFont="1" applyFill="1" applyBorder="1"/>
    <xf numFmtId="164" fontId="25" fillId="3" borderId="7" xfId="4" applyFont="1" applyFill="1" applyBorder="1"/>
    <xf numFmtId="9" fontId="14" fillId="0" borderId="2" xfId="0" applyNumberFormat="1" applyFont="1" applyBorder="1" applyAlignment="1">
      <alignment horizontal="center" vertical="center" wrapText="1"/>
    </xf>
    <xf numFmtId="9" fontId="14" fillId="0" borderId="37" xfId="0" applyNumberFormat="1" applyFont="1" applyBorder="1" applyAlignment="1">
      <alignment horizontal="center" vertical="center" wrapText="1"/>
    </xf>
    <xf numFmtId="4" fontId="24" fillId="0" borderId="7" xfId="0" applyNumberFormat="1" applyFont="1" applyBorder="1"/>
    <xf numFmtId="164" fontId="24" fillId="0" borderId="7" xfId="4" applyFont="1" applyFill="1" applyBorder="1" applyProtection="1"/>
    <xf numFmtId="164" fontId="25" fillId="2" borderId="7" xfId="4" applyFont="1" applyFill="1" applyBorder="1"/>
    <xf numFmtId="9" fontId="38" fillId="6" borderId="3" xfId="0" applyNumberFormat="1" applyFont="1" applyFill="1" applyBorder="1" applyAlignment="1">
      <alignment horizontal="center" vertical="center" wrapText="1"/>
    </xf>
    <xf numFmtId="0" fontId="26" fillId="4" borderId="22" xfId="0" applyFont="1" applyFill="1" applyBorder="1" applyAlignment="1">
      <alignment horizontal="center"/>
    </xf>
    <xf numFmtId="168" fontId="32" fillId="4" borderId="14" xfId="4" applyNumberFormat="1" applyFont="1" applyFill="1" applyBorder="1"/>
    <xf numFmtId="168" fontId="32" fillId="0" borderId="14" xfId="4" applyNumberFormat="1" applyFont="1" applyBorder="1"/>
    <xf numFmtId="0" fontId="26" fillId="4" borderId="23" xfId="0" applyFont="1" applyFill="1" applyBorder="1" applyAlignment="1">
      <alignment horizontal="center"/>
    </xf>
    <xf numFmtId="164" fontId="24" fillId="4" borderId="17" xfId="4" applyFont="1" applyFill="1" applyBorder="1" applyProtection="1"/>
    <xf numFmtId="4" fontId="24" fillId="4" borderId="17" xfId="0" applyNumberFormat="1" applyFont="1" applyFill="1" applyBorder="1"/>
    <xf numFmtId="164" fontId="25" fillId="4" borderId="17" xfId="4" applyFont="1" applyFill="1" applyBorder="1" applyAlignment="1">
      <alignment horizontal="center"/>
    </xf>
    <xf numFmtId="164" fontId="25" fillId="4" borderId="20" xfId="4" applyFont="1" applyFill="1" applyBorder="1"/>
    <xf numFmtId="0" fontId="26" fillId="0" borderId="22" xfId="0" applyFont="1" applyBorder="1" applyAlignment="1">
      <alignment horizontal="center"/>
    </xf>
    <xf numFmtId="168" fontId="24" fillId="0" borderId="30" xfId="4" applyNumberFormat="1" applyFont="1" applyFill="1" applyBorder="1" applyProtection="1"/>
    <xf numFmtId="168" fontId="24" fillId="0" borderId="17" xfId="0" applyNumberFormat="1" applyFont="1" applyBorder="1"/>
    <xf numFmtId="0" fontId="26" fillId="0" borderId="0" xfId="0" applyFont="1"/>
    <xf numFmtId="4" fontId="24" fillId="4" borderId="27" xfId="0" applyNumberFormat="1" applyFont="1" applyFill="1" applyBorder="1"/>
    <xf numFmtId="0" fontId="26" fillId="0" borderId="24" xfId="0" applyFont="1" applyBorder="1"/>
    <xf numFmtId="0" fontId="17" fillId="0" borderId="33" xfId="0" applyFont="1" applyBorder="1" applyAlignment="1">
      <alignment vertical="center"/>
    </xf>
    <xf numFmtId="168" fontId="17" fillId="0" borderId="33" xfId="0" applyNumberFormat="1" applyFont="1" applyBorder="1" applyAlignment="1">
      <alignment vertical="center"/>
    </xf>
    <xf numFmtId="0" fontId="4" fillId="0" borderId="33" xfId="0" applyFont="1" applyBorder="1" applyAlignment="1">
      <alignment vertical="center"/>
    </xf>
    <xf numFmtId="164" fontId="25" fillId="4" borderId="16" xfId="4" applyFont="1" applyFill="1" applyBorder="1"/>
    <xf numFmtId="168" fontId="32" fillId="4" borderId="7" xfId="4" applyNumberFormat="1" applyFont="1" applyFill="1" applyBorder="1"/>
    <xf numFmtId="0" fontId="26" fillId="4" borderId="38" xfId="0" applyFont="1" applyFill="1" applyBorder="1" applyAlignment="1">
      <alignment horizontal="center"/>
    </xf>
    <xf numFmtId="0" fontId="36" fillId="4" borderId="0" xfId="0" applyFont="1" applyFill="1"/>
    <xf numFmtId="14" fontId="37" fillId="0" borderId="3" xfId="0" applyNumberFormat="1" applyFont="1" applyBorder="1"/>
    <xf numFmtId="165" fontId="36" fillId="3" borderId="0" xfId="0" applyNumberFormat="1" applyFont="1" applyFill="1"/>
    <xf numFmtId="164" fontId="43" fillId="5" borderId="21" xfId="4" applyFont="1" applyFill="1" applyBorder="1" applyProtection="1"/>
    <xf numFmtId="4" fontId="24" fillId="4" borderId="18" xfId="0" applyNumberFormat="1" applyFont="1" applyFill="1" applyBorder="1"/>
    <xf numFmtId="164" fontId="43" fillId="5" borderId="18" xfId="4" applyFont="1" applyFill="1" applyBorder="1" applyProtection="1"/>
    <xf numFmtId="164" fontId="25" fillId="4" borderId="31" xfId="4" applyFont="1" applyFill="1" applyBorder="1" applyAlignment="1">
      <alignment horizontal="center"/>
    </xf>
    <xf numFmtId="4" fontId="24" fillId="4" borderId="21" xfId="0" applyNumberFormat="1" applyFont="1" applyFill="1" applyBorder="1"/>
    <xf numFmtId="4" fontId="24" fillId="4" borderId="6" xfId="0" applyNumberFormat="1" applyFont="1" applyFill="1" applyBorder="1"/>
    <xf numFmtId="0" fontId="26" fillId="4" borderId="5" xfId="0" applyFont="1" applyFill="1" applyBorder="1" applyAlignment="1">
      <alignment horizontal="center"/>
    </xf>
    <xf numFmtId="0" fontId="26" fillId="4" borderId="16" xfId="0" applyFont="1" applyFill="1" applyBorder="1" applyAlignment="1">
      <alignment horizontal="center"/>
    </xf>
    <xf numFmtId="164" fontId="24" fillId="4" borderId="18" xfId="4" applyFont="1" applyFill="1" applyBorder="1" applyProtection="1"/>
    <xf numFmtId="0" fontId="26" fillId="4" borderId="12" xfId="0" applyFont="1" applyFill="1" applyBorder="1" applyAlignment="1">
      <alignment horizontal="center"/>
    </xf>
    <xf numFmtId="9" fontId="14" fillId="6" borderId="1" xfId="0" applyNumberFormat="1" applyFont="1" applyFill="1" applyBorder="1" applyAlignment="1">
      <alignment horizontal="center" vertical="center" wrapText="1"/>
    </xf>
    <xf numFmtId="169" fontId="32" fillId="0" borderId="14" xfId="4" applyNumberFormat="1" applyFont="1" applyBorder="1"/>
    <xf numFmtId="169" fontId="32" fillId="0" borderId="6" xfId="4" applyNumberFormat="1" applyFont="1" applyBorder="1"/>
    <xf numFmtId="169" fontId="17" fillId="0" borderId="0" xfId="0" applyNumberFormat="1" applyFont="1" applyAlignment="1">
      <alignment vertical="center"/>
    </xf>
    <xf numFmtId="169" fontId="32" fillId="0" borderId="7" xfId="4" applyNumberFormat="1" applyFont="1" applyBorder="1"/>
    <xf numFmtId="169" fontId="24" fillId="0" borderId="30" xfId="4" applyNumberFormat="1" applyFont="1" applyFill="1" applyBorder="1" applyProtection="1"/>
    <xf numFmtId="0" fontId="4" fillId="0" borderId="0" xfId="0" applyFont="1" applyAlignment="1">
      <alignment horizontal="right"/>
    </xf>
    <xf numFmtId="17" fontId="4" fillId="0" borderId="0" xfId="0" applyNumberFormat="1" applyFont="1"/>
    <xf numFmtId="164" fontId="25" fillId="4" borderId="5" xfId="4" applyFont="1" applyFill="1" applyBorder="1" applyAlignment="1">
      <alignment horizontal="center"/>
    </xf>
    <xf numFmtId="0" fontId="35" fillId="7" borderId="0" xfId="0" applyFont="1" applyFill="1"/>
    <xf numFmtId="0" fontId="49" fillId="7" borderId="0" xfId="0" applyFont="1" applyFill="1"/>
    <xf numFmtId="164" fontId="25" fillId="4" borderId="27" xfId="4" applyFont="1" applyFill="1" applyBorder="1"/>
    <xf numFmtId="164" fontId="25" fillId="4" borderId="35" xfId="4" applyFont="1" applyFill="1" applyBorder="1"/>
    <xf numFmtId="4" fontId="24" fillId="4" borderId="7" xfId="0" applyNumberFormat="1" applyFont="1" applyFill="1" applyBorder="1"/>
    <xf numFmtId="165" fontId="41" fillId="3" borderId="0" xfId="0" applyNumberFormat="1" applyFont="1" applyFill="1" applyAlignment="1">
      <alignment horizontal="center"/>
    </xf>
    <xf numFmtId="4" fontId="24" fillId="0" borderId="40" xfId="0" applyNumberFormat="1" applyFont="1" applyBorder="1"/>
    <xf numFmtId="164" fontId="25" fillId="4" borderId="26" xfId="4" applyFont="1" applyFill="1" applyBorder="1"/>
    <xf numFmtId="9" fontId="14" fillId="5" borderId="4" xfId="0" quotePrefix="1" applyNumberFormat="1" applyFont="1" applyFill="1" applyBorder="1"/>
    <xf numFmtId="0" fontId="52" fillId="5" borderId="0" xfId="0" applyFont="1" applyFill="1" applyAlignment="1">
      <alignment horizontal="center"/>
    </xf>
    <xf numFmtId="17" fontId="36" fillId="5" borderId="0" xfId="0" applyNumberFormat="1" applyFont="1" applyFill="1"/>
    <xf numFmtId="0" fontId="53" fillId="0" borderId="0" xfId="0" applyFont="1" applyAlignment="1">
      <alignment horizontal="center"/>
    </xf>
    <xf numFmtId="0" fontId="53" fillId="4" borderId="42" xfId="0" applyFont="1" applyFill="1" applyBorder="1" applyAlignment="1">
      <alignment horizontal="center"/>
    </xf>
    <xf numFmtId="17" fontId="30" fillId="8" borderId="43" xfId="0" applyNumberFormat="1" applyFont="1" applyFill="1" applyBorder="1" applyAlignment="1">
      <alignment horizontal="center" vertical="center" wrapText="1"/>
    </xf>
    <xf numFmtId="164" fontId="30" fillId="9" borderId="43" xfId="4" applyFont="1" applyFill="1" applyBorder="1" applyAlignment="1">
      <alignment horizontal="center" vertical="center" wrapText="1"/>
    </xf>
    <xf numFmtId="0" fontId="30" fillId="8" borderId="43" xfId="0" applyFont="1" applyFill="1" applyBorder="1" applyAlignment="1">
      <alignment horizontal="center" vertical="center" wrapText="1"/>
    </xf>
    <xf numFmtId="170" fontId="30" fillId="8" borderId="43" xfId="0" applyNumberFormat="1" applyFont="1" applyFill="1" applyBorder="1" applyAlignment="1">
      <alignment horizontal="center" vertical="center" wrapText="1"/>
    </xf>
    <xf numFmtId="0" fontId="26" fillId="4" borderId="41" xfId="0" applyFont="1" applyFill="1" applyBorder="1" applyAlignment="1">
      <alignment horizontal="center"/>
    </xf>
    <xf numFmtId="164" fontId="24" fillId="0" borderId="40" xfId="4" applyFont="1" applyFill="1" applyBorder="1" applyProtection="1"/>
    <xf numFmtId="4" fontId="24" fillId="4" borderId="31" xfId="0" applyNumberFormat="1" applyFont="1" applyFill="1" applyBorder="1"/>
    <xf numFmtId="4" fontId="24" fillId="4" borderId="19" xfId="0" applyNumberFormat="1" applyFont="1" applyFill="1" applyBorder="1"/>
    <xf numFmtId="164" fontId="32" fillId="3" borderId="14" xfId="4" applyFont="1" applyFill="1" applyBorder="1"/>
    <xf numFmtId="165" fontId="25" fillId="3" borderId="14" xfId="0" applyNumberFormat="1" applyFont="1" applyFill="1" applyBorder="1" applyAlignment="1">
      <alignment horizontal="center"/>
    </xf>
    <xf numFmtId="0" fontId="25" fillId="3" borderId="14" xfId="0" applyFont="1" applyFill="1" applyBorder="1" applyAlignment="1">
      <alignment horizontal="center"/>
    </xf>
    <xf numFmtId="164" fontId="32" fillId="0" borderId="14" xfId="4" applyFont="1" applyBorder="1"/>
    <xf numFmtId="164" fontId="32" fillId="3" borderId="7" xfId="4" applyFont="1" applyFill="1" applyBorder="1"/>
    <xf numFmtId="165" fontId="25" fillId="3" borderId="7" xfId="0" applyNumberFormat="1" applyFont="1" applyFill="1" applyBorder="1" applyAlignment="1">
      <alignment horizontal="center"/>
    </xf>
    <xf numFmtId="9" fontId="27" fillId="0" borderId="1" xfId="0" applyNumberFormat="1" applyFont="1" applyBorder="1" applyAlignment="1">
      <alignment horizontal="center" vertical="center" wrapText="1"/>
    </xf>
    <xf numFmtId="165" fontId="27" fillId="0" borderId="1" xfId="0" applyNumberFormat="1" applyFont="1" applyBorder="1" applyAlignment="1">
      <alignment horizontal="center" vertical="center" wrapText="1"/>
    </xf>
    <xf numFmtId="165" fontId="27" fillId="5" borderId="1" xfId="0" applyNumberFormat="1" applyFont="1" applyFill="1" applyBorder="1" applyAlignment="1">
      <alignment horizontal="center" vertical="center" wrapText="1"/>
    </xf>
    <xf numFmtId="17" fontId="0" fillId="0" borderId="0" xfId="0" applyNumberFormat="1"/>
    <xf numFmtId="165" fontId="55" fillId="0" borderId="0" xfId="0" applyNumberFormat="1" applyFont="1"/>
    <xf numFmtId="0" fontId="55" fillId="0" borderId="0" xfId="0" applyFont="1"/>
    <xf numFmtId="164" fontId="32" fillId="4" borderId="7" xfId="4" applyFont="1" applyFill="1" applyBorder="1"/>
    <xf numFmtId="164" fontId="56" fillId="3" borderId="7" xfId="4" applyFont="1" applyFill="1" applyBorder="1"/>
    <xf numFmtId="164" fontId="57" fillId="0" borderId="14" xfId="4" applyFont="1" applyFill="1" applyBorder="1" applyProtection="1"/>
    <xf numFmtId="164" fontId="56" fillId="3" borderId="14" xfId="4" applyFont="1" applyFill="1" applyBorder="1"/>
    <xf numFmtId="0" fontId="26" fillId="3" borderId="14" xfId="0" applyFont="1" applyFill="1" applyBorder="1" applyAlignment="1">
      <alignment horizontal="center"/>
    </xf>
    <xf numFmtId="0" fontId="25" fillId="4" borderId="14" xfId="0" applyFont="1" applyFill="1" applyBorder="1" applyAlignment="1">
      <alignment horizontal="center"/>
    </xf>
    <xf numFmtId="164" fontId="32" fillId="4" borderId="14" xfId="4" applyFont="1" applyFill="1" applyBorder="1"/>
    <xf numFmtId="164" fontId="25" fillId="4" borderId="34" xfId="4" applyFont="1" applyFill="1" applyBorder="1"/>
    <xf numFmtId="167" fontId="32" fillId="0" borderId="6" xfId="4" applyNumberFormat="1" applyFont="1" applyBorder="1"/>
    <xf numFmtId="167" fontId="32" fillId="0" borderId="39" xfId="4" applyNumberFormat="1" applyFont="1" applyBorder="1"/>
    <xf numFmtId="0" fontId="30" fillId="0" borderId="0" xfId="0" applyFont="1" applyAlignment="1">
      <alignment vertical="center"/>
    </xf>
    <xf numFmtId="9" fontId="40" fillId="5" borderId="24" xfId="0" applyNumberFormat="1" applyFont="1" applyFill="1" applyBorder="1" applyAlignment="1">
      <alignment horizontal="center"/>
    </xf>
    <xf numFmtId="9" fontId="40" fillId="0" borderId="24" xfId="0" applyNumberFormat="1" applyFont="1" applyBorder="1" applyAlignment="1">
      <alignment horizontal="center"/>
    </xf>
    <xf numFmtId="165" fontId="24" fillId="0" borderId="41" xfId="0" applyNumberFormat="1" applyFont="1" applyBorder="1" applyAlignment="1">
      <alignment horizontal="center"/>
    </xf>
    <xf numFmtId="165" fontId="24" fillId="0" borderId="44" xfId="0" applyNumberFormat="1" applyFont="1" applyBorder="1" applyAlignment="1">
      <alignment horizontal="center"/>
    </xf>
    <xf numFmtId="4" fontId="24" fillId="4" borderId="45" xfId="0" applyNumberFormat="1" applyFont="1" applyFill="1" applyBorder="1"/>
    <xf numFmtId="164" fontId="24" fillId="4" borderId="47" xfId="4" applyFont="1" applyFill="1" applyBorder="1" applyProtection="1"/>
    <xf numFmtId="164" fontId="25" fillId="4" borderId="27" xfId="4" applyFont="1" applyFill="1" applyBorder="1" applyAlignment="1">
      <alignment horizontal="center"/>
    </xf>
    <xf numFmtId="0" fontId="36" fillId="10" borderId="0" xfId="0" applyFont="1" applyFill="1"/>
    <xf numFmtId="0" fontId="3" fillId="10" borderId="0" xfId="0" applyFont="1" applyFill="1"/>
    <xf numFmtId="9" fontId="40" fillId="0" borderId="4" xfId="0" applyNumberFormat="1" applyFont="1" applyBorder="1"/>
    <xf numFmtId="9" fontId="45" fillId="0" borderId="33" xfId="0" applyNumberFormat="1" applyFont="1" applyBorder="1"/>
    <xf numFmtId="9" fontId="40" fillId="5" borderId="4" xfId="0" applyNumberFormat="1" applyFont="1" applyFill="1" applyBorder="1"/>
    <xf numFmtId="9" fontId="45" fillId="5" borderId="33" xfId="0" applyNumberFormat="1" applyFont="1" applyFill="1" applyBorder="1"/>
    <xf numFmtId="172" fontId="30" fillId="0" borderId="0" xfId="0" applyNumberFormat="1" applyFont="1" applyAlignment="1">
      <alignment vertical="center"/>
    </xf>
    <xf numFmtId="9" fontId="40" fillId="0" borderId="25" xfId="0" applyNumberFormat="1" applyFont="1" applyBorder="1" applyAlignment="1">
      <alignment horizontal="center" vertical="center" wrapText="1"/>
    </xf>
    <xf numFmtId="9" fontId="40" fillId="0" borderId="50" xfId="0" applyNumberFormat="1" applyFont="1" applyBorder="1" applyAlignment="1">
      <alignment horizontal="center" vertical="center" wrapText="1"/>
    </xf>
    <xf numFmtId="9" fontId="40" fillId="6" borderId="0" xfId="0" applyNumberFormat="1" applyFont="1" applyFill="1" applyAlignment="1">
      <alignment horizontal="center" vertical="center" wrapText="1"/>
    </xf>
    <xf numFmtId="9" fontId="40" fillId="0" borderId="32" xfId="0" applyNumberFormat="1" applyFont="1" applyBorder="1" applyAlignment="1">
      <alignment horizontal="center" vertical="center" wrapText="1"/>
    </xf>
    <xf numFmtId="9" fontId="40" fillId="0" borderId="29" xfId="0" applyNumberFormat="1" applyFont="1" applyBorder="1" applyAlignment="1">
      <alignment horizontal="center" vertical="center" wrapText="1"/>
    </xf>
    <xf numFmtId="9" fontId="40" fillId="0" borderId="51" xfId="0" applyNumberFormat="1" applyFont="1" applyBorder="1" applyAlignment="1">
      <alignment horizontal="center" vertical="center" wrapText="1"/>
    </xf>
    <xf numFmtId="10" fontId="32" fillId="0" borderId="46" xfId="0" applyNumberFormat="1" applyFont="1" applyBorder="1"/>
    <xf numFmtId="4" fontId="24" fillId="4" borderId="40" xfId="0" applyNumberFormat="1" applyFont="1" applyFill="1" applyBorder="1"/>
    <xf numFmtId="164" fontId="24" fillId="0" borderId="13" xfId="4" applyFont="1" applyFill="1" applyBorder="1" applyProtection="1"/>
    <xf numFmtId="164" fontId="24" fillId="4" borderId="10" xfId="4" applyFont="1" applyFill="1" applyBorder="1" applyProtection="1"/>
    <xf numFmtId="164" fontId="24" fillId="0" borderId="10" xfId="4" applyFont="1" applyFill="1" applyBorder="1" applyProtection="1"/>
    <xf numFmtId="164" fontId="24" fillId="0" borderId="20" xfId="4" applyFont="1" applyFill="1" applyBorder="1" applyProtection="1"/>
    <xf numFmtId="168" fontId="32" fillId="4" borderId="6" xfId="4" applyNumberFormat="1" applyFont="1" applyFill="1" applyBorder="1"/>
    <xf numFmtId="164" fontId="24" fillId="0" borderId="39" xfId="4" applyFont="1" applyFill="1" applyBorder="1" applyProtection="1"/>
    <xf numFmtId="168" fontId="32" fillId="4" borderId="17" xfId="4" applyNumberFormat="1" applyFont="1" applyFill="1" applyBorder="1"/>
    <xf numFmtId="164" fontId="24" fillId="0" borderId="46" xfId="4" applyFont="1" applyFill="1" applyBorder="1" applyProtection="1"/>
    <xf numFmtId="168" fontId="32" fillId="4" borderId="27" xfId="4" applyNumberFormat="1" applyFont="1" applyFill="1" applyBorder="1"/>
    <xf numFmtId="164" fontId="24" fillId="4" borderId="6" xfId="4" applyFont="1" applyFill="1" applyBorder="1" applyProtection="1"/>
    <xf numFmtId="164" fontId="48" fillId="2" borderId="21" xfId="4" applyFont="1" applyFill="1" applyBorder="1"/>
    <xf numFmtId="164" fontId="48" fillId="4" borderId="11" xfId="4" applyFont="1" applyFill="1" applyBorder="1"/>
    <xf numFmtId="164" fontId="48" fillId="2" borderId="11" xfId="4" applyFont="1" applyFill="1" applyBorder="1"/>
    <xf numFmtId="164" fontId="48" fillId="4" borderId="47" xfId="4" applyFont="1" applyFill="1" applyBorder="1"/>
    <xf numFmtId="164" fontId="48" fillId="4" borderId="18" xfId="4" applyFont="1" applyFill="1" applyBorder="1"/>
    <xf numFmtId="164" fontId="48" fillId="2" borderId="40" xfId="4" applyFont="1" applyFill="1" applyBorder="1"/>
    <xf numFmtId="164" fontId="25" fillId="4" borderId="48" xfId="4" applyFont="1" applyFill="1" applyBorder="1"/>
    <xf numFmtId="164" fontId="25" fillId="2" borderId="49" xfId="4" applyFont="1" applyFill="1" applyBorder="1"/>
    <xf numFmtId="164" fontId="25" fillId="4" borderId="10" xfId="4" applyFont="1" applyFill="1" applyBorder="1" applyAlignment="1">
      <alignment horizontal="center"/>
    </xf>
    <xf numFmtId="164" fontId="25" fillId="4" borderId="44" xfId="4" applyFont="1" applyFill="1" applyBorder="1"/>
    <xf numFmtId="164" fontId="25" fillId="4" borderId="35" xfId="4" applyFont="1" applyFill="1" applyBorder="1" applyAlignment="1">
      <alignment horizontal="center"/>
    </xf>
    <xf numFmtId="164" fontId="25" fillId="4" borderId="20" xfId="4" applyFont="1" applyFill="1" applyBorder="1" applyAlignment="1">
      <alignment horizontal="center"/>
    </xf>
    <xf numFmtId="164" fontId="25" fillId="2" borderId="41" xfId="4" applyFont="1" applyFill="1" applyBorder="1"/>
    <xf numFmtId="164" fontId="25" fillId="4" borderId="47" xfId="4" applyFont="1" applyFill="1" applyBorder="1"/>
    <xf numFmtId="164" fontId="25" fillId="2" borderId="40" xfId="4" applyFont="1" applyFill="1" applyBorder="1"/>
    <xf numFmtId="164" fontId="25" fillId="3" borderId="12" xfId="4" applyFont="1" applyFill="1" applyBorder="1"/>
    <xf numFmtId="164" fontId="25" fillId="3" borderId="41" xfId="4" applyFont="1" applyFill="1" applyBorder="1"/>
    <xf numFmtId="164" fontId="39" fillId="2" borderId="13" xfId="4" applyFont="1" applyFill="1" applyBorder="1"/>
    <xf numFmtId="164" fontId="39" fillId="4" borderId="10" xfId="4" applyFont="1" applyFill="1" applyBorder="1" applyAlignment="1">
      <alignment horizontal="center"/>
    </xf>
    <xf numFmtId="164" fontId="39" fillId="2" borderId="10" xfId="4" applyFont="1" applyFill="1" applyBorder="1"/>
    <xf numFmtId="164" fontId="39" fillId="4" borderId="20" xfId="4" applyFont="1" applyFill="1" applyBorder="1" applyAlignment="1">
      <alignment horizontal="center"/>
    </xf>
    <xf numFmtId="164" fontId="25" fillId="4" borderId="22" xfId="4" applyFont="1" applyFill="1" applyBorder="1" applyAlignment="1">
      <alignment horizontal="center"/>
    </xf>
    <xf numFmtId="4" fontId="24" fillId="4" borderId="13" xfId="0" applyNumberFormat="1" applyFont="1" applyFill="1" applyBorder="1"/>
    <xf numFmtId="4" fontId="24" fillId="4" borderId="10" xfId="0" applyNumberFormat="1" applyFont="1" applyFill="1" applyBorder="1"/>
    <xf numFmtId="165" fontId="24" fillId="4" borderId="16" xfId="0" applyNumberFormat="1" applyFont="1" applyFill="1" applyBorder="1" applyAlignment="1">
      <alignment horizontal="center"/>
    </xf>
    <xf numFmtId="9" fontId="54" fillId="9" borderId="0" xfId="0" applyNumberFormat="1" applyFont="1" applyFill="1" applyAlignment="1">
      <alignment horizontal="center"/>
    </xf>
    <xf numFmtId="171" fontId="30" fillId="8" borderId="43" xfId="3" applyNumberFormat="1" applyFont="1" applyFill="1" applyBorder="1" applyAlignment="1">
      <alignment vertical="center" wrapText="1"/>
    </xf>
    <xf numFmtId="164" fontId="30" fillId="9" borderId="52" xfId="4" applyFont="1" applyFill="1" applyBorder="1" applyAlignment="1">
      <alignment horizontal="center" vertical="center" wrapText="1"/>
    </xf>
    <xf numFmtId="10" fontId="32" fillId="0" borderId="17" xfId="0" applyNumberFormat="1" applyFont="1" applyBorder="1"/>
    <xf numFmtId="0" fontId="26" fillId="4" borderId="44" xfId="0" applyFont="1" applyFill="1" applyBorder="1" applyAlignment="1">
      <alignment horizontal="center"/>
    </xf>
    <xf numFmtId="169" fontId="32" fillId="0" borderId="46" xfId="4" applyNumberFormat="1" applyFont="1" applyBorder="1"/>
    <xf numFmtId="10" fontId="32" fillId="0" borderId="27" xfId="0" applyNumberFormat="1" applyFont="1" applyBorder="1"/>
    <xf numFmtId="165" fontId="24" fillId="4" borderId="41" xfId="0" applyNumberFormat="1" applyFont="1" applyFill="1" applyBorder="1" applyAlignment="1">
      <alignment horizontal="center"/>
    </xf>
    <xf numFmtId="165" fontId="24" fillId="4" borderId="12" xfId="0" applyNumberFormat="1" applyFont="1" applyFill="1" applyBorder="1" applyAlignment="1">
      <alignment horizontal="center"/>
    </xf>
    <xf numFmtId="164" fontId="47" fillId="2" borderId="13" xfId="4" applyFont="1" applyFill="1" applyBorder="1"/>
    <xf numFmtId="164" fontId="47" fillId="4" borderId="10" xfId="4" applyFont="1" applyFill="1" applyBorder="1"/>
    <xf numFmtId="164" fontId="47" fillId="2" borderId="10" xfId="4" applyFont="1" applyFill="1" applyBorder="1"/>
    <xf numFmtId="164" fontId="47" fillId="4" borderId="20" xfId="4" applyFont="1" applyFill="1" applyBorder="1"/>
    <xf numFmtId="164" fontId="39" fillId="4" borderId="35" xfId="4" applyFont="1" applyFill="1" applyBorder="1" applyAlignment="1">
      <alignment horizontal="center"/>
    </xf>
    <xf numFmtId="164" fontId="39" fillId="2" borderId="36" xfId="4" applyFont="1" applyFill="1" applyBorder="1"/>
    <xf numFmtId="164" fontId="43" fillId="5" borderId="40" xfId="4" applyFont="1" applyFill="1" applyBorder="1" applyProtection="1"/>
    <xf numFmtId="164" fontId="25" fillId="2" borderId="38" xfId="4" applyFont="1" applyFill="1" applyBorder="1"/>
    <xf numFmtId="164" fontId="25" fillId="2" borderId="53" xfId="4" applyFont="1" applyFill="1" applyBorder="1"/>
    <xf numFmtId="164" fontId="25" fillId="3" borderId="49" xfId="4" applyFont="1" applyFill="1" applyBorder="1"/>
    <xf numFmtId="164" fontId="25" fillId="2" borderId="54" xfId="4" applyFont="1" applyFill="1" applyBorder="1"/>
    <xf numFmtId="4" fontId="24" fillId="4" borderId="47" xfId="0" applyNumberFormat="1" applyFont="1" applyFill="1" applyBorder="1"/>
    <xf numFmtId="164" fontId="43" fillId="5" borderId="47" xfId="4" applyFont="1" applyFill="1" applyBorder="1" applyProtection="1"/>
    <xf numFmtId="164" fontId="25" fillId="4" borderId="45" xfId="4" applyFont="1" applyFill="1" applyBorder="1" applyAlignment="1">
      <alignment horizontal="center"/>
    </xf>
    <xf numFmtId="164" fontId="25" fillId="3" borderId="54" xfId="4" applyFont="1" applyFill="1" applyBorder="1" applyAlignment="1">
      <alignment horizontal="center"/>
    </xf>
    <xf numFmtId="164" fontId="25" fillId="3" borderId="13" xfId="4" applyFont="1" applyFill="1" applyBorder="1"/>
    <xf numFmtId="164" fontId="25" fillId="3" borderId="21" xfId="4" applyFont="1" applyFill="1" applyBorder="1"/>
    <xf numFmtId="0" fontId="26" fillId="4" borderId="55" xfId="0" applyFont="1" applyFill="1" applyBorder="1" applyAlignment="1">
      <alignment horizontal="center"/>
    </xf>
    <xf numFmtId="164" fontId="42" fillId="4" borderId="56" xfId="4" applyFont="1" applyFill="1" applyBorder="1" applyProtection="1"/>
    <xf numFmtId="167" fontId="32" fillId="0" borderId="14" xfId="4" applyNumberFormat="1" applyFont="1" applyBorder="1"/>
    <xf numFmtId="0" fontId="26" fillId="4" borderId="57" xfId="0" applyFont="1" applyFill="1" applyBorder="1" applyAlignment="1">
      <alignment horizontal="center"/>
    </xf>
    <xf numFmtId="164" fontId="43" fillId="5" borderId="58" xfId="4" applyFont="1" applyFill="1" applyBorder="1" applyProtection="1"/>
    <xf numFmtId="164" fontId="43" fillId="5" borderId="56" xfId="4" applyFont="1" applyFill="1" applyBorder="1" applyProtection="1"/>
    <xf numFmtId="165" fontId="24" fillId="0" borderId="14" xfId="0" applyNumberFormat="1" applyFont="1" applyBorder="1" applyAlignment="1">
      <alignment horizontal="center"/>
    </xf>
    <xf numFmtId="165" fontId="24" fillId="0" borderId="6" xfId="0" applyNumberFormat="1" applyFont="1" applyBorder="1" applyAlignment="1">
      <alignment horizontal="center"/>
    </xf>
    <xf numFmtId="169" fontId="32" fillId="0" borderId="17" xfId="4" applyNumberFormat="1" applyFont="1" applyBorder="1"/>
    <xf numFmtId="4" fontId="30" fillId="0" borderId="0" xfId="0" applyNumberFormat="1" applyFont="1" applyAlignment="1">
      <alignment vertical="center"/>
    </xf>
    <xf numFmtId="10" fontId="30" fillId="0" borderId="0" xfId="0" applyNumberFormat="1" applyFont="1" applyAlignment="1">
      <alignment vertical="center"/>
    </xf>
    <xf numFmtId="165" fontId="24" fillId="0" borderId="28" xfId="0" applyNumberFormat="1" applyFont="1" applyBorder="1" applyAlignment="1">
      <alignment horizontal="center"/>
    </xf>
    <xf numFmtId="165" fontId="24" fillId="4" borderId="8" xfId="0" applyNumberFormat="1" applyFont="1" applyFill="1" applyBorder="1" applyAlignment="1">
      <alignment horizontal="center"/>
    </xf>
    <xf numFmtId="165" fontId="24" fillId="0" borderId="8" xfId="0" applyNumberFormat="1" applyFont="1" applyBorder="1" applyAlignment="1">
      <alignment horizontal="center"/>
    </xf>
    <xf numFmtId="165" fontId="24" fillId="4" borderId="19" xfId="0" applyNumberFormat="1" applyFont="1" applyFill="1" applyBorder="1" applyAlignment="1">
      <alignment horizontal="center"/>
    </xf>
    <xf numFmtId="165" fontId="24" fillId="4" borderId="48" xfId="0" applyNumberFormat="1" applyFont="1" applyFill="1" applyBorder="1" applyAlignment="1">
      <alignment horizontal="center"/>
    </xf>
    <xf numFmtId="169" fontId="32" fillId="0" borderId="27" xfId="4" applyNumberFormat="1" applyFont="1" applyBorder="1"/>
    <xf numFmtId="165" fontId="24" fillId="4" borderId="27" xfId="0" applyNumberFormat="1" applyFont="1" applyFill="1" applyBorder="1" applyAlignment="1">
      <alignment horizontal="center"/>
    </xf>
    <xf numFmtId="164" fontId="48" fillId="2" borderId="59" xfId="4" applyFont="1" applyFill="1" applyBorder="1"/>
    <xf numFmtId="164" fontId="48" fillId="4" borderId="55" xfId="4" applyFont="1" applyFill="1" applyBorder="1"/>
    <xf numFmtId="164" fontId="48" fillId="2" borderId="55" xfId="4" applyFont="1" applyFill="1" applyBorder="1"/>
    <xf numFmtId="164" fontId="48" fillId="4" borderId="57" xfId="4" applyFont="1" applyFill="1" applyBorder="1"/>
    <xf numFmtId="164" fontId="48" fillId="4" borderId="60" xfId="4" applyFont="1" applyFill="1" applyBorder="1"/>
    <xf numFmtId="0" fontId="26" fillId="4" borderId="59" xfId="0" applyFont="1" applyFill="1" applyBorder="1" applyAlignment="1">
      <alignment horizontal="center"/>
    </xf>
    <xf numFmtId="165" fontId="24" fillId="0" borderId="49" xfId="0" applyNumberFormat="1" applyFont="1" applyBorder="1" applyAlignment="1">
      <alignment horizontal="center"/>
    </xf>
    <xf numFmtId="164" fontId="48" fillId="4" borderId="9" xfId="4" applyFont="1" applyFill="1" applyBorder="1"/>
    <xf numFmtId="164" fontId="48" fillId="2" borderId="9" xfId="4" applyFont="1" applyFill="1" applyBorder="1"/>
    <xf numFmtId="164" fontId="48" fillId="4" borderId="45" xfId="4" applyFont="1" applyFill="1" applyBorder="1"/>
    <xf numFmtId="164" fontId="24" fillId="4" borderId="20" xfId="4" applyFont="1" applyFill="1" applyBorder="1" applyProtection="1"/>
    <xf numFmtId="0" fontId="26" fillId="4" borderId="60" xfId="0" applyFont="1" applyFill="1" applyBorder="1" applyAlignment="1">
      <alignment horizontal="center"/>
    </xf>
    <xf numFmtId="164" fontId="48" fillId="2" borderId="53" xfId="4" applyFont="1" applyFill="1" applyBorder="1"/>
    <xf numFmtId="164" fontId="48" fillId="2" borderId="58" xfId="4" applyFont="1" applyFill="1" applyBorder="1"/>
    <xf numFmtId="164" fontId="48" fillId="4" borderId="56" xfId="4" applyFont="1" applyFill="1" applyBorder="1"/>
    <xf numFmtId="164" fontId="48" fillId="2" borderId="56" xfId="4" applyFont="1" applyFill="1" applyBorder="1"/>
    <xf numFmtId="164" fontId="48" fillId="4" borderId="61" xfId="4" applyFont="1" applyFill="1" applyBorder="1"/>
    <xf numFmtId="164" fontId="24" fillId="0" borderId="36" xfId="4" applyFont="1" applyFill="1" applyBorder="1" applyProtection="1"/>
    <xf numFmtId="9" fontId="40" fillId="6" borderId="0" xfId="0" applyNumberFormat="1" applyFont="1" applyFill="1" applyBorder="1" applyAlignment="1">
      <alignment horizontal="center" vertical="center" wrapText="1"/>
    </xf>
    <xf numFmtId="9" fontId="40" fillId="0" borderId="32" xfId="0" applyNumberFormat="1" applyFont="1" applyBorder="1" applyAlignment="1">
      <alignment horizontal="left" vertical="center" wrapText="1"/>
    </xf>
    <xf numFmtId="9" fontId="40" fillId="0" borderId="51" xfId="0" applyNumberFormat="1" applyFont="1" applyBorder="1" applyAlignment="1">
      <alignment horizontal="left" vertical="center" wrapText="1"/>
    </xf>
    <xf numFmtId="0" fontId="30" fillId="4" borderId="0" xfId="0" applyFont="1" applyFill="1" applyBorder="1"/>
    <xf numFmtId="17" fontId="36" fillId="4" borderId="0" xfId="0" applyNumberFormat="1" applyFont="1" applyFill="1" applyAlignment="1">
      <alignment horizontal="center" vertical="center"/>
    </xf>
    <xf numFmtId="164" fontId="24" fillId="4" borderId="35" xfId="4" applyFont="1" applyFill="1" applyBorder="1" applyProtection="1"/>
    <xf numFmtId="164" fontId="47" fillId="4" borderId="35" xfId="4" applyFont="1" applyFill="1" applyBorder="1"/>
    <xf numFmtId="164" fontId="47" fillId="2" borderId="36" xfId="4" applyFont="1" applyFill="1" applyBorder="1"/>
    <xf numFmtId="10" fontId="32" fillId="0" borderId="30" xfId="0" applyNumberFormat="1" applyFont="1" applyBorder="1"/>
    <xf numFmtId="164" fontId="43" fillId="5" borderId="13" xfId="4" applyFont="1" applyFill="1" applyBorder="1" applyProtection="1"/>
    <xf numFmtId="164" fontId="43" fillId="5" borderId="10" xfId="4" applyFont="1" applyFill="1" applyBorder="1" applyProtection="1"/>
    <xf numFmtId="164" fontId="43" fillId="5" borderId="20" xfId="4" applyFont="1" applyFill="1" applyBorder="1" applyProtection="1"/>
    <xf numFmtId="9" fontId="14" fillId="0" borderId="34" xfId="0" applyNumberFormat="1" applyFont="1" applyBorder="1" applyAlignment="1">
      <alignment horizontal="center" vertical="center" wrapText="1"/>
    </xf>
    <xf numFmtId="169" fontId="17" fillId="0" borderId="33" xfId="0" applyNumberFormat="1" applyFont="1" applyBorder="1" applyAlignment="1">
      <alignment vertical="center"/>
    </xf>
    <xf numFmtId="0" fontId="3" fillId="0" borderId="33" xfId="0" applyFont="1" applyBorder="1"/>
    <xf numFmtId="9" fontId="40" fillId="5" borderId="0" xfId="0" applyNumberFormat="1" applyFont="1" applyFill="1" applyBorder="1" applyAlignment="1">
      <alignment horizontal="center"/>
    </xf>
    <xf numFmtId="9" fontId="40" fillId="0" borderId="0" xfId="0" applyNumberFormat="1" applyFont="1" applyBorder="1" applyAlignment="1">
      <alignment horizontal="center" vertical="center" wrapText="1"/>
    </xf>
    <xf numFmtId="164" fontId="25" fillId="2" borderId="0" xfId="4" applyFont="1" applyFill="1" applyBorder="1"/>
    <xf numFmtId="164" fontId="25" fillId="4" borderId="0" xfId="4" applyFont="1" applyFill="1" applyBorder="1"/>
    <xf numFmtId="164" fontId="25" fillId="0" borderId="0" xfId="4" applyFont="1" applyFill="1" applyBorder="1"/>
    <xf numFmtId="165" fontId="24" fillId="4" borderId="44" xfId="0" applyNumberFormat="1" applyFont="1" applyFill="1" applyBorder="1" applyAlignment="1">
      <alignment horizontal="center"/>
    </xf>
    <xf numFmtId="164" fontId="48" fillId="4" borderId="63" xfId="4" applyFont="1" applyFill="1" applyBorder="1"/>
    <xf numFmtId="164" fontId="25" fillId="2" borderId="64" xfId="4" applyFont="1" applyFill="1" applyBorder="1"/>
    <xf numFmtId="169" fontId="32" fillId="0" borderId="30" xfId="4" applyNumberFormat="1" applyFont="1" applyBorder="1"/>
    <xf numFmtId="0" fontId="26" fillId="4" borderId="29" xfId="0" applyFont="1" applyFill="1" applyBorder="1" applyAlignment="1">
      <alignment horizontal="center"/>
    </xf>
    <xf numFmtId="0" fontId="26" fillId="4" borderId="32" xfId="0" applyFont="1" applyFill="1" applyBorder="1" applyAlignment="1">
      <alignment horizontal="center"/>
    </xf>
    <xf numFmtId="0" fontId="17" fillId="0" borderId="62" xfId="0" applyFont="1" applyBorder="1" applyAlignment="1">
      <alignment vertical="center"/>
    </xf>
    <xf numFmtId="0" fontId="4" fillId="0" borderId="62" xfId="0" applyFont="1" applyBorder="1" applyAlignment="1">
      <alignment vertical="center"/>
    </xf>
    <xf numFmtId="164" fontId="42" fillId="3" borderId="13" xfId="4" applyFont="1" applyFill="1" applyBorder="1" applyProtection="1"/>
    <xf numFmtId="164" fontId="42" fillId="4" borderId="10" xfId="4" applyFont="1" applyFill="1" applyBorder="1" applyProtection="1"/>
    <xf numFmtId="164" fontId="44" fillId="4" borderId="10" xfId="4" applyFont="1" applyFill="1" applyBorder="1" applyProtection="1"/>
    <xf numFmtId="164" fontId="43" fillId="5" borderId="36" xfId="4" applyFont="1" applyFill="1" applyBorder="1" applyProtection="1"/>
    <xf numFmtId="4" fontId="24" fillId="4" borderId="28" xfId="0" applyNumberFormat="1" applyFont="1" applyFill="1" applyBorder="1"/>
    <xf numFmtId="4" fontId="24" fillId="4" borderId="8" xfId="0" applyNumberFormat="1" applyFont="1" applyFill="1" applyBorder="1"/>
    <xf numFmtId="10" fontId="32" fillId="0" borderId="29" xfId="0" applyNumberFormat="1" applyFont="1" applyBorder="1"/>
    <xf numFmtId="10" fontId="32" fillId="0" borderId="26" xfId="0" applyNumberFormat="1" applyFont="1" applyBorder="1"/>
    <xf numFmtId="10" fontId="32" fillId="0" borderId="23" xfId="0" applyNumberFormat="1" applyFont="1" applyBorder="1"/>
    <xf numFmtId="164" fontId="24" fillId="4" borderId="36" xfId="4" applyFont="1" applyFill="1" applyBorder="1" applyProtection="1"/>
    <xf numFmtId="164" fontId="48" fillId="2" borderId="65" xfId="4" applyFont="1" applyFill="1" applyBorder="1"/>
    <xf numFmtId="43" fontId="3" fillId="0" borderId="0" xfId="0" applyNumberFormat="1" applyFont="1"/>
    <xf numFmtId="0" fontId="59" fillId="0" borderId="0" xfId="0" applyFont="1"/>
    <xf numFmtId="0" fontId="60" fillId="0" borderId="0" xfId="0" applyFont="1"/>
    <xf numFmtId="0" fontId="25" fillId="0" borderId="0" xfId="0" applyFont="1"/>
    <xf numFmtId="165" fontId="23" fillId="0" borderId="0" xfId="0" applyNumberFormat="1" applyFont="1" applyBorder="1" applyAlignment="1">
      <alignment horizontal="center" vertical="center"/>
    </xf>
    <xf numFmtId="0" fontId="17" fillId="0" borderId="0" xfId="0" applyFont="1" applyBorder="1" applyAlignment="1">
      <alignment vertical="center"/>
    </xf>
    <xf numFmtId="168" fontId="17" fillId="0" borderId="0" xfId="0" applyNumberFormat="1" applyFont="1" applyBorder="1" applyAlignment="1">
      <alignment vertical="center"/>
    </xf>
    <xf numFmtId="0" fontId="4" fillId="0" borderId="0" xfId="0" applyFont="1" applyBorder="1" applyAlignment="1">
      <alignment vertical="center"/>
    </xf>
    <xf numFmtId="0" fontId="26" fillId="0" borderId="0" xfId="0" applyFont="1" applyBorder="1"/>
    <xf numFmtId="0" fontId="3" fillId="0" borderId="0" xfId="0" applyFont="1" applyBorder="1"/>
    <xf numFmtId="0" fontId="26" fillId="4" borderId="14" xfId="0" quotePrefix="1" applyFont="1" applyFill="1" applyBorder="1" applyAlignment="1">
      <alignment horizontal="center"/>
    </xf>
    <xf numFmtId="164" fontId="48" fillId="2" borderId="22" xfId="4" applyFont="1" applyFill="1" applyBorder="1"/>
    <xf numFmtId="164" fontId="48" fillId="4" borderId="15" xfId="4" applyFont="1" applyFill="1" applyBorder="1"/>
    <xf numFmtId="164" fontId="48" fillId="2" borderId="15" xfId="4" applyFont="1" applyFill="1" applyBorder="1"/>
    <xf numFmtId="164" fontId="48" fillId="4" borderId="23" xfId="4" applyFont="1" applyFill="1" applyBorder="1"/>
    <xf numFmtId="171" fontId="30" fillId="8" borderId="52" xfId="3" applyNumberFormat="1" applyFont="1" applyFill="1" applyBorder="1" applyAlignment="1">
      <alignment vertical="center" wrapText="1"/>
    </xf>
    <xf numFmtId="164" fontId="25" fillId="2" borderId="66" xfId="4" applyFont="1" applyFill="1" applyBorder="1"/>
    <xf numFmtId="164" fontId="25" fillId="2" borderId="67" xfId="4" applyFont="1" applyFill="1" applyBorder="1"/>
    <xf numFmtId="9" fontId="40" fillId="5" borderId="24" xfId="0" applyNumberFormat="1" applyFont="1" applyFill="1" applyBorder="1" applyAlignment="1">
      <alignment horizontal="center"/>
    </xf>
    <xf numFmtId="9" fontId="40" fillId="5" borderId="33" xfId="0" applyNumberFormat="1" applyFont="1" applyFill="1" applyBorder="1" applyAlignment="1">
      <alignment horizontal="center"/>
    </xf>
    <xf numFmtId="9" fontId="40" fillId="5" borderId="4" xfId="0" applyNumberFormat="1" applyFont="1" applyFill="1" applyBorder="1" applyAlignment="1">
      <alignment horizontal="center"/>
    </xf>
    <xf numFmtId="165" fontId="23" fillId="0" borderId="33" xfId="0" applyNumberFormat="1" applyFont="1" applyBorder="1" applyAlignment="1">
      <alignment horizontal="center" vertical="center"/>
    </xf>
    <xf numFmtId="44" fontId="23" fillId="0" borderId="33" xfId="1" applyFont="1" applyBorder="1" applyAlignment="1">
      <alignment horizontal="left" vertical="center"/>
    </xf>
    <xf numFmtId="44" fontId="23" fillId="0" borderId="4" xfId="1" applyFont="1" applyBorder="1" applyAlignment="1">
      <alignment horizontal="left" vertical="center"/>
    </xf>
    <xf numFmtId="165" fontId="23" fillId="0" borderId="0" xfId="0" applyNumberFormat="1" applyFont="1" applyAlignment="1">
      <alignment horizontal="center"/>
    </xf>
    <xf numFmtId="44" fontId="23" fillId="0" borderId="0" xfId="1" applyFont="1" applyAlignment="1">
      <alignment horizontal="center"/>
    </xf>
    <xf numFmtId="9" fontId="40" fillId="0" borderId="29" xfId="0" applyNumberFormat="1" applyFont="1" applyBorder="1" applyAlignment="1">
      <alignment horizontal="center" vertical="justify" wrapText="1"/>
    </xf>
    <xf numFmtId="9" fontId="40" fillId="0" borderId="32" xfId="0" applyNumberFormat="1" applyFont="1" applyBorder="1" applyAlignment="1">
      <alignment horizontal="center" vertical="justify" wrapText="1"/>
    </xf>
    <xf numFmtId="9" fontId="14" fillId="6" borderId="24" xfId="0" quotePrefix="1" applyNumberFormat="1" applyFont="1" applyFill="1" applyBorder="1" applyAlignment="1">
      <alignment horizontal="center"/>
    </xf>
    <xf numFmtId="0" fontId="14" fillId="6" borderId="33" xfId="0" quotePrefix="1" applyFont="1" applyFill="1" applyBorder="1" applyAlignment="1">
      <alignment horizontal="center"/>
    </xf>
    <xf numFmtId="0" fontId="14" fillId="6" borderId="4" xfId="0" quotePrefix="1" applyFont="1" applyFill="1" applyBorder="1" applyAlignment="1">
      <alignment horizontal="center"/>
    </xf>
    <xf numFmtId="9" fontId="40" fillId="0" borderId="24" xfId="0" applyNumberFormat="1" applyFont="1" applyBorder="1" applyAlignment="1">
      <alignment horizontal="center"/>
    </xf>
    <xf numFmtId="9" fontId="40" fillId="0" borderId="33" xfId="0" applyNumberFormat="1" applyFont="1" applyBorder="1" applyAlignment="1">
      <alignment horizontal="center"/>
    </xf>
    <xf numFmtId="9" fontId="40" fillId="0" borderId="4" xfId="0" applyNumberFormat="1" applyFont="1" applyBorder="1" applyAlignment="1">
      <alignment horizontal="center"/>
    </xf>
    <xf numFmtId="165" fontId="41" fillId="3" borderId="0" xfId="0" applyNumberFormat="1" applyFont="1" applyFill="1" applyAlignment="1">
      <alignment horizontal="center"/>
    </xf>
    <xf numFmtId="14" fontId="37" fillId="0" borderId="3" xfId="0" applyNumberFormat="1" applyFont="1" applyBorder="1" applyAlignment="1">
      <alignment horizontal="center"/>
    </xf>
    <xf numFmtId="165" fontId="29" fillId="5" borderId="29" xfId="0" applyNumberFormat="1" applyFont="1" applyFill="1" applyBorder="1" applyAlignment="1">
      <alignment horizontal="center" vertical="center" textRotation="90" wrapText="1"/>
    </xf>
    <xf numFmtId="165" fontId="29" fillId="5" borderId="32" xfId="0" applyNumberFormat="1" applyFont="1" applyFill="1" applyBorder="1" applyAlignment="1">
      <alignment horizontal="center" vertical="center" textRotation="90" wrapText="1"/>
    </xf>
    <xf numFmtId="165" fontId="29" fillId="0" borderId="29" xfId="0" applyNumberFormat="1" applyFont="1" applyBorder="1" applyAlignment="1">
      <alignment horizontal="center" vertical="center" wrapText="1"/>
    </xf>
    <xf numFmtId="165" fontId="29" fillId="0" borderId="32" xfId="0" applyNumberFormat="1" applyFont="1" applyBorder="1" applyAlignment="1">
      <alignment horizontal="center" vertical="center" wrapText="1"/>
    </xf>
    <xf numFmtId="4" fontId="29" fillId="0" borderId="29" xfId="0" applyNumberFormat="1" applyFont="1" applyBorder="1" applyAlignment="1">
      <alignment horizontal="center" vertical="center" wrapText="1"/>
    </xf>
    <xf numFmtId="4" fontId="29" fillId="0" borderId="32"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9" fillId="0" borderId="32"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2" xfId="0" applyFont="1" applyBorder="1" applyAlignment="1">
      <alignment horizontal="center" vertical="center" wrapText="1"/>
    </xf>
    <xf numFmtId="4" fontId="15" fillId="0" borderId="29" xfId="0" applyNumberFormat="1" applyFont="1" applyBorder="1" applyAlignment="1">
      <alignment horizontal="center" vertical="center" wrapText="1"/>
    </xf>
    <xf numFmtId="4" fontId="15" fillId="0" borderId="32" xfId="0" applyNumberFormat="1" applyFont="1" applyBorder="1" applyAlignment="1">
      <alignment horizontal="center" vertical="center" wrapText="1"/>
    </xf>
    <xf numFmtId="9" fontId="14" fillId="6" borderId="33" xfId="0" quotePrefix="1" applyNumberFormat="1" applyFont="1" applyFill="1" applyBorder="1" applyAlignment="1">
      <alignment horizontal="center"/>
    </xf>
    <xf numFmtId="44" fontId="23" fillId="0" borderId="33" xfId="1" applyFont="1" applyBorder="1" applyAlignment="1">
      <alignment horizontal="center" vertical="center"/>
    </xf>
    <xf numFmtId="44" fontId="23" fillId="0" borderId="4" xfId="1" applyFont="1" applyBorder="1" applyAlignment="1">
      <alignment horizontal="center" vertical="center"/>
    </xf>
    <xf numFmtId="9" fontId="14" fillId="5" borderId="24" xfId="0" applyNumberFormat="1" applyFont="1" applyFill="1" applyBorder="1" applyAlignment="1">
      <alignment horizontal="center"/>
    </xf>
    <xf numFmtId="9" fontId="14" fillId="5" borderId="33" xfId="0" applyNumberFormat="1" applyFont="1" applyFill="1" applyBorder="1" applyAlignment="1">
      <alignment horizontal="center"/>
    </xf>
    <xf numFmtId="9" fontId="14" fillId="5" borderId="4" xfId="0" applyNumberFormat="1" applyFont="1" applyFill="1" applyBorder="1" applyAlignment="1">
      <alignment horizontal="center"/>
    </xf>
    <xf numFmtId="4" fontId="15" fillId="0" borderId="34" xfId="0" applyNumberFormat="1" applyFont="1" applyBorder="1" applyAlignment="1">
      <alignment horizontal="center" vertical="center" wrapText="1"/>
    </xf>
    <xf numFmtId="9" fontId="14" fillId="0" borderId="29" xfId="0" applyNumberFormat="1" applyFont="1" applyBorder="1" applyAlignment="1">
      <alignment horizontal="center" vertical="center" wrapText="1"/>
    </xf>
    <xf numFmtId="9" fontId="14" fillId="0" borderId="34" xfId="0" applyNumberFormat="1" applyFont="1" applyBorder="1" applyAlignment="1">
      <alignment horizontal="center" vertical="center" wrapText="1"/>
    </xf>
    <xf numFmtId="9" fontId="14" fillId="0" borderId="24" xfId="0" applyNumberFormat="1" applyFont="1" applyBorder="1" applyAlignment="1">
      <alignment horizontal="center"/>
    </xf>
    <xf numFmtId="9" fontId="14" fillId="0" borderId="33" xfId="0" applyNumberFormat="1" applyFont="1" applyBorder="1" applyAlignment="1">
      <alignment horizontal="center"/>
    </xf>
    <xf numFmtId="9" fontId="14" fillId="0" borderId="4" xfId="0" applyNumberFormat="1" applyFont="1" applyBorder="1" applyAlignment="1">
      <alignment horizontal="center"/>
    </xf>
    <xf numFmtId="0" fontId="36" fillId="3" borderId="0" xfId="0" applyFont="1" applyFill="1" applyAlignment="1">
      <alignment horizontal="center"/>
    </xf>
    <xf numFmtId="165" fontId="27" fillId="5" borderId="29" xfId="0" applyNumberFormat="1" applyFont="1" applyFill="1" applyBorder="1" applyAlignment="1">
      <alignment horizontal="center" vertical="center" textRotation="90" wrapText="1"/>
    </xf>
    <xf numFmtId="165" fontId="27" fillId="5" borderId="34" xfId="0" applyNumberFormat="1" applyFont="1" applyFill="1" applyBorder="1" applyAlignment="1">
      <alignment horizontal="center" vertical="center" textRotation="90" wrapText="1"/>
    </xf>
    <xf numFmtId="165" fontId="15" fillId="0" borderId="25"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0" fontId="15" fillId="0" borderId="34" xfId="0" applyFont="1" applyBorder="1" applyAlignment="1">
      <alignment horizontal="center" vertical="center" wrapText="1"/>
    </xf>
    <xf numFmtId="9" fontId="14" fillId="5" borderId="24" xfId="0" quotePrefix="1" applyNumberFormat="1" applyFont="1" applyFill="1" applyBorder="1" applyAlignment="1">
      <alignment horizontal="center"/>
    </xf>
    <xf numFmtId="9" fontId="14" fillId="5" borderId="33" xfId="0" quotePrefix="1" applyNumberFormat="1" applyFont="1" applyFill="1" applyBorder="1" applyAlignment="1">
      <alignment horizontal="center"/>
    </xf>
    <xf numFmtId="165" fontId="23" fillId="0" borderId="62" xfId="0" applyNumberFormat="1" applyFont="1" applyBorder="1" applyAlignment="1">
      <alignment horizontal="center" vertical="center"/>
    </xf>
    <xf numFmtId="165" fontId="23" fillId="0" borderId="25" xfId="0" applyNumberFormat="1" applyFont="1" applyBorder="1" applyAlignment="1">
      <alignment horizontal="center" vertical="center"/>
    </xf>
    <xf numFmtId="44" fontId="23" fillId="0" borderId="0" xfId="2" applyFont="1" applyBorder="1" applyAlignment="1">
      <alignment horizontal="center" vertical="center"/>
    </xf>
    <xf numFmtId="165" fontId="29" fillId="5" borderId="34" xfId="0" applyNumberFormat="1" applyFont="1" applyFill="1" applyBorder="1" applyAlignment="1">
      <alignment horizontal="center" vertical="center" textRotation="90" wrapText="1"/>
    </xf>
    <xf numFmtId="165" fontId="15" fillId="0" borderId="29" xfId="0" applyNumberFormat="1" applyFont="1" applyBorder="1" applyAlignment="1">
      <alignment horizontal="center" vertical="center" wrapText="1"/>
    </xf>
    <xf numFmtId="165" fontId="15" fillId="0" borderId="34" xfId="0" applyNumberFormat="1" applyFont="1" applyBorder="1" applyAlignment="1">
      <alignment horizontal="center" vertical="center" wrapText="1"/>
    </xf>
    <xf numFmtId="4" fontId="46" fillId="5" borderId="29" xfId="0" applyNumberFormat="1" applyFont="1" applyFill="1" applyBorder="1" applyAlignment="1">
      <alignment horizontal="center" vertical="center" wrapText="1"/>
    </xf>
    <xf numFmtId="4" fontId="46" fillId="5" borderId="34" xfId="0" applyNumberFormat="1" applyFont="1" applyFill="1" applyBorder="1" applyAlignment="1">
      <alignment horizontal="center" vertical="center" wrapText="1"/>
    </xf>
    <xf numFmtId="9" fontId="14" fillId="0" borderId="29" xfId="0" applyNumberFormat="1" applyFont="1" applyBorder="1" applyAlignment="1">
      <alignment horizontal="center" vertical="justify" wrapText="1"/>
    </xf>
    <xf numFmtId="9" fontId="14" fillId="0" borderId="34" xfId="0" applyNumberFormat="1" applyFont="1" applyBorder="1" applyAlignment="1">
      <alignment horizontal="center" vertical="justify" wrapText="1"/>
    </xf>
    <xf numFmtId="9" fontId="14" fillId="5" borderId="29" xfId="0" applyNumberFormat="1" applyFont="1" applyFill="1" applyBorder="1" applyAlignment="1">
      <alignment horizontal="center" vertical="center"/>
    </xf>
    <xf numFmtId="9" fontId="14" fillId="5" borderId="34" xfId="0" applyNumberFormat="1" applyFont="1" applyFill="1" applyBorder="1" applyAlignment="1">
      <alignment horizontal="center" vertical="center"/>
    </xf>
    <xf numFmtId="9" fontId="14" fillId="0" borderId="29" xfId="0" applyNumberFormat="1" applyFont="1" applyBorder="1" applyAlignment="1">
      <alignment horizontal="center" vertical="center"/>
    </xf>
    <xf numFmtId="9" fontId="14" fillId="0" borderId="34" xfId="0" applyNumberFormat="1" applyFont="1" applyBorder="1" applyAlignment="1">
      <alignment horizontal="center" vertical="center"/>
    </xf>
    <xf numFmtId="9" fontId="14" fillId="4" borderId="29" xfId="0" applyNumberFormat="1" applyFont="1" applyFill="1" applyBorder="1" applyAlignment="1">
      <alignment horizontal="center" vertical="center"/>
    </xf>
    <xf numFmtId="9" fontId="14" fillId="4" borderId="34" xfId="0" applyNumberFormat="1" applyFont="1" applyFill="1" applyBorder="1" applyAlignment="1">
      <alignment horizontal="center" vertical="center"/>
    </xf>
    <xf numFmtId="9" fontId="14" fillId="6" borderId="29" xfId="0" quotePrefix="1" applyNumberFormat="1" applyFont="1" applyFill="1" applyBorder="1" applyAlignment="1">
      <alignment horizontal="center" vertical="center"/>
    </xf>
    <xf numFmtId="9" fontId="14" fillId="6" borderId="34" xfId="0" quotePrefix="1" applyNumberFormat="1" applyFont="1" applyFill="1" applyBorder="1" applyAlignment="1">
      <alignment horizontal="center" vertical="center"/>
    </xf>
    <xf numFmtId="9" fontId="14" fillId="0" borderId="25" xfId="0" applyNumberFormat="1" applyFont="1" applyBorder="1" applyAlignment="1">
      <alignment horizontal="center" vertical="center"/>
    </xf>
    <xf numFmtId="9" fontId="14" fillId="0" borderId="2" xfId="0" applyNumberFormat="1" applyFont="1" applyBorder="1" applyAlignment="1">
      <alignment horizontal="center" vertical="center"/>
    </xf>
    <xf numFmtId="0" fontId="36" fillId="5" borderId="0" xfId="0" applyFont="1" applyFill="1" applyAlignment="1">
      <alignment horizontal="center"/>
    </xf>
    <xf numFmtId="0" fontId="58" fillId="11" borderId="0" xfId="0" applyFont="1" applyFill="1" applyAlignment="1">
      <alignment horizontal="center"/>
    </xf>
    <xf numFmtId="0" fontId="36" fillId="4" borderId="0" xfId="0" applyFont="1" applyFill="1" applyAlignment="1">
      <alignment horizontal="left" vertical="center"/>
    </xf>
    <xf numFmtId="0" fontId="36" fillId="4" borderId="0" xfId="0" applyFont="1" applyFill="1" applyAlignment="1">
      <alignment horizontal="center" vertical="center"/>
    </xf>
  </cellXfs>
  <cellStyles count="5">
    <cellStyle name="Moeda" xfId="1" builtinId="4"/>
    <cellStyle name="Moeda 2" xfId="2"/>
    <cellStyle name="Normal" xfId="0" builtinId="0"/>
    <cellStyle name="Porcentagem" xfId="3" builtinId="5"/>
    <cellStyle name="Vírgula" xfId="4" builtinId="3"/>
  </cellStyles>
  <dxfs count="1149">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b/>
        <i val="0"/>
        <condense val="0"/>
        <extend val="0"/>
      </font>
    </dxf>
    <dxf>
      <font>
        <b/>
        <i val="0"/>
        <condense val="0"/>
        <extend val="0"/>
      </font>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condense val="0"/>
        <extend val="0"/>
        <color auto="1"/>
      </font>
      <fill>
        <patternFill patternType="none">
          <bgColor indexed="65"/>
        </patternFill>
      </fill>
    </dxf>
    <dxf>
      <font>
        <b/>
        <i val="0"/>
        <condense val="0"/>
        <extend val="0"/>
      </font>
    </dxf>
    <dxf>
      <font>
        <condense val="0"/>
        <extend val="0"/>
        <color auto="1"/>
      </font>
      <fill>
        <patternFill patternType="none">
          <bgColor indexed="65"/>
        </patternFill>
      </fill>
    </dxf>
  </dxfs>
  <tableStyles count="1" defaultTableStyle="TableStyleMedium9" defaultPivotStyle="PivotStyleLight16">
    <tableStyle name="Invisible" pivot="0" table="0" count="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0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000-000007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000-000009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000-00000A000000}"/>
            </a:ext>
          </a:extLst>
        </xdr:cNvPr>
        <xdr:cNvSpPr/>
      </xdr:nvSpPr>
      <xdr:spPr bwMode="auto">
        <a:xfrm>
          <a:off x="689523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000-00000B000000}"/>
            </a:ext>
          </a:extLst>
        </xdr:cNvPr>
        <xdr:cNvSpPr/>
      </xdr:nvSpPr>
      <xdr:spPr bwMode="auto">
        <a:xfrm>
          <a:off x="820968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000-00000C000000}"/>
            </a:ext>
          </a:extLst>
        </xdr:cNvPr>
        <xdr:cNvSpPr/>
      </xdr:nvSpPr>
      <xdr:spPr bwMode="auto">
        <a:xfrm>
          <a:off x="94765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000-00000D000000}"/>
            </a:ext>
          </a:extLst>
        </xdr:cNvPr>
        <xdr:cNvSpPr/>
      </xdr:nvSpPr>
      <xdr:spPr bwMode="auto">
        <a:xfrm>
          <a:off x="1028440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100-000002000000}"/>
            </a:ext>
          </a:extLst>
        </xdr:cNvPr>
        <xdr:cNvSpPr>
          <a:spLocks noChangeArrowheads="1"/>
        </xdr:cNvSpPr>
      </xdr:nvSpPr>
      <xdr:spPr bwMode="auto">
        <a:xfrm>
          <a:off x="249555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555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285751</xdr:colOff>
      <xdr:row>9</xdr:row>
      <xdr:rowOff>104773</xdr:rowOff>
    </xdr:from>
    <xdr:to>
      <xdr:col>14</xdr:col>
      <xdr:colOff>432956</xdr:colOff>
      <xdr:row>9</xdr:row>
      <xdr:rowOff>276225</xdr:rowOff>
    </xdr:to>
    <xdr:sp macro="" textlink="">
      <xdr:nvSpPr>
        <xdr:cNvPr id="4" name="Seta para baixo 6">
          <a:extLst>
            <a:ext uri="{FF2B5EF4-FFF2-40B4-BE49-F238E27FC236}">
              <a16:creationId xmlns:a16="http://schemas.microsoft.com/office/drawing/2014/main" id="{00000000-0008-0000-0100-000004000000}"/>
            </a:ext>
          </a:extLst>
        </xdr:cNvPr>
        <xdr:cNvSpPr/>
      </xdr:nvSpPr>
      <xdr:spPr bwMode="auto">
        <a:xfrm>
          <a:off x="5368637" y="1369000"/>
          <a:ext cx="147205" cy="17145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100-000005000000}"/>
            </a:ext>
          </a:extLst>
        </xdr:cNvPr>
        <xdr:cNvSpPr/>
      </xdr:nvSpPr>
      <xdr:spPr bwMode="auto">
        <a:xfrm>
          <a:off x="40394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277089</xdr:colOff>
      <xdr:row>9</xdr:row>
      <xdr:rowOff>113433</xdr:rowOff>
    </xdr:from>
    <xdr:to>
      <xdr:col>17</xdr:col>
      <xdr:colOff>424294</xdr:colOff>
      <xdr:row>9</xdr:row>
      <xdr:rowOff>284884</xdr:rowOff>
    </xdr:to>
    <xdr:sp macro="" textlink="">
      <xdr:nvSpPr>
        <xdr:cNvPr id="6" name="Seta para baixo 6">
          <a:extLst>
            <a:ext uri="{FF2B5EF4-FFF2-40B4-BE49-F238E27FC236}">
              <a16:creationId xmlns:a16="http://schemas.microsoft.com/office/drawing/2014/main" id="{00000000-0008-0000-0100-000006000000}"/>
            </a:ext>
          </a:extLst>
        </xdr:cNvPr>
        <xdr:cNvSpPr/>
      </xdr:nvSpPr>
      <xdr:spPr bwMode="auto">
        <a:xfrm>
          <a:off x="6632862" y="137766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100-000007000000}"/>
            </a:ext>
          </a:extLst>
        </xdr:cNvPr>
        <xdr:cNvSpPr/>
      </xdr:nvSpPr>
      <xdr:spPr bwMode="auto">
        <a:xfrm>
          <a:off x="783820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277089</xdr:colOff>
      <xdr:row>9</xdr:row>
      <xdr:rowOff>96113</xdr:rowOff>
    </xdr:from>
    <xdr:to>
      <xdr:col>20</xdr:col>
      <xdr:colOff>424294</xdr:colOff>
      <xdr:row>9</xdr:row>
      <xdr:rowOff>267564</xdr:rowOff>
    </xdr:to>
    <xdr:sp macro="" textlink="">
      <xdr:nvSpPr>
        <xdr:cNvPr id="10" name="Seta para baixo 6">
          <a:extLst>
            <a:ext uri="{FF2B5EF4-FFF2-40B4-BE49-F238E27FC236}">
              <a16:creationId xmlns:a16="http://schemas.microsoft.com/office/drawing/2014/main" id="{00000000-0008-0000-0100-00000A000000}"/>
            </a:ext>
          </a:extLst>
        </xdr:cNvPr>
        <xdr:cNvSpPr/>
      </xdr:nvSpPr>
      <xdr:spPr bwMode="auto">
        <a:xfrm>
          <a:off x="7931725" y="1360340"/>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277089</xdr:colOff>
      <xdr:row>9</xdr:row>
      <xdr:rowOff>104772</xdr:rowOff>
    </xdr:from>
    <xdr:to>
      <xdr:col>23</xdr:col>
      <xdr:colOff>424294</xdr:colOff>
      <xdr:row>9</xdr:row>
      <xdr:rowOff>276223</xdr:rowOff>
    </xdr:to>
    <xdr:sp macro="" textlink="">
      <xdr:nvSpPr>
        <xdr:cNvPr id="12" name="Seta para baixo 6">
          <a:extLst>
            <a:ext uri="{FF2B5EF4-FFF2-40B4-BE49-F238E27FC236}">
              <a16:creationId xmlns:a16="http://schemas.microsoft.com/office/drawing/2014/main" id="{00000000-0008-0000-0100-00000C000000}"/>
            </a:ext>
          </a:extLst>
        </xdr:cNvPr>
        <xdr:cNvSpPr/>
      </xdr:nvSpPr>
      <xdr:spPr bwMode="auto">
        <a:xfrm>
          <a:off x="9204612" y="1368999"/>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9</xdr:row>
      <xdr:rowOff>130750</xdr:rowOff>
    </xdr:from>
    <xdr:to>
      <xdr:col>27</xdr:col>
      <xdr:colOff>8657</xdr:colOff>
      <xdr:row>9</xdr:row>
      <xdr:rowOff>302201</xdr:rowOff>
    </xdr:to>
    <xdr:sp macro="" textlink="">
      <xdr:nvSpPr>
        <xdr:cNvPr id="15" name="Seta para baixo 6">
          <a:extLst>
            <a:ext uri="{FF2B5EF4-FFF2-40B4-BE49-F238E27FC236}">
              <a16:creationId xmlns:a16="http://schemas.microsoft.com/office/drawing/2014/main" id="{00000000-0008-0000-0100-00000F000000}"/>
            </a:ext>
          </a:extLst>
        </xdr:cNvPr>
        <xdr:cNvSpPr/>
      </xdr:nvSpPr>
      <xdr:spPr bwMode="auto">
        <a:xfrm>
          <a:off x="10217725" y="1394977"/>
          <a:ext cx="147205" cy="171451"/>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0</xdr:row>
      <xdr:rowOff>0</xdr:rowOff>
    </xdr:from>
    <xdr:to>
      <xdr:col>8</xdr:col>
      <xdr:colOff>419100</xdr:colOff>
      <xdr:row>1</xdr:row>
      <xdr:rowOff>142875</xdr:rowOff>
    </xdr:to>
    <xdr:sp macro="" textlink="">
      <xdr:nvSpPr>
        <xdr:cNvPr id="2" name="Object 1" hidden="1">
          <a:extLst>
            <a:ext uri="{FF2B5EF4-FFF2-40B4-BE49-F238E27FC236}">
              <a16:creationId xmlns:a16="http://schemas.microsoft.com/office/drawing/2014/main" id="{00000000-0008-0000-0200-000002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sp macro="" textlink="">
      <xdr:nvSpPr>
        <xdr:cNvPr id="3" name="Object 2" hidden="1">
          <a:extLst>
            <a:ext uri="{FF2B5EF4-FFF2-40B4-BE49-F238E27FC236}">
              <a16:creationId xmlns:a16="http://schemas.microsoft.com/office/drawing/2014/main" id="{00000000-0008-0000-0200-000003000000}"/>
            </a:ext>
          </a:extLst>
        </xdr:cNvPr>
        <xdr:cNvSpPr>
          <a:spLocks noChangeArrowheads="1"/>
        </xdr:cNvSpPr>
      </xdr:nvSpPr>
      <xdr:spPr bwMode="auto">
        <a:xfrm>
          <a:off x="2705100" y="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76200</xdr:colOff>
      <xdr:row>0</xdr:row>
      <xdr:rowOff>0</xdr:rowOff>
    </xdr:from>
    <xdr:to>
      <xdr:col>8</xdr:col>
      <xdr:colOff>419100</xdr:colOff>
      <xdr:row>1</xdr:row>
      <xdr:rowOff>142875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05100" y="0"/>
          <a:ext cx="342900" cy="304800"/>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147204</xdr:colOff>
      <xdr:row>7</xdr:row>
      <xdr:rowOff>164524</xdr:rowOff>
    </xdr:from>
    <xdr:to>
      <xdr:col>14</xdr:col>
      <xdr:colOff>294409</xdr:colOff>
      <xdr:row>9</xdr:row>
      <xdr:rowOff>1</xdr:rowOff>
    </xdr:to>
    <xdr:sp macro="" textlink="">
      <xdr:nvSpPr>
        <xdr:cNvPr id="5" name="Seta para baixo 4">
          <a:extLst>
            <a:ext uri="{FF2B5EF4-FFF2-40B4-BE49-F238E27FC236}">
              <a16:creationId xmlns:a16="http://schemas.microsoft.com/office/drawing/2014/main" id="{00000000-0008-0000-0200-000005000000}"/>
            </a:ext>
          </a:extLst>
        </xdr:cNvPr>
        <xdr:cNvSpPr/>
      </xdr:nvSpPr>
      <xdr:spPr bwMode="auto">
        <a:xfrm>
          <a:off x="5424054" y="1117024"/>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294408</xdr:colOff>
      <xdr:row>7</xdr:row>
      <xdr:rowOff>164523</xdr:rowOff>
    </xdr:from>
    <xdr:to>
      <xdr:col>11</xdr:col>
      <xdr:colOff>432953</xdr:colOff>
      <xdr:row>8</xdr:row>
      <xdr:rowOff>147204</xdr:rowOff>
    </xdr:to>
    <xdr:sp macro="" textlink="">
      <xdr:nvSpPr>
        <xdr:cNvPr id="6" name="Seta para baixo 5">
          <a:extLst>
            <a:ext uri="{FF2B5EF4-FFF2-40B4-BE49-F238E27FC236}">
              <a16:creationId xmlns:a16="http://schemas.microsoft.com/office/drawing/2014/main" id="{00000000-0008-0000-0200-00000A000000}"/>
            </a:ext>
          </a:extLst>
        </xdr:cNvPr>
        <xdr:cNvSpPr/>
      </xdr:nvSpPr>
      <xdr:spPr bwMode="auto">
        <a:xfrm>
          <a:off x="4294908" y="1117023"/>
          <a:ext cx="138545" cy="201756"/>
        </a:xfrm>
        <a:prstGeom prst="downArrow">
          <a:avLst>
            <a:gd name="adj1" fmla="val 50000"/>
            <a:gd name="adj2" fmla="val 5303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7</xdr:row>
      <xdr:rowOff>164523</xdr:rowOff>
    </xdr:from>
    <xdr:to>
      <xdr:col>17</xdr:col>
      <xdr:colOff>346362</xdr:colOff>
      <xdr:row>9</xdr:row>
      <xdr:rowOff>0</xdr:rowOff>
    </xdr:to>
    <xdr:sp macro="" textlink="">
      <xdr:nvSpPr>
        <xdr:cNvPr id="7" name="Seta para baixo 4">
          <a:extLst>
            <a:ext uri="{FF2B5EF4-FFF2-40B4-BE49-F238E27FC236}">
              <a16:creationId xmlns:a16="http://schemas.microsoft.com/office/drawing/2014/main" id="{00000000-0008-0000-0200-00000C000000}"/>
            </a:ext>
          </a:extLst>
        </xdr:cNvPr>
        <xdr:cNvSpPr/>
      </xdr:nvSpPr>
      <xdr:spPr bwMode="auto">
        <a:xfrm>
          <a:off x="6761882"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7</xdr:row>
      <xdr:rowOff>164522</xdr:rowOff>
    </xdr:from>
    <xdr:to>
      <xdr:col>20</xdr:col>
      <xdr:colOff>363682</xdr:colOff>
      <xdr:row>8</xdr:row>
      <xdr:rowOff>164522</xdr:rowOff>
    </xdr:to>
    <xdr:sp macro="" textlink="">
      <xdr:nvSpPr>
        <xdr:cNvPr id="8" name="Seta para baixo 4">
          <a:extLst>
            <a:ext uri="{FF2B5EF4-FFF2-40B4-BE49-F238E27FC236}">
              <a16:creationId xmlns:a16="http://schemas.microsoft.com/office/drawing/2014/main" id="{00000000-0008-0000-0200-00000D000000}"/>
            </a:ext>
          </a:extLst>
        </xdr:cNvPr>
        <xdr:cNvSpPr/>
      </xdr:nvSpPr>
      <xdr:spPr bwMode="auto">
        <a:xfrm>
          <a:off x="8084127" y="1117022"/>
          <a:ext cx="147205" cy="21907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199158</xdr:colOff>
      <xdr:row>7</xdr:row>
      <xdr:rowOff>164523</xdr:rowOff>
    </xdr:from>
    <xdr:to>
      <xdr:col>23</xdr:col>
      <xdr:colOff>346363</xdr:colOff>
      <xdr:row>9</xdr:row>
      <xdr:rowOff>0</xdr:rowOff>
    </xdr:to>
    <xdr:sp macro="" textlink="">
      <xdr:nvSpPr>
        <xdr:cNvPr id="9" name="Seta para baixo 4">
          <a:extLst>
            <a:ext uri="{FF2B5EF4-FFF2-40B4-BE49-F238E27FC236}">
              <a16:creationId xmlns:a16="http://schemas.microsoft.com/office/drawing/2014/main" id="{00000000-0008-0000-0200-00000E000000}"/>
            </a:ext>
          </a:extLst>
        </xdr:cNvPr>
        <xdr:cNvSpPr/>
      </xdr:nvSpPr>
      <xdr:spPr bwMode="auto">
        <a:xfrm>
          <a:off x="9314583"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216477</xdr:colOff>
      <xdr:row>7</xdr:row>
      <xdr:rowOff>164523</xdr:rowOff>
    </xdr:from>
    <xdr:to>
      <xdr:col>26</xdr:col>
      <xdr:colOff>363682</xdr:colOff>
      <xdr:row>9</xdr:row>
      <xdr:rowOff>0</xdr:rowOff>
    </xdr:to>
    <xdr:sp macro="" textlink="">
      <xdr:nvSpPr>
        <xdr:cNvPr id="10" name="Seta para baixo 4">
          <a:extLst>
            <a:ext uri="{FF2B5EF4-FFF2-40B4-BE49-F238E27FC236}">
              <a16:creationId xmlns:a16="http://schemas.microsoft.com/office/drawing/2014/main" id="{00000000-0008-0000-0200-00000F000000}"/>
            </a:ext>
          </a:extLst>
        </xdr:cNvPr>
        <xdr:cNvSpPr/>
      </xdr:nvSpPr>
      <xdr:spPr bwMode="auto">
        <a:xfrm>
          <a:off x="10579677" y="1117023"/>
          <a:ext cx="147205" cy="216477"/>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0</xdr:row>
      <xdr:rowOff>28575</xdr:rowOff>
    </xdr:from>
    <xdr:to>
      <xdr:col>8</xdr:col>
      <xdr:colOff>409575</xdr:colOff>
      <xdr:row>2</xdr:row>
      <xdr:rowOff>152400</xdr:rowOff>
    </xdr:to>
    <xdr:sp macro="" textlink="">
      <xdr:nvSpPr>
        <xdr:cNvPr id="2" name="Object 1" hidden="1">
          <a:extLst>
            <a:ext uri="{FF2B5EF4-FFF2-40B4-BE49-F238E27FC236}">
              <a16:creationId xmlns:a16="http://schemas.microsoft.com/office/drawing/2014/main" id="{00000000-0008-0000-0300-000002000000}"/>
            </a:ext>
          </a:extLst>
        </xdr:cNvPr>
        <xdr:cNvSpPr>
          <a:spLocks noChangeArrowheads="1"/>
        </xdr:cNvSpPr>
      </xdr:nvSpPr>
      <xdr:spPr bwMode="auto">
        <a:xfrm>
          <a:off x="3009900" y="19050"/>
          <a:ext cx="32385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47625</xdr:colOff>
      <xdr:row>0</xdr:row>
      <xdr:rowOff>47625</xdr:rowOff>
    </xdr:from>
    <xdr:to>
      <xdr:col>8</xdr:col>
      <xdr:colOff>361950</xdr:colOff>
      <xdr:row>2</xdr:row>
      <xdr:rowOff>133350</xdr:rowOff>
    </xdr:to>
    <xdr:pic>
      <xdr:nvPicPr>
        <xdr:cNvPr id="3" name="Picture 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90850" y="19050"/>
          <a:ext cx="314325" cy="276225"/>
        </a:xfrm>
        <a:prstGeom prst="rect">
          <a:avLst/>
        </a:prstGeom>
        <a:blipFill dpi="0" rotWithShape="0">
          <a:blip xmlns:r="http://schemas.openxmlformats.org/officeDocument/2006/relationships"/>
          <a:srcRect/>
          <a:stretch>
            <a:fillRect/>
          </a:stretch>
        </a:blipFill>
        <a:ln w="9525">
          <a:solidFill>
            <a:srgbClr val="000000"/>
          </a:solidFill>
          <a:miter lim="800000"/>
          <a:headEnd/>
          <a:tailEnd/>
        </a:ln>
      </xdr:spPr>
    </xdr:pic>
    <xdr:clientData/>
  </xdr:twoCellAnchor>
  <xdr:twoCellAnchor>
    <xdr:from>
      <xdr:col>14</xdr:col>
      <xdr:colOff>233796</xdr:colOff>
      <xdr:row>8</xdr:row>
      <xdr:rowOff>164523</xdr:rowOff>
    </xdr:from>
    <xdr:to>
      <xdr:col>14</xdr:col>
      <xdr:colOff>372341</xdr:colOff>
      <xdr:row>9</xdr:row>
      <xdr:rowOff>147205</xdr:rowOff>
    </xdr:to>
    <xdr:sp macro="" textlink="">
      <xdr:nvSpPr>
        <xdr:cNvPr id="4" name="Seta para baixo 6">
          <a:extLst>
            <a:ext uri="{FF2B5EF4-FFF2-40B4-BE49-F238E27FC236}">
              <a16:creationId xmlns:a16="http://schemas.microsoft.com/office/drawing/2014/main" id="{00000000-0008-0000-0300-000004000000}"/>
            </a:ext>
          </a:extLst>
        </xdr:cNvPr>
        <xdr:cNvSpPr/>
      </xdr:nvSpPr>
      <xdr:spPr bwMode="auto">
        <a:xfrm>
          <a:off x="5377296" y="1107498"/>
          <a:ext cx="138545" cy="154132"/>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216477</xdr:colOff>
      <xdr:row>8</xdr:row>
      <xdr:rowOff>155865</xdr:rowOff>
    </xdr:from>
    <xdr:to>
      <xdr:col>20</xdr:col>
      <xdr:colOff>355018</xdr:colOff>
      <xdr:row>10</xdr:row>
      <xdr:rowOff>0</xdr:rowOff>
    </xdr:to>
    <xdr:sp macro="" textlink="">
      <xdr:nvSpPr>
        <xdr:cNvPr id="5" name="Seta para baixo 6">
          <a:extLst>
            <a:ext uri="{FF2B5EF4-FFF2-40B4-BE49-F238E27FC236}">
              <a16:creationId xmlns:a16="http://schemas.microsoft.com/office/drawing/2014/main" id="{00000000-0008-0000-0300-000005000000}"/>
            </a:ext>
          </a:extLst>
        </xdr:cNvPr>
        <xdr:cNvSpPr/>
      </xdr:nvSpPr>
      <xdr:spPr bwMode="auto">
        <a:xfrm>
          <a:off x="7560252" y="1098840"/>
          <a:ext cx="138541" cy="167985"/>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216477</xdr:colOff>
      <xdr:row>8</xdr:row>
      <xdr:rowOff>155863</xdr:rowOff>
    </xdr:from>
    <xdr:to>
      <xdr:col>17</xdr:col>
      <xdr:colOff>355018</xdr:colOff>
      <xdr:row>9</xdr:row>
      <xdr:rowOff>155861</xdr:rowOff>
    </xdr:to>
    <xdr:sp macro="" textlink="">
      <xdr:nvSpPr>
        <xdr:cNvPr id="6" name="Seta para baixo 6">
          <a:extLst>
            <a:ext uri="{FF2B5EF4-FFF2-40B4-BE49-F238E27FC236}">
              <a16:creationId xmlns:a16="http://schemas.microsoft.com/office/drawing/2014/main" id="{00000000-0008-0000-0300-000006000000}"/>
            </a:ext>
          </a:extLst>
        </xdr:cNvPr>
        <xdr:cNvSpPr/>
      </xdr:nvSpPr>
      <xdr:spPr bwMode="auto">
        <a:xfrm>
          <a:off x="6464877"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216475</xdr:colOff>
      <xdr:row>8</xdr:row>
      <xdr:rowOff>155863</xdr:rowOff>
    </xdr:from>
    <xdr:to>
      <xdr:col>23</xdr:col>
      <xdr:colOff>355016</xdr:colOff>
      <xdr:row>9</xdr:row>
      <xdr:rowOff>155861</xdr:rowOff>
    </xdr:to>
    <xdr:sp macro="" textlink="">
      <xdr:nvSpPr>
        <xdr:cNvPr id="7" name="Seta para baixo 6">
          <a:extLst>
            <a:ext uri="{FF2B5EF4-FFF2-40B4-BE49-F238E27FC236}">
              <a16:creationId xmlns:a16="http://schemas.microsoft.com/office/drawing/2014/main" id="{00000000-0008-0000-0300-000007000000}"/>
            </a:ext>
          </a:extLst>
        </xdr:cNvPr>
        <xdr:cNvSpPr/>
      </xdr:nvSpPr>
      <xdr:spPr bwMode="auto">
        <a:xfrm>
          <a:off x="8674675"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242452</xdr:colOff>
      <xdr:row>8</xdr:row>
      <xdr:rowOff>155863</xdr:rowOff>
    </xdr:from>
    <xdr:to>
      <xdr:col>26</xdr:col>
      <xdr:colOff>380993</xdr:colOff>
      <xdr:row>9</xdr:row>
      <xdr:rowOff>155861</xdr:rowOff>
    </xdr:to>
    <xdr:sp macro="" textlink="">
      <xdr:nvSpPr>
        <xdr:cNvPr id="8" name="Seta para baixo 6">
          <a:extLst>
            <a:ext uri="{FF2B5EF4-FFF2-40B4-BE49-F238E27FC236}">
              <a16:creationId xmlns:a16="http://schemas.microsoft.com/office/drawing/2014/main" id="{00000000-0008-0000-0300-000008000000}"/>
            </a:ext>
          </a:extLst>
        </xdr:cNvPr>
        <xdr:cNvSpPr/>
      </xdr:nvSpPr>
      <xdr:spPr bwMode="auto">
        <a:xfrm>
          <a:off x="9805552" y="1098838"/>
          <a:ext cx="138541" cy="171448"/>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28575</xdr:rowOff>
    </xdr:from>
    <xdr:to>
      <xdr:col>9</xdr:col>
      <xdr:colOff>0</xdr:colOff>
      <xdr:row>2</xdr:row>
      <xdr:rowOff>152400</xdr:rowOff>
    </xdr:to>
    <xdr:sp macro="" textlink="">
      <xdr:nvSpPr>
        <xdr:cNvPr id="2" name="Object 1" hidden="1">
          <a:extLst>
            <a:ext uri="{FF2B5EF4-FFF2-40B4-BE49-F238E27FC236}">
              <a16:creationId xmlns:a16="http://schemas.microsoft.com/office/drawing/2014/main" id="{00000000-0008-0000-0400-000002000000}"/>
            </a:ext>
          </a:extLst>
        </xdr:cNvPr>
        <xdr:cNvSpPr>
          <a:spLocks noChangeArrowheads="1"/>
        </xdr:cNvSpPr>
      </xdr:nvSpPr>
      <xdr:spPr bwMode="auto">
        <a:xfrm>
          <a:off x="3181350" y="19050"/>
          <a:ext cx="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0000000-0008-0000-0900-000002000000}"/>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0000000-0008-0000-0900-000004000000}"/>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00000000-0008-0000-0900-000005000000}"/>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00000000-0008-0000-0900-000006000000}"/>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00000000-0008-0000-0900-000007000000}"/>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00000000-0008-0000-0900-000008000000}"/>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00000000-0008-0000-0900-000009000000}"/>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66675</xdr:colOff>
      <xdr:row>0</xdr:row>
      <xdr:rowOff>0</xdr:rowOff>
    </xdr:from>
    <xdr:to>
      <xdr:col>8</xdr:col>
      <xdr:colOff>409575</xdr:colOff>
      <xdr:row>1</xdr:row>
      <xdr:rowOff>152400</xdr:rowOff>
    </xdr:to>
    <xdr:sp macro="" textlink="">
      <xdr:nvSpPr>
        <xdr:cNvPr id="2" name="Object 1" hidden="1">
          <a:extLst>
            <a:ext uri="{FF2B5EF4-FFF2-40B4-BE49-F238E27FC236}">
              <a16:creationId xmlns:a16="http://schemas.microsoft.com/office/drawing/2014/main" id="{0C10ABA7-FA6D-452D-AA3B-4E8AE3CACA56}"/>
            </a:ext>
          </a:extLst>
        </xdr:cNvPr>
        <xdr:cNvSpPr>
          <a:spLocks noChangeArrowheads="1"/>
        </xdr:cNvSpPr>
      </xdr:nvSpPr>
      <xdr:spPr bwMode="auto">
        <a:xfrm>
          <a:off x="2743200" y="0"/>
          <a:ext cx="342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66675</xdr:colOff>
      <xdr:row>0</xdr:row>
      <xdr:rowOff>0</xdr:rowOff>
    </xdr:from>
    <xdr:to>
      <xdr:col>8</xdr:col>
      <xdr:colOff>409575</xdr:colOff>
      <xdr:row>1</xdr:row>
      <xdr:rowOff>152400</xdr:rowOff>
    </xdr:to>
    <xdr:pic>
      <xdr:nvPicPr>
        <xdr:cNvPr id="3" name="Picture 1">
          <a:extLst>
            <a:ext uri="{FF2B5EF4-FFF2-40B4-BE49-F238E27FC236}">
              <a16:creationId xmlns:a16="http://schemas.microsoft.com/office/drawing/2014/main" id="{9D0B306B-5833-45BE-B49A-ED3ECDB732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43200" y="0"/>
          <a:ext cx="342900" cy="314325"/>
        </a:xfrm>
        <a:prstGeom prst="rect">
          <a:avLst/>
        </a:prstGeom>
        <a:blipFill dpi="0" rotWithShape="0">
          <a:blip xmlns:r="http://schemas.openxmlformats.org/officeDocument/2006/relationships"/>
          <a:srcRect/>
          <a:stretch>
            <a:fillRect/>
          </a:stretch>
        </a:blip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xdr:from>
      <xdr:col>14</xdr:col>
      <xdr:colOff>173182</xdr:colOff>
      <xdr:row>7</xdr:row>
      <xdr:rowOff>165387</xdr:rowOff>
    </xdr:from>
    <xdr:to>
      <xdr:col>14</xdr:col>
      <xdr:colOff>320387</xdr:colOff>
      <xdr:row>8</xdr:row>
      <xdr:rowOff>163657</xdr:rowOff>
    </xdr:to>
    <xdr:sp macro="" textlink="">
      <xdr:nvSpPr>
        <xdr:cNvPr id="4" name="Seta para baixo 6">
          <a:extLst>
            <a:ext uri="{FF2B5EF4-FFF2-40B4-BE49-F238E27FC236}">
              <a16:creationId xmlns:a16="http://schemas.microsoft.com/office/drawing/2014/main" id="{01001DDF-CD74-4D3E-869D-8EF0D1EEEBE9}"/>
            </a:ext>
          </a:extLst>
        </xdr:cNvPr>
        <xdr:cNvSpPr/>
      </xdr:nvSpPr>
      <xdr:spPr bwMode="auto">
        <a:xfrm>
          <a:off x="5545282" y="1089312"/>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11</xdr:col>
      <xdr:colOff>277091</xdr:colOff>
      <xdr:row>8</xdr:row>
      <xdr:rowOff>155863</xdr:rowOff>
    </xdr:from>
    <xdr:to>
      <xdr:col>11</xdr:col>
      <xdr:colOff>424294</xdr:colOff>
      <xdr:row>9</xdr:row>
      <xdr:rowOff>155864</xdr:rowOff>
    </xdr:to>
    <xdr:sp macro="" textlink="">
      <xdr:nvSpPr>
        <xdr:cNvPr id="5" name="Seta para baixo 5">
          <a:extLst>
            <a:ext uri="{FF2B5EF4-FFF2-40B4-BE49-F238E27FC236}">
              <a16:creationId xmlns:a16="http://schemas.microsoft.com/office/drawing/2014/main" id="{870569E1-8599-4492-80D3-781FC0FEBC3B}"/>
            </a:ext>
          </a:extLst>
        </xdr:cNvPr>
        <xdr:cNvSpPr/>
      </xdr:nvSpPr>
      <xdr:spPr bwMode="auto">
        <a:xfrm>
          <a:off x="4344266" y="1251238"/>
          <a:ext cx="147203" cy="161926"/>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17</xdr:col>
      <xdr:colOff>199157</xdr:colOff>
      <xdr:row>8</xdr:row>
      <xdr:rowOff>863</xdr:rowOff>
    </xdr:from>
    <xdr:to>
      <xdr:col>17</xdr:col>
      <xdr:colOff>346362</xdr:colOff>
      <xdr:row>9</xdr:row>
      <xdr:rowOff>7792</xdr:rowOff>
    </xdr:to>
    <xdr:sp macro="" textlink="">
      <xdr:nvSpPr>
        <xdr:cNvPr id="6" name="Seta para baixo 6">
          <a:extLst>
            <a:ext uri="{FF2B5EF4-FFF2-40B4-BE49-F238E27FC236}">
              <a16:creationId xmlns:a16="http://schemas.microsoft.com/office/drawing/2014/main" id="{11CC5B42-988E-4A54-8DF3-2800F46D5EDD}"/>
            </a:ext>
          </a:extLst>
        </xdr:cNvPr>
        <xdr:cNvSpPr/>
      </xdr:nvSpPr>
      <xdr:spPr bwMode="auto">
        <a:xfrm>
          <a:off x="6838082" y="1096238"/>
          <a:ext cx="1472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20</xdr:col>
      <xdr:colOff>199159</xdr:colOff>
      <xdr:row>7</xdr:row>
      <xdr:rowOff>164523</xdr:rowOff>
    </xdr:from>
    <xdr:to>
      <xdr:col>20</xdr:col>
      <xdr:colOff>346364</xdr:colOff>
      <xdr:row>8</xdr:row>
      <xdr:rowOff>162793</xdr:rowOff>
    </xdr:to>
    <xdr:sp macro="" textlink="">
      <xdr:nvSpPr>
        <xdr:cNvPr id="7" name="Seta para baixo 6">
          <a:extLst>
            <a:ext uri="{FF2B5EF4-FFF2-40B4-BE49-F238E27FC236}">
              <a16:creationId xmlns:a16="http://schemas.microsoft.com/office/drawing/2014/main" id="{CAE5D5E2-FCB8-439C-B5A5-1300B626F40F}"/>
            </a:ext>
          </a:extLst>
        </xdr:cNvPr>
        <xdr:cNvSpPr/>
      </xdr:nvSpPr>
      <xdr:spPr bwMode="auto">
        <a:xfrm>
          <a:off x="8152534"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23</xdr:col>
      <xdr:colOff>199159</xdr:colOff>
      <xdr:row>7</xdr:row>
      <xdr:rowOff>164523</xdr:rowOff>
    </xdr:from>
    <xdr:to>
      <xdr:col>23</xdr:col>
      <xdr:colOff>346364</xdr:colOff>
      <xdr:row>8</xdr:row>
      <xdr:rowOff>162793</xdr:rowOff>
    </xdr:to>
    <xdr:sp macro="" textlink="">
      <xdr:nvSpPr>
        <xdr:cNvPr id="8" name="Seta para baixo 6">
          <a:extLst>
            <a:ext uri="{FF2B5EF4-FFF2-40B4-BE49-F238E27FC236}">
              <a16:creationId xmlns:a16="http://schemas.microsoft.com/office/drawing/2014/main" id="{9409966A-EEA1-4A50-A566-EB0B5331DE78}"/>
            </a:ext>
          </a:extLst>
        </xdr:cNvPr>
        <xdr:cNvSpPr/>
      </xdr:nvSpPr>
      <xdr:spPr bwMode="auto">
        <a:xfrm>
          <a:off x="9419359" y="1088448"/>
          <a:ext cx="147205" cy="169720"/>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twoCellAnchor>
    <xdr:from>
      <xdr:col>26</xdr:col>
      <xdr:colOff>216478</xdr:colOff>
      <xdr:row>8</xdr:row>
      <xdr:rowOff>0</xdr:rowOff>
    </xdr:from>
    <xdr:to>
      <xdr:col>26</xdr:col>
      <xdr:colOff>363683</xdr:colOff>
      <xdr:row>9</xdr:row>
      <xdr:rowOff>6929</xdr:rowOff>
    </xdr:to>
    <xdr:sp macro="" textlink="">
      <xdr:nvSpPr>
        <xdr:cNvPr id="9" name="Seta para baixo 6">
          <a:extLst>
            <a:ext uri="{FF2B5EF4-FFF2-40B4-BE49-F238E27FC236}">
              <a16:creationId xmlns:a16="http://schemas.microsoft.com/office/drawing/2014/main" id="{7594F005-D472-4CE7-AF0F-FDA16AE17917}"/>
            </a:ext>
          </a:extLst>
        </xdr:cNvPr>
        <xdr:cNvSpPr/>
      </xdr:nvSpPr>
      <xdr:spPr bwMode="auto">
        <a:xfrm>
          <a:off x="10227253" y="1095375"/>
          <a:ext cx="32905" cy="168854"/>
        </a:xfrm>
        <a:prstGeom prst="down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L201"/>
  <sheetViews>
    <sheetView tabSelected="1" view="pageBreakPreview" zoomScaleNormal="110" zoomScaleSheetLayoutView="100" workbookViewId="0">
      <pane ySplit="10" topLeftCell="A11" activePane="bottomLeft" state="frozen"/>
      <selection pane="bottomLeft" activeCell="J1" sqref="J1:J1048576"/>
    </sheetView>
  </sheetViews>
  <sheetFormatPr defaultRowHeight="12.5"/>
  <cols>
    <col min="1" max="1" width="2.7265625" customWidth="1"/>
    <col min="2" max="2" width="5" style="1" customWidth="1"/>
    <col min="3" max="3" width="5.81640625" style="1" customWidth="1"/>
    <col min="4" max="4" width="6.08984375" style="1" customWidth="1"/>
    <col min="5" max="5" width="5.6328125" style="1" customWidth="1"/>
    <col min="6" max="6" width="5.26953125" style="1" customWidth="1"/>
    <col min="7" max="7" width="4.54296875" style="1" customWidth="1"/>
    <col min="8" max="8" width="5.81640625" style="1" customWidth="1"/>
    <col min="9" max="9" width="7.54296875" style="1" customWidth="1"/>
    <col min="10" max="10" width="7.4531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6" width="6.453125" style="1" customWidth="1"/>
    <col min="17"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6" width="8.6328125" style="1" bestFit="1" customWidth="1"/>
    <col min="27" max="27" width="6.453125" style="1" bestFit="1" customWidth="1"/>
    <col min="28" max="28" width="3.7265625" style="1" customWidth="1"/>
    <col min="31" max="31" width="10" bestFit="1" customWidth="1"/>
    <col min="34" max="34" width="10.81640625" customWidth="1"/>
    <col min="35" max="35" width="9.81640625" customWidth="1"/>
    <col min="38" max="38"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178"/>
      <c r="N7" s="98"/>
      <c r="O7" s="98"/>
      <c r="T7" s="102" t="s">
        <v>4</v>
      </c>
      <c r="U7" s="19"/>
      <c r="V7" s="19"/>
      <c r="W7" s="436">
        <f>'base(indices)'!I2</f>
        <v>45505</v>
      </c>
      <c r="X7" s="436"/>
    </row>
    <row r="8" spans="1:28" ht="13.5" thickBot="1">
      <c r="B8" s="6" t="s">
        <v>5</v>
      </c>
      <c r="C8" s="6"/>
      <c r="F8" s="5"/>
      <c r="G8" s="5"/>
      <c r="I8" s="437">
        <f>W7</f>
        <v>45505</v>
      </c>
      <c r="J8" s="437"/>
      <c r="K8" s="179"/>
      <c r="L8" s="97"/>
      <c r="M8" s="98"/>
      <c r="N8" s="99"/>
      <c r="O8" s="98"/>
    </row>
    <row r="9" spans="1:28"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c r="AB9" s="378"/>
    </row>
    <row r="10" spans="1:28" ht="15.7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c r="AB10" s="379"/>
    </row>
    <row r="11" spans="1:28" ht="12.75" customHeight="1">
      <c r="A11" s="190">
        <v>168</v>
      </c>
      <c r="B11" s="136">
        <v>40179</v>
      </c>
      <c r="C11" s="120">
        <f>VLOOKUP(B11,'base(indices)'!$A$4:$C$183,3,FALSE)</f>
        <v>510</v>
      </c>
      <c r="D11" s="193">
        <f>'base(indices)'!G4</f>
        <v>2.0114918099999999</v>
      </c>
      <c r="E11" s="78">
        <f>C11*D11</f>
        <v>1025.8608230999998</v>
      </c>
      <c r="F11" s="79">
        <f>'base(indices)'!$I$147</f>
        <v>0.30830000000000002</v>
      </c>
      <c r="G11" s="78">
        <f t="shared" ref="G11:G74" si="0">E11*F11</f>
        <v>316.27289176172997</v>
      </c>
      <c r="H11" s="266">
        <f t="shared" ref="H11:H74" si="1">E11+G11</f>
        <v>1342.1337148617299</v>
      </c>
      <c r="I11" s="413">
        <f>I179</f>
        <v>266415.22209571721</v>
      </c>
      <c r="J11" s="48">
        <f>IF((I11-H$21+(H$21))+K11-(H11/2)&gt;$I$197,$I$197-K11,(I11-H$21+(H$21)-(H11/2)))</f>
        <v>74498.814604423707</v>
      </c>
      <c r="K11" s="109">
        <f t="shared" ref="K11:K42" si="2">I$196</f>
        <v>10221.185395576289</v>
      </c>
      <c r="L11" s="49">
        <f t="shared" ref="L11:L70" si="3">J11+K11</f>
        <v>84720</v>
      </c>
      <c r="M11" s="138">
        <f t="shared" ref="M11:M74" si="4">J11*M$9</f>
        <v>70773.873874202516</v>
      </c>
      <c r="N11" s="109">
        <f t="shared" ref="N11:N74" si="5">K11*M$9</f>
        <v>9710.1261257974747</v>
      </c>
      <c r="O11" s="139">
        <f t="shared" ref="O11:O70" si="6">M11+N11</f>
        <v>80483.999999999985</v>
      </c>
      <c r="P11" s="291">
        <f t="shared" ref="P11:P73" si="7">J11*$P$9</f>
        <v>67048.93314398134</v>
      </c>
      <c r="Q11" s="109">
        <f t="shared" ref="Q11:Q74" si="8">K11*P$9</f>
        <v>9199.0668560186605</v>
      </c>
      <c r="R11" s="49">
        <f t="shared" ref="R11:R70" si="9">P11+Q11</f>
        <v>76248</v>
      </c>
      <c r="S11" s="138">
        <f t="shared" ref="S11:S74" si="10">J11*S$9</f>
        <v>59599.051683538972</v>
      </c>
      <c r="T11" s="109">
        <f t="shared" ref="T11:T74" si="11">K11*S$9</f>
        <v>8176.9483164610319</v>
      </c>
      <c r="U11" s="139">
        <f t="shared" ref="U11:U70" si="12">S11+T11</f>
        <v>67776</v>
      </c>
      <c r="V11" s="48">
        <f t="shared" ref="V11:V74" si="13">J11*V$9</f>
        <v>52149.170223096589</v>
      </c>
      <c r="W11" s="109">
        <f t="shared" ref="W11:W74" si="14">K11*V$9</f>
        <v>7154.8297769034016</v>
      </c>
      <c r="X11" s="49">
        <f t="shared" ref="X11:X70" si="15">V11+W11</f>
        <v>59303.999999999993</v>
      </c>
      <c r="Y11" s="138">
        <f t="shared" ref="Y11:Y74" si="16">J11*Y$9</f>
        <v>44699.288762654222</v>
      </c>
      <c r="Z11" s="109">
        <f t="shared" ref="Z11:Z74" si="17">K11*Y$9</f>
        <v>6132.711237345773</v>
      </c>
      <c r="AA11" s="49">
        <f t="shared" ref="AA11:AA70" si="18">Y11+Z11</f>
        <v>50831.999999999993</v>
      </c>
      <c r="AB11" s="380"/>
    </row>
    <row r="12" spans="1:28" ht="12.75" customHeight="1">
      <c r="A12" s="187">
        <v>167</v>
      </c>
      <c r="B12" s="50">
        <v>40210</v>
      </c>
      <c r="C12" s="61">
        <f>VLOOKUP(B12,'base(indices)'!$A$4:$C$183,3,FALSE)</f>
        <v>510</v>
      </c>
      <c r="D12" s="192">
        <f>'base(indices)'!G5</f>
        <v>2.0010861599999998</v>
      </c>
      <c r="E12" s="54">
        <f t="shared" ref="E12:E22" si="19">C12*D12</f>
        <v>1020.5539415999999</v>
      </c>
      <c r="F12" s="82">
        <f>'base(indices)'!$I$147</f>
        <v>0.30830000000000002</v>
      </c>
      <c r="G12" s="54">
        <f t="shared" si="0"/>
        <v>314.63678019527998</v>
      </c>
      <c r="H12" s="267">
        <f t="shared" si="1"/>
        <v>1335.1907217952798</v>
      </c>
      <c r="I12" s="414">
        <f>I11-H11</f>
        <v>265073.08838085551</v>
      </c>
      <c r="J12" s="58">
        <f>IF((I12-H$21+(H$21/12*11))+K12-(H12/2)&gt;$I$197,$I$197-K12,(I12-H$21+(H$21/12*11)-(H12/2)))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c r="AB12" s="381"/>
    </row>
    <row r="13" spans="1:28" ht="12.75" customHeight="1">
      <c r="A13" s="187">
        <v>166</v>
      </c>
      <c r="B13" s="40">
        <v>40238</v>
      </c>
      <c r="C13" s="61">
        <f>VLOOKUP(B13,'base(indices)'!$A$4:$C$183,3,FALSE)</f>
        <v>510</v>
      </c>
      <c r="D13" s="192">
        <f>'base(indices)'!G6</f>
        <v>1.9824511199999999</v>
      </c>
      <c r="E13" s="63">
        <f t="shared" si="19"/>
        <v>1011.0500711999999</v>
      </c>
      <c r="F13" s="82">
        <f>'base(indices)'!$I$147</f>
        <v>0.30830000000000002</v>
      </c>
      <c r="G13" s="63">
        <f t="shared" si="0"/>
        <v>311.70673695096002</v>
      </c>
      <c r="H13" s="268">
        <f t="shared" si="1"/>
        <v>1322.7568081509598</v>
      </c>
      <c r="I13" s="415">
        <f t="shared" ref="I13:I76" si="20">I12-H12</f>
        <v>263737.89765906025</v>
      </c>
      <c r="J13" s="45">
        <f>IF((I13-H$21+(H$21/12*10))+K13-(H13/2)&gt;$I$197,$I$197-K13,(I13-H$21+(H$21/12*10)-(H13/2)))</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c r="AB13" s="380"/>
    </row>
    <row r="14" spans="1:28" ht="12.75" customHeight="1">
      <c r="A14" s="187">
        <v>165</v>
      </c>
      <c r="B14" s="50">
        <v>40269</v>
      </c>
      <c r="C14" s="61">
        <f>VLOOKUP(B14,'base(indices)'!$A$4:$C$183,3,FALSE)</f>
        <v>510</v>
      </c>
      <c r="D14" s="192">
        <f>'base(indices)'!G7</f>
        <v>1.97160728</v>
      </c>
      <c r="E14" s="54">
        <f t="shared" si="19"/>
        <v>1005.5197128</v>
      </c>
      <c r="F14" s="82">
        <f>'base(indices)'!$I$147</f>
        <v>0.30830000000000002</v>
      </c>
      <c r="G14" s="54">
        <f t="shared" si="0"/>
        <v>310.00172745624002</v>
      </c>
      <c r="H14" s="267">
        <f t="shared" si="1"/>
        <v>1315.5214402562401</v>
      </c>
      <c r="I14" s="414">
        <f t="shared" si="20"/>
        <v>262415.14085090929</v>
      </c>
      <c r="J14" s="58">
        <f>IF((I14-H$21+(H$21/12*9))+K14-(H14/2)&gt;$I$197,$I$197-K14,(I14-H$21+(H$21/12*9)-(H14/2)))</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c r="AB14" s="381"/>
    </row>
    <row r="15" spans="1:28" ht="12.75" customHeight="1">
      <c r="A15" s="187">
        <v>164</v>
      </c>
      <c r="B15" s="40">
        <v>40299</v>
      </c>
      <c r="C15" s="61">
        <f>VLOOKUP(B15,'base(indices)'!$A$4:$C$183,3,FALSE)</f>
        <v>510</v>
      </c>
      <c r="D15" s="192">
        <f>'base(indices)'!G8</f>
        <v>1.96218878</v>
      </c>
      <c r="E15" s="63">
        <f t="shared" si="19"/>
        <v>1000.7162777999999</v>
      </c>
      <c r="F15" s="82">
        <f>'base(indices)'!$I$147</f>
        <v>0.30830000000000002</v>
      </c>
      <c r="G15" s="63">
        <f t="shared" si="0"/>
        <v>308.52082844573999</v>
      </c>
      <c r="H15" s="268">
        <f t="shared" si="1"/>
        <v>1309.2371062457401</v>
      </c>
      <c r="I15" s="415">
        <f t="shared" si="20"/>
        <v>261099.61941065305</v>
      </c>
      <c r="J15" s="45">
        <f>IF((I15-H$21+(H$21/12*8))+K15-(H15/2)&gt;$I$197,$I$197-K15,(I15-H$21+(H$21/12*8)-(H15/2)))</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c r="AB15" s="380"/>
    </row>
    <row r="16" spans="1:28" ht="12.75" customHeight="1">
      <c r="A16" s="187">
        <v>163</v>
      </c>
      <c r="B16" s="50">
        <v>40330</v>
      </c>
      <c r="C16" s="61">
        <f>VLOOKUP(B16,'base(indices)'!$A$4:$C$183,3,FALSE)</f>
        <v>510</v>
      </c>
      <c r="D16" s="192">
        <f>'base(indices)'!G9</f>
        <v>1.94990438</v>
      </c>
      <c r="E16" s="54">
        <f t="shared" si="19"/>
        <v>994.45123379999995</v>
      </c>
      <c r="F16" s="82">
        <f>'base(indices)'!$I$147</f>
        <v>0.30830000000000002</v>
      </c>
      <c r="G16" s="54">
        <f t="shared" si="0"/>
        <v>306.58931538054003</v>
      </c>
      <c r="H16" s="267">
        <f t="shared" si="1"/>
        <v>1301.04054918054</v>
      </c>
      <c r="I16" s="414">
        <f t="shared" si="20"/>
        <v>259790.38230440731</v>
      </c>
      <c r="J16" s="58">
        <f>IF((I16-H$21+(H$21/12*7))+K16-(H16/2)&gt;$I$197,$I$197-K16,(I16-H$21+(H$21/12*7)-(H16/2)))</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c r="AB16" s="381"/>
    </row>
    <row r="17" spans="1:28" ht="12.75" customHeight="1">
      <c r="A17" s="187">
        <v>162</v>
      </c>
      <c r="B17" s="40">
        <v>40360</v>
      </c>
      <c r="C17" s="61">
        <f>VLOOKUP(B17,'base(indices)'!$A$4:$C$183,3,FALSE)</f>
        <v>510</v>
      </c>
      <c r="D17" s="192">
        <f>'base(indices)'!G10</f>
        <v>1.9462065900000001</v>
      </c>
      <c r="E17" s="63">
        <f t="shared" si="19"/>
        <v>992.56536090000009</v>
      </c>
      <c r="F17" s="82">
        <f>'base(indices)'!$I$147</f>
        <v>0.30830000000000002</v>
      </c>
      <c r="G17" s="63">
        <f t="shared" si="0"/>
        <v>306.00790076547003</v>
      </c>
      <c r="H17" s="268">
        <f t="shared" si="1"/>
        <v>1298.57326166547</v>
      </c>
      <c r="I17" s="415">
        <f t="shared" si="20"/>
        <v>258489.34175522678</v>
      </c>
      <c r="J17" s="45">
        <f>IF((I17-H$21+(H$21/12*6))+K17-(H17/2)&gt;$I$197,$I$197-K17,(I17-H$21+(H$21/12*6)-(H17/2)))</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c r="AB17" s="380"/>
    </row>
    <row r="18" spans="1:28" ht="12.75" customHeight="1">
      <c r="A18" s="187">
        <v>161</v>
      </c>
      <c r="B18" s="50">
        <v>40391</v>
      </c>
      <c r="C18" s="61">
        <f>VLOOKUP(B18,'base(indices)'!$A$4:$C$183,3,FALSE)</f>
        <v>510</v>
      </c>
      <c r="D18" s="192">
        <f>'base(indices)'!G11</f>
        <v>1.9479597500000001</v>
      </c>
      <c r="E18" s="54">
        <f t="shared" si="19"/>
        <v>993.45947250000006</v>
      </c>
      <c r="F18" s="82">
        <f>'base(indices)'!$I$147</f>
        <v>0.30830000000000002</v>
      </c>
      <c r="G18" s="54">
        <f t="shared" si="0"/>
        <v>306.28355537175003</v>
      </c>
      <c r="H18" s="267">
        <f t="shared" si="1"/>
        <v>1299.7430278717502</v>
      </c>
      <c r="I18" s="414">
        <f t="shared" si="20"/>
        <v>257190.76849356131</v>
      </c>
      <c r="J18" s="58">
        <f>IF((I18-H$21+(H$21/12*5))+K18-(H18/2)&gt;$I$197,$I$197-K18,(I18-H$21+(H$21/12*5)-(H18/2)))</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c r="AB18" s="381"/>
    </row>
    <row r="19" spans="1:28" ht="12.75" customHeight="1">
      <c r="A19" s="187">
        <v>160</v>
      </c>
      <c r="B19" s="40">
        <v>40422</v>
      </c>
      <c r="C19" s="61">
        <f>VLOOKUP(B19,'base(indices)'!$A$4:$C$183,3,FALSE)</f>
        <v>510</v>
      </c>
      <c r="D19" s="192">
        <f>'base(indices)'!G12</f>
        <v>1.9489342199999999</v>
      </c>
      <c r="E19" s="63">
        <f t="shared" si="19"/>
        <v>993.95645219999994</v>
      </c>
      <c r="F19" s="82">
        <f>'base(indices)'!$I$147</f>
        <v>0.30830000000000002</v>
      </c>
      <c r="G19" s="63">
        <f t="shared" si="0"/>
        <v>306.43677421325998</v>
      </c>
      <c r="H19" s="268">
        <f t="shared" si="1"/>
        <v>1300.39322641326</v>
      </c>
      <c r="I19" s="415">
        <f t="shared" si="20"/>
        <v>255891.02546568957</v>
      </c>
      <c r="J19" s="45">
        <f>IF((I19-H$21+(H$21/12*4))+K19-(H19/2)&gt;$I$197,$I$197-K19,(I19-H$21+(H$21/12*4)-(H19/2)))</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c r="AB19" s="380"/>
    </row>
    <row r="20" spans="1:28" ht="12.75" customHeight="1">
      <c r="A20" s="187">
        <v>159</v>
      </c>
      <c r="B20" s="50">
        <v>40452</v>
      </c>
      <c r="C20" s="61">
        <f>VLOOKUP(B20,'base(indices)'!$A$4:$C$183,3,FALSE)</f>
        <v>510</v>
      </c>
      <c r="D20" s="192">
        <f>'base(indices)'!G13</f>
        <v>1.94291119</v>
      </c>
      <c r="E20" s="54">
        <f t="shared" si="19"/>
        <v>990.88470689999997</v>
      </c>
      <c r="F20" s="82">
        <f>'base(indices)'!$I$147</f>
        <v>0.30830000000000002</v>
      </c>
      <c r="G20" s="54">
        <f t="shared" si="0"/>
        <v>305.48975513726998</v>
      </c>
      <c r="H20" s="267">
        <f t="shared" si="1"/>
        <v>1296.37446203727</v>
      </c>
      <c r="I20" s="414">
        <f t="shared" si="20"/>
        <v>254590.63223927631</v>
      </c>
      <c r="J20" s="58">
        <f>IF((I20-H$21+(H$21/12*3))+K20-(H20/2)&gt;$I$197,$I$197-K20,(I20-H$21+(H$21/12*3)-(H20/2)))</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c r="AB20" s="381"/>
    </row>
    <row r="21" spans="1:28" ht="12.75" customHeight="1">
      <c r="A21" s="187">
        <v>158</v>
      </c>
      <c r="B21" s="40">
        <v>40483</v>
      </c>
      <c r="C21" s="61">
        <f>VLOOKUP(B21,'base(indices)'!$A$4:$C$183,3,FALSE)</f>
        <v>510</v>
      </c>
      <c r="D21" s="192">
        <f>'base(indices)'!G14</f>
        <v>1.9309393699999999</v>
      </c>
      <c r="E21" s="63">
        <f t="shared" si="19"/>
        <v>984.77907870000001</v>
      </c>
      <c r="F21" s="82">
        <f>'base(indices)'!$I$147</f>
        <v>0.30830000000000002</v>
      </c>
      <c r="G21" s="63">
        <f t="shared" si="0"/>
        <v>303.60738996321004</v>
      </c>
      <c r="H21" s="268">
        <f t="shared" si="1"/>
        <v>1288.3864686632101</v>
      </c>
      <c r="I21" s="415">
        <f t="shared" si="20"/>
        <v>253294.25777723905</v>
      </c>
      <c r="J21" s="45">
        <f>IF((I21-H$21+(H$21/12*2))+K21-(H21/2)&gt;$I$197,$I$197-K21,(I21-H$21+(H$21/12*2)-(H21/2)))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c r="AB21" s="380"/>
    </row>
    <row r="22" spans="1:28" ht="12.75" customHeight="1" thickBot="1">
      <c r="A22" s="188">
        <v>157</v>
      </c>
      <c r="B22" s="300">
        <v>40513</v>
      </c>
      <c r="C22" s="69">
        <f>C21*2</f>
        <v>1020</v>
      </c>
      <c r="D22" s="335">
        <f>'base(indices)'!G15</f>
        <v>1.91447488</v>
      </c>
      <c r="E22" s="163">
        <f t="shared" si="19"/>
        <v>1952.7643776</v>
      </c>
      <c r="F22" s="304">
        <f>'base(indices)'!$I$147</f>
        <v>0.30830000000000002</v>
      </c>
      <c r="G22" s="163">
        <f t="shared" si="0"/>
        <v>602.03725761407998</v>
      </c>
      <c r="H22" s="355">
        <f t="shared" si="1"/>
        <v>2554.8016352140799</v>
      </c>
      <c r="I22" s="416">
        <f t="shared" si="20"/>
        <v>252005.87130857585</v>
      </c>
      <c r="J22" s="175">
        <f>IF((I22-H$21+(H$21/12*1))+K22-(H22/4)&gt;$I$197,$I$197-K22,(I22-H$21+(H$21/12*1)-(H22/4)))</f>
        <v>74498.814604423707</v>
      </c>
      <c r="K22" s="86">
        <f t="shared" si="2"/>
        <v>10221.185395576289</v>
      </c>
      <c r="L22" s="287">
        <f t="shared" si="3"/>
        <v>84720</v>
      </c>
      <c r="M22" s="85">
        <f t="shared" si="4"/>
        <v>70773.873874202516</v>
      </c>
      <c r="N22" s="86">
        <f t="shared" si="5"/>
        <v>9710.1261257974747</v>
      </c>
      <c r="O22" s="107">
        <f t="shared" si="6"/>
        <v>80483.999999999985</v>
      </c>
      <c r="P22" s="175">
        <f t="shared" si="7"/>
        <v>67048.93314398134</v>
      </c>
      <c r="Q22" s="86">
        <f t="shared" si="8"/>
        <v>9199.0668560186605</v>
      </c>
      <c r="R22" s="165">
        <f t="shared" si="9"/>
        <v>76248</v>
      </c>
      <c r="S22" s="85">
        <f t="shared" si="10"/>
        <v>59599.051683538972</v>
      </c>
      <c r="T22" s="86">
        <f t="shared" si="11"/>
        <v>8176.9483164610319</v>
      </c>
      <c r="U22" s="107">
        <f t="shared" si="12"/>
        <v>67776</v>
      </c>
      <c r="V22" s="175">
        <f t="shared" si="13"/>
        <v>52149.170223096589</v>
      </c>
      <c r="W22" s="86">
        <f t="shared" si="14"/>
        <v>7154.8297769034016</v>
      </c>
      <c r="X22" s="165">
        <f t="shared" si="15"/>
        <v>59303.999999999993</v>
      </c>
      <c r="Y22" s="85">
        <f t="shared" si="16"/>
        <v>44699.288762654222</v>
      </c>
      <c r="Z22" s="86">
        <f t="shared" si="17"/>
        <v>6132.711237345773</v>
      </c>
      <c r="AA22" s="165">
        <f t="shared" si="18"/>
        <v>50831.999999999993</v>
      </c>
      <c r="AB22" s="381"/>
    </row>
    <row r="23" spans="1:28" ht="12.75" customHeight="1">
      <c r="A23" s="217">
        <v>156</v>
      </c>
      <c r="B23" s="246">
        <v>40544</v>
      </c>
      <c r="C23" s="273">
        <f>VLOOKUP(B23,'base(indices)'!$A$4:$C$183,3,FALSE)</f>
        <v>540</v>
      </c>
      <c r="D23" s="195">
        <f>'base(indices)'!G16</f>
        <v>1.90135553</v>
      </c>
      <c r="E23" s="154">
        <f>C23*D23</f>
        <v>1026.7319861999999</v>
      </c>
      <c r="F23" s="42">
        <f>'base(indices)'!$I$147</f>
        <v>0.30830000000000002</v>
      </c>
      <c r="G23" s="154">
        <f t="shared" si="0"/>
        <v>316.54147134546002</v>
      </c>
      <c r="H23" s="362">
        <f t="shared" si="1"/>
        <v>1343.2734575454599</v>
      </c>
      <c r="I23" s="401">
        <f t="shared" si="20"/>
        <v>249451.06967336178</v>
      </c>
      <c r="J23" s="288">
        <f>IF((I23-H$33+(H$33))+K23-(H23/2)&gt;$I$197,$I$197-K23,(I23-H$33+(H$33)-(H23/2)))</f>
        <v>74498.814604423707</v>
      </c>
      <c r="K23" s="156">
        <f t="shared" si="2"/>
        <v>10221.185395576289</v>
      </c>
      <c r="L23" s="150">
        <f t="shared" si="3"/>
        <v>84720</v>
      </c>
      <c r="M23" s="283">
        <f t="shared" si="4"/>
        <v>70773.873874202516</v>
      </c>
      <c r="N23" s="156">
        <f t="shared" si="5"/>
        <v>9710.1261257974747</v>
      </c>
      <c r="O23" s="290">
        <f t="shared" si="6"/>
        <v>80483.999999999985</v>
      </c>
      <c r="P23" s="292">
        <f t="shared" si="7"/>
        <v>67048.93314398134</v>
      </c>
      <c r="Q23" s="156">
        <f t="shared" si="8"/>
        <v>9199.0668560186605</v>
      </c>
      <c r="R23" s="150">
        <f t="shared" si="9"/>
        <v>76248</v>
      </c>
      <c r="S23" s="283">
        <f t="shared" si="10"/>
        <v>59599.051683538972</v>
      </c>
      <c r="T23" s="156">
        <f t="shared" si="11"/>
        <v>8176.9483164610319</v>
      </c>
      <c r="U23" s="290">
        <f t="shared" si="12"/>
        <v>67776</v>
      </c>
      <c r="V23" s="288">
        <f t="shared" si="13"/>
        <v>52149.170223096589</v>
      </c>
      <c r="W23" s="156">
        <f t="shared" si="14"/>
        <v>7154.8297769034016</v>
      </c>
      <c r="X23" s="150">
        <f t="shared" si="15"/>
        <v>59303.999999999993</v>
      </c>
      <c r="Y23" s="283">
        <f t="shared" si="16"/>
        <v>44699.288762654222</v>
      </c>
      <c r="Z23" s="156">
        <f t="shared" si="17"/>
        <v>6132.711237345773</v>
      </c>
      <c r="AA23" s="150">
        <f t="shared" si="18"/>
        <v>50831.999999999993</v>
      </c>
      <c r="AB23" s="380"/>
    </row>
    <row r="24" spans="1:28" ht="12.75" customHeight="1">
      <c r="A24" s="187">
        <v>155</v>
      </c>
      <c r="B24" s="50">
        <v>40575</v>
      </c>
      <c r="C24" s="61">
        <f>VLOOKUP(B24,'base(indices)'!$A$4:$C$183,3,FALSE)</f>
        <v>540</v>
      </c>
      <c r="D24" s="192">
        <f>'base(indices)'!G17</f>
        <v>1.88701422</v>
      </c>
      <c r="E24" s="54">
        <f t="shared" ref="E24:E34" si="21">C24*D24</f>
        <v>1018.9876788</v>
      </c>
      <c r="F24" s="82">
        <f>'base(indices)'!$I$147</f>
        <v>0.30830000000000002</v>
      </c>
      <c r="G24" s="54">
        <f t="shared" si="0"/>
        <v>314.15390137404</v>
      </c>
      <c r="H24" s="267">
        <f t="shared" si="1"/>
        <v>1333.14158017404</v>
      </c>
      <c r="I24" s="359">
        <f t="shared" si="20"/>
        <v>248107.79621581631</v>
      </c>
      <c r="J24" s="58">
        <f>IF((I24-H$33+(H$33/12*11))+K24-(H24/2)&gt;$I$197,$I$197-K24,(I24-H$33+(H$33/12*11)-(H24/2)))</f>
        <v>74498.814604423707</v>
      </c>
      <c r="K24" s="91">
        <f t="shared" si="2"/>
        <v>10221.185395576289</v>
      </c>
      <c r="L24" s="284">
        <f t="shared" si="3"/>
        <v>84720</v>
      </c>
      <c r="M24" s="57">
        <f t="shared" si="4"/>
        <v>70773.873874202516</v>
      </c>
      <c r="N24" s="91">
        <f t="shared" si="5"/>
        <v>9710.1261257974747</v>
      </c>
      <c r="O24" s="60">
        <f t="shared" si="6"/>
        <v>80483.999999999985</v>
      </c>
      <c r="P24" s="58">
        <f t="shared" si="7"/>
        <v>67048.93314398134</v>
      </c>
      <c r="Q24" s="91">
        <f t="shared" si="8"/>
        <v>9199.0668560186605</v>
      </c>
      <c r="R24" s="59">
        <f t="shared" si="9"/>
        <v>76248</v>
      </c>
      <c r="S24" s="57">
        <f t="shared" si="10"/>
        <v>59599.051683538972</v>
      </c>
      <c r="T24" s="91">
        <f t="shared" si="11"/>
        <v>8176.9483164610319</v>
      </c>
      <c r="U24" s="60">
        <f t="shared" si="12"/>
        <v>67776</v>
      </c>
      <c r="V24" s="58">
        <f t="shared" si="13"/>
        <v>52149.170223096589</v>
      </c>
      <c r="W24" s="91">
        <f t="shared" si="14"/>
        <v>7154.8297769034016</v>
      </c>
      <c r="X24" s="59">
        <f t="shared" si="15"/>
        <v>59303.999999999993</v>
      </c>
      <c r="Y24" s="57">
        <f t="shared" si="16"/>
        <v>44699.288762654222</v>
      </c>
      <c r="Z24" s="91">
        <f t="shared" si="17"/>
        <v>6132.711237345773</v>
      </c>
      <c r="AA24" s="59">
        <f t="shared" si="18"/>
        <v>50831.999999999993</v>
      </c>
      <c r="AB24" s="381"/>
    </row>
    <row r="25" spans="1:28">
      <c r="A25" s="187">
        <v>154</v>
      </c>
      <c r="B25" s="40">
        <v>40603</v>
      </c>
      <c r="C25" s="61">
        <f>VLOOKUP(B25,'base(indices)'!$A$4:$C$183,3,FALSE)</f>
        <v>545</v>
      </c>
      <c r="D25" s="192">
        <f>'base(indices)'!G18</f>
        <v>1.8688860300000001</v>
      </c>
      <c r="E25" s="63">
        <f t="shared" si="21"/>
        <v>1018.54288635</v>
      </c>
      <c r="F25" s="82">
        <f>'base(indices)'!$I$147</f>
        <v>0.30830000000000002</v>
      </c>
      <c r="G25" s="63">
        <f t="shared" si="0"/>
        <v>314.01677186170502</v>
      </c>
      <c r="H25" s="268">
        <f t="shared" si="1"/>
        <v>1332.559658211705</v>
      </c>
      <c r="I25" s="360">
        <f t="shared" si="20"/>
        <v>246774.65463564228</v>
      </c>
      <c r="J25" s="45">
        <f>IF((I25-H$33+(H$33/12*10))+K25-(H25/2)&gt;$I$197,$I$197-K25,(I25-H$33+(H$33/12*10)-(H25/2)))</f>
        <v>74498.814604423707</v>
      </c>
      <c r="K25" s="108">
        <f t="shared" si="2"/>
        <v>10221.185395576289</v>
      </c>
      <c r="L25" s="46">
        <f t="shared" si="3"/>
        <v>84720</v>
      </c>
      <c r="M25" s="43">
        <f t="shared" si="4"/>
        <v>70773.873874202516</v>
      </c>
      <c r="N25" s="108">
        <f t="shared" si="5"/>
        <v>9710.1261257974747</v>
      </c>
      <c r="O25" s="47">
        <f t="shared" si="6"/>
        <v>80483.999999999985</v>
      </c>
      <c r="P25" s="119">
        <f t="shared" si="7"/>
        <v>67048.93314398134</v>
      </c>
      <c r="Q25" s="108">
        <f t="shared" si="8"/>
        <v>9199.0668560186605</v>
      </c>
      <c r="R25" s="46">
        <f t="shared" si="9"/>
        <v>76248</v>
      </c>
      <c r="S25" s="43">
        <f t="shared" si="10"/>
        <v>59599.051683538972</v>
      </c>
      <c r="T25" s="108">
        <f t="shared" si="11"/>
        <v>8176.9483164610319</v>
      </c>
      <c r="U25" s="47">
        <f t="shared" si="12"/>
        <v>67776</v>
      </c>
      <c r="V25" s="45">
        <f t="shared" si="13"/>
        <v>52149.170223096589</v>
      </c>
      <c r="W25" s="108">
        <f t="shared" si="14"/>
        <v>7154.8297769034016</v>
      </c>
      <c r="X25" s="46">
        <f t="shared" si="15"/>
        <v>59303.999999999993</v>
      </c>
      <c r="Y25" s="43">
        <f t="shared" si="16"/>
        <v>44699.288762654222</v>
      </c>
      <c r="Z25" s="108">
        <f t="shared" si="17"/>
        <v>6132.711237345773</v>
      </c>
      <c r="AA25" s="46">
        <f t="shared" si="18"/>
        <v>50831.999999999993</v>
      </c>
      <c r="AB25" s="380"/>
    </row>
    <row r="26" spans="1:28">
      <c r="A26" s="187">
        <v>153</v>
      </c>
      <c r="B26" s="50">
        <v>40634</v>
      </c>
      <c r="C26" s="61">
        <f>VLOOKUP(B26,'base(indices)'!$A$4:$C$183,3,FALSE)</f>
        <v>545</v>
      </c>
      <c r="D26" s="192">
        <f>'base(indices)'!G19</f>
        <v>1.85773959</v>
      </c>
      <c r="E26" s="54">
        <f t="shared" si="21"/>
        <v>1012.46807655</v>
      </c>
      <c r="F26" s="82">
        <f>'base(indices)'!$I$147</f>
        <v>0.30830000000000002</v>
      </c>
      <c r="G26" s="54">
        <f t="shared" si="0"/>
        <v>312.143908000365</v>
      </c>
      <c r="H26" s="267">
        <f t="shared" si="1"/>
        <v>1324.6119845503649</v>
      </c>
      <c r="I26" s="359">
        <f t="shared" si="20"/>
        <v>245442.09497743056</v>
      </c>
      <c r="J26" s="58">
        <f>IF((I26-H$33+(H$33/12*9))+K26-(H26/2)&gt;$I$197,$I$197-K26,(I26-H$33+(H$33/12*9)-(H26/2)))</f>
        <v>74498.814604423707</v>
      </c>
      <c r="K26" s="91">
        <f t="shared" si="2"/>
        <v>10221.185395576289</v>
      </c>
      <c r="L26" s="284">
        <f t="shared" si="3"/>
        <v>84720</v>
      </c>
      <c r="M26" s="57">
        <f t="shared" si="4"/>
        <v>70773.873874202516</v>
      </c>
      <c r="N26" s="91">
        <f t="shared" si="5"/>
        <v>9710.1261257974747</v>
      </c>
      <c r="O26" s="60">
        <f t="shared" si="6"/>
        <v>80483.999999999985</v>
      </c>
      <c r="P26" s="58">
        <f t="shared" si="7"/>
        <v>67048.93314398134</v>
      </c>
      <c r="Q26" s="91">
        <f t="shared" si="8"/>
        <v>9199.0668560186605</v>
      </c>
      <c r="R26" s="59">
        <f t="shared" si="9"/>
        <v>76248</v>
      </c>
      <c r="S26" s="57">
        <f t="shared" si="10"/>
        <v>59599.051683538972</v>
      </c>
      <c r="T26" s="91">
        <f t="shared" si="11"/>
        <v>8176.9483164610319</v>
      </c>
      <c r="U26" s="60">
        <f t="shared" si="12"/>
        <v>67776</v>
      </c>
      <c r="V26" s="58">
        <f t="shared" si="13"/>
        <v>52149.170223096589</v>
      </c>
      <c r="W26" s="91">
        <f t="shared" si="14"/>
        <v>7154.8297769034016</v>
      </c>
      <c r="X26" s="59">
        <f t="shared" si="15"/>
        <v>59303.999999999993</v>
      </c>
      <c r="Y26" s="57">
        <f t="shared" si="16"/>
        <v>44699.288762654222</v>
      </c>
      <c r="Z26" s="91">
        <f t="shared" si="17"/>
        <v>6132.711237345773</v>
      </c>
      <c r="AA26" s="59">
        <f t="shared" si="18"/>
        <v>50831.999999999993</v>
      </c>
      <c r="AB26" s="381"/>
    </row>
    <row r="27" spans="1:28">
      <c r="A27" s="187">
        <v>152</v>
      </c>
      <c r="B27" s="40">
        <v>40664</v>
      </c>
      <c r="C27" s="61">
        <f>VLOOKUP(B27,'base(indices)'!$A$4:$C$183,3,FALSE)</f>
        <v>545</v>
      </c>
      <c r="D27" s="192">
        <f>'base(indices)'!G20</f>
        <v>1.8435443</v>
      </c>
      <c r="E27" s="63">
        <f t="shared" si="21"/>
        <v>1004.7316435</v>
      </c>
      <c r="F27" s="82">
        <f>'base(indices)'!$I$147</f>
        <v>0.30830000000000002</v>
      </c>
      <c r="G27" s="63">
        <f t="shared" si="0"/>
        <v>309.75876569105003</v>
      </c>
      <c r="H27" s="268">
        <f t="shared" si="1"/>
        <v>1314.49040919105</v>
      </c>
      <c r="I27" s="360">
        <f t="shared" si="20"/>
        <v>244117.48299288019</v>
      </c>
      <c r="J27" s="45">
        <f>IF((I27-H$33+(H$33/12*8))+K27-(H27/2)&gt;$I$197,$I$197-K27,(I27-H$33+(H$33/12*8)-(H27/2)))</f>
        <v>74498.814604423707</v>
      </c>
      <c r="K27" s="108">
        <f t="shared" si="2"/>
        <v>10221.185395576289</v>
      </c>
      <c r="L27" s="46">
        <f t="shared" si="3"/>
        <v>84720</v>
      </c>
      <c r="M27" s="43">
        <f t="shared" si="4"/>
        <v>70773.873874202516</v>
      </c>
      <c r="N27" s="108">
        <f t="shared" si="5"/>
        <v>9710.1261257974747</v>
      </c>
      <c r="O27" s="47">
        <f t="shared" si="6"/>
        <v>80483.999999999985</v>
      </c>
      <c r="P27" s="119">
        <f t="shared" si="7"/>
        <v>67048.93314398134</v>
      </c>
      <c r="Q27" s="108">
        <f t="shared" si="8"/>
        <v>9199.0668560186605</v>
      </c>
      <c r="R27" s="46">
        <f t="shared" si="9"/>
        <v>76248</v>
      </c>
      <c r="S27" s="43">
        <f t="shared" si="10"/>
        <v>59599.051683538972</v>
      </c>
      <c r="T27" s="108">
        <f t="shared" si="11"/>
        <v>8176.9483164610319</v>
      </c>
      <c r="U27" s="47">
        <f t="shared" si="12"/>
        <v>67776</v>
      </c>
      <c r="V27" s="45">
        <f t="shared" si="13"/>
        <v>52149.170223096589</v>
      </c>
      <c r="W27" s="108">
        <f t="shared" si="14"/>
        <v>7154.8297769034016</v>
      </c>
      <c r="X27" s="46">
        <f t="shared" si="15"/>
        <v>59303.999999999993</v>
      </c>
      <c r="Y27" s="43">
        <f t="shared" si="16"/>
        <v>44699.288762654222</v>
      </c>
      <c r="Z27" s="108">
        <f t="shared" si="17"/>
        <v>6132.711237345773</v>
      </c>
      <c r="AA27" s="46">
        <f t="shared" si="18"/>
        <v>50831.999999999993</v>
      </c>
      <c r="AB27" s="380"/>
    </row>
    <row r="28" spans="1:28">
      <c r="A28" s="187">
        <v>151</v>
      </c>
      <c r="B28" s="50">
        <v>40695</v>
      </c>
      <c r="C28" s="61">
        <f>VLOOKUP(B28,'base(indices)'!$A$4:$C$183,3,FALSE)</f>
        <v>545</v>
      </c>
      <c r="D28" s="192">
        <f>'base(indices)'!G21</f>
        <v>1.8307291999999999</v>
      </c>
      <c r="E28" s="54">
        <f t="shared" si="21"/>
        <v>997.74741399999994</v>
      </c>
      <c r="F28" s="82">
        <f>'base(indices)'!$I$147</f>
        <v>0.30830000000000002</v>
      </c>
      <c r="G28" s="54">
        <f t="shared" si="0"/>
        <v>307.60552773619997</v>
      </c>
      <c r="H28" s="267">
        <f t="shared" si="1"/>
        <v>1305.3529417361999</v>
      </c>
      <c r="I28" s="359">
        <f t="shared" si="20"/>
        <v>242802.99258368913</v>
      </c>
      <c r="J28" s="58">
        <f>IF((I28-H$33+(H$33/12*7))+K28-(H28/2)&gt;$I$197,$I$197-K28,(I28-H$33+(H$33/12*7)-(H28/2)))</f>
        <v>74498.814604423707</v>
      </c>
      <c r="K28" s="91">
        <f t="shared" si="2"/>
        <v>10221.185395576289</v>
      </c>
      <c r="L28" s="284">
        <f t="shared" si="3"/>
        <v>84720</v>
      </c>
      <c r="M28" s="57">
        <f t="shared" si="4"/>
        <v>70773.873874202516</v>
      </c>
      <c r="N28" s="91">
        <f t="shared" si="5"/>
        <v>9710.1261257974747</v>
      </c>
      <c r="O28" s="60">
        <f t="shared" si="6"/>
        <v>80483.999999999985</v>
      </c>
      <c r="P28" s="58">
        <f t="shared" si="7"/>
        <v>67048.93314398134</v>
      </c>
      <c r="Q28" s="91">
        <f t="shared" si="8"/>
        <v>9199.0668560186605</v>
      </c>
      <c r="R28" s="59">
        <f t="shared" si="9"/>
        <v>76248</v>
      </c>
      <c r="S28" s="57">
        <f t="shared" si="10"/>
        <v>59599.051683538972</v>
      </c>
      <c r="T28" s="91">
        <f t="shared" si="11"/>
        <v>8176.9483164610319</v>
      </c>
      <c r="U28" s="60">
        <f t="shared" si="12"/>
        <v>67776</v>
      </c>
      <c r="V28" s="58">
        <f t="shared" si="13"/>
        <v>52149.170223096589</v>
      </c>
      <c r="W28" s="91">
        <f t="shared" si="14"/>
        <v>7154.8297769034016</v>
      </c>
      <c r="X28" s="59">
        <f t="shared" si="15"/>
        <v>59303.999999999993</v>
      </c>
      <c r="Y28" s="57">
        <f t="shared" si="16"/>
        <v>44699.288762654222</v>
      </c>
      <c r="Z28" s="91">
        <f t="shared" si="17"/>
        <v>6132.711237345773</v>
      </c>
      <c r="AA28" s="59">
        <f t="shared" si="18"/>
        <v>50831.999999999993</v>
      </c>
      <c r="AB28" s="381"/>
    </row>
    <row r="29" spans="1:28">
      <c r="A29" s="187">
        <v>150</v>
      </c>
      <c r="B29" s="40">
        <v>40725</v>
      </c>
      <c r="C29" s="61">
        <f>VLOOKUP(B29,'base(indices)'!$A$4:$C$183,3,FALSE)</f>
        <v>545</v>
      </c>
      <c r="D29" s="192">
        <f>'base(indices)'!G22</f>
        <v>1.8265281799999999</v>
      </c>
      <c r="E29" s="63">
        <f t="shared" si="21"/>
        <v>995.45785809999995</v>
      </c>
      <c r="F29" s="82">
        <f>'base(indices)'!$I$147</f>
        <v>0.30830000000000002</v>
      </c>
      <c r="G29" s="63">
        <f t="shared" si="0"/>
        <v>306.89965765223002</v>
      </c>
      <c r="H29" s="268">
        <f t="shared" si="1"/>
        <v>1302.35751575223</v>
      </c>
      <c r="I29" s="360">
        <f t="shared" si="20"/>
        <v>241497.63964195293</v>
      </c>
      <c r="J29" s="45">
        <f>IF((I29-H$33+(H$33/12*6))+K29-(H29/2)&gt;$I$197,$I$197-K29,(I29-H$33+(H$33/12*6)-(H29/2)))</f>
        <v>74498.814604423707</v>
      </c>
      <c r="K29" s="108">
        <f t="shared" si="2"/>
        <v>10221.185395576289</v>
      </c>
      <c r="L29" s="46">
        <f t="shared" si="3"/>
        <v>84720</v>
      </c>
      <c r="M29" s="43">
        <f t="shared" si="4"/>
        <v>70773.873874202516</v>
      </c>
      <c r="N29" s="108">
        <f t="shared" si="5"/>
        <v>9710.1261257974747</v>
      </c>
      <c r="O29" s="47">
        <f t="shared" si="6"/>
        <v>80483.999999999985</v>
      </c>
      <c r="P29" s="119">
        <f t="shared" si="7"/>
        <v>67048.93314398134</v>
      </c>
      <c r="Q29" s="108">
        <f t="shared" si="8"/>
        <v>9199.0668560186605</v>
      </c>
      <c r="R29" s="46">
        <f t="shared" si="9"/>
        <v>76248</v>
      </c>
      <c r="S29" s="43">
        <f t="shared" si="10"/>
        <v>59599.051683538972</v>
      </c>
      <c r="T29" s="108">
        <f t="shared" si="11"/>
        <v>8176.9483164610319</v>
      </c>
      <c r="U29" s="47">
        <f t="shared" si="12"/>
        <v>67776</v>
      </c>
      <c r="V29" s="45">
        <f t="shared" si="13"/>
        <v>52149.170223096589</v>
      </c>
      <c r="W29" s="108">
        <f t="shared" si="14"/>
        <v>7154.8297769034016</v>
      </c>
      <c r="X29" s="46">
        <f t="shared" si="15"/>
        <v>59303.999999999993</v>
      </c>
      <c r="Y29" s="43">
        <f t="shared" si="16"/>
        <v>44699.288762654222</v>
      </c>
      <c r="Z29" s="108">
        <f t="shared" si="17"/>
        <v>6132.711237345773</v>
      </c>
      <c r="AA29" s="46">
        <f t="shared" si="18"/>
        <v>50831.999999999993</v>
      </c>
      <c r="AB29" s="380"/>
    </row>
    <row r="30" spans="1:28">
      <c r="A30" s="187">
        <v>149</v>
      </c>
      <c r="B30" s="50">
        <v>40756</v>
      </c>
      <c r="C30" s="61">
        <f>VLOOKUP(B30,'base(indices)'!$A$4:$C$183,3,FALSE)</f>
        <v>545</v>
      </c>
      <c r="D30" s="192">
        <f>'base(indices)'!G23</f>
        <v>1.8247034799999999</v>
      </c>
      <c r="E30" s="54">
        <f t="shared" si="21"/>
        <v>994.46339660000001</v>
      </c>
      <c r="F30" s="82">
        <f>'base(indices)'!$I$147</f>
        <v>0.30830000000000002</v>
      </c>
      <c r="G30" s="54">
        <f t="shared" si="0"/>
        <v>306.59306517178004</v>
      </c>
      <c r="H30" s="267">
        <f t="shared" si="1"/>
        <v>1301.0564617717801</v>
      </c>
      <c r="I30" s="359">
        <f t="shared" si="20"/>
        <v>240195.28212620071</v>
      </c>
      <c r="J30" s="58">
        <f>IF((I30-H$33+(H$33/12*5))+K30-(H30/2)&gt;$I$197,$I$197-K30,(I30-H$33+(H$33/12*5)-(H30/2)))</f>
        <v>74498.814604423707</v>
      </c>
      <c r="K30" s="91">
        <f t="shared" si="2"/>
        <v>10221.185395576289</v>
      </c>
      <c r="L30" s="284">
        <f t="shared" si="3"/>
        <v>84720</v>
      </c>
      <c r="M30" s="57">
        <f t="shared" si="4"/>
        <v>70773.873874202516</v>
      </c>
      <c r="N30" s="91">
        <f t="shared" si="5"/>
        <v>9710.1261257974747</v>
      </c>
      <c r="O30" s="60">
        <f t="shared" si="6"/>
        <v>80483.999999999985</v>
      </c>
      <c r="P30" s="58">
        <f t="shared" si="7"/>
        <v>67048.93314398134</v>
      </c>
      <c r="Q30" s="91">
        <f t="shared" si="8"/>
        <v>9199.0668560186605</v>
      </c>
      <c r="R30" s="59">
        <f t="shared" si="9"/>
        <v>76248</v>
      </c>
      <c r="S30" s="57">
        <f t="shared" si="10"/>
        <v>59599.051683538972</v>
      </c>
      <c r="T30" s="91">
        <f t="shared" si="11"/>
        <v>8176.9483164610319</v>
      </c>
      <c r="U30" s="60">
        <f t="shared" si="12"/>
        <v>67776</v>
      </c>
      <c r="V30" s="58">
        <f t="shared" si="13"/>
        <v>52149.170223096589</v>
      </c>
      <c r="W30" s="91">
        <f t="shared" si="14"/>
        <v>7154.8297769034016</v>
      </c>
      <c r="X30" s="59">
        <f t="shared" si="15"/>
        <v>59303.999999999993</v>
      </c>
      <c r="Y30" s="57">
        <f t="shared" si="16"/>
        <v>44699.288762654222</v>
      </c>
      <c r="Z30" s="91">
        <f t="shared" si="17"/>
        <v>6132.711237345773</v>
      </c>
      <c r="AA30" s="59">
        <f t="shared" si="18"/>
        <v>50831.999999999993</v>
      </c>
      <c r="AB30" s="381"/>
    </row>
    <row r="31" spans="1:28">
      <c r="A31" s="187">
        <v>148</v>
      </c>
      <c r="B31" s="40">
        <v>40787</v>
      </c>
      <c r="C31" s="61">
        <f>VLOOKUP(B31,'base(indices)'!$A$4:$C$183,3,FALSE)</f>
        <v>545</v>
      </c>
      <c r="D31" s="192">
        <f>'base(indices)'!G24</f>
        <v>1.81979004</v>
      </c>
      <c r="E31" s="63">
        <f t="shared" si="21"/>
        <v>991.78557179999996</v>
      </c>
      <c r="F31" s="82">
        <f>'base(indices)'!$I$147</f>
        <v>0.30830000000000002</v>
      </c>
      <c r="G31" s="63">
        <f t="shared" si="0"/>
        <v>305.76749178594002</v>
      </c>
      <c r="H31" s="268">
        <f t="shared" si="1"/>
        <v>1297.55306358594</v>
      </c>
      <c r="I31" s="360">
        <f t="shared" si="20"/>
        <v>238894.22566442893</v>
      </c>
      <c r="J31" s="45">
        <f>IF((I31-H$33+(H$33/12*4))+K31-(H31/2)&gt;$I$197,$I$197-K31,(I31-H$33+(H$33/12*4)-(H31/2)))</f>
        <v>74498.814604423707</v>
      </c>
      <c r="K31" s="108">
        <f t="shared" si="2"/>
        <v>10221.185395576289</v>
      </c>
      <c r="L31" s="46">
        <f t="shared" si="3"/>
        <v>84720</v>
      </c>
      <c r="M31" s="43">
        <f t="shared" si="4"/>
        <v>70773.873874202516</v>
      </c>
      <c r="N31" s="108">
        <f t="shared" si="5"/>
        <v>9710.1261257974747</v>
      </c>
      <c r="O31" s="47">
        <f t="shared" si="6"/>
        <v>80483.999999999985</v>
      </c>
      <c r="P31" s="119">
        <f t="shared" si="7"/>
        <v>67048.93314398134</v>
      </c>
      <c r="Q31" s="108">
        <f t="shared" si="8"/>
        <v>9199.0668560186605</v>
      </c>
      <c r="R31" s="46">
        <f t="shared" si="9"/>
        <v>76248</v>
      </c>
      <c r="S31" s="43">
        <f t="shared" si="10"/>
        <v>59599.051683538972</v>
      </c>
      <c r="T31" s="108">
        <f t="shared" si="11"/>
        <v>8176.9483164610319</v>
      </c>
      <c r="U31" s="47">
        <f t="shared" si="12"/>
        <v>67776</v>
      </c>
      <c r="V31" s="45">
        <f t="shared" si="13"/>
        <v>52149.170223096589</v>
      </c>
      <c r="W31" s="108">
        <f t="shared" si="14"/>
        <v>7154.8297769034016</v>
      </c>
      <c r="X31" s="46">
        <f t="shared" si="15"/>
        <v>59303.999999999993</v>
      </c>
      <c r="Y31" s="43">
        <f t="shared" si="16"/>
        <v>44699.288762654222</v>
      </c>
      <c r="Z31" s="108">
        <f t="shared" si="17"/>
        <v>6132.711237345773</v>
      </c>
      <c r="AA31" s="46">
        <f t="shared" si="18"/>
        <v>50831.999999999993</v>
      </c>
      <c r="AB31" s="380"/>
    </row>
    <row r="32" spans="1:28">
      <c r="A32" s="187">
        <v>147</v>
      </c>
      <c r="B32" s="50">
        <v>40817</v>
      </c>
      <c r="C32" s="61">
        <f>VLOOKUP(B32,'base(indices)'!$A$4:$C$183,3,FALSE)</f>
        <v>545</v>
      </c>
      <c r="D32" s="192">
        <f>'base(indices)'!G25</f>
        <v>1.8101960100000001</v>
      </c>
      <c r="E32" s="54">
        <f t="shared" si="21"/>
        <v>986.55682545000002</v>
      </c>
      <c r="F32" s="82">
        <f>'base(indices)'!$I$147</f>
        <v>0.30830000000000002</v>
      </c>
      <c r="G32" s="54">
        <f t="shared" si="0"/>
        <v>304.15546928623502</v>
      </c>
      <c r="H32" s="267">
        <f t="shared" si="1"/>
        <v>1290.712294736235</v>
      </c>
      <c r="I32" s="359">
        <f t="shared" si="20"/>
        <v>237596.67260084298</v>
      </c>
      <c r="J32" s="58">
        <f>IF((I32-H$33+(H$33/12*3))+K32-(H32/2)&gt;$I$197,$I$197-K32,(I32-H$33+(H$33/12*3)-(H32/2)))</f>
        <v>74498.814604423707</v>
      </c>
      <c r="K32" s="91">
        <f t="shared" si="2"/>
        <v>10221.185395576289</v>
      </c>
      <c r="L32" s="284">
        <f t="shared" si="3"/>
        <v>84720</v>
      </c>
      <c r="M32" s="57">
        <f t="shared" si="4"/>
        <v>70773.873874202516</v>
      </c>
      <c r="N32" s="91">
        <f t="shared" si="5"/>
        <v>9710.1261257974747</v>
      </c>
      <c r="O32" s="60">
        <f t="shared" si="6"/>
        <v>80483.999999999985</v>
      </c>
      <c r="P32" s="58">
        <f t="shared" si="7"/>
        <v>67048.93314398134</v>
      </c>
      <c r="Q32" s="91">
        <f t="shared" si="8"/>
        <v>9199.0668560186605</v>
      </c>
      <c r="R32" s="59">
        <f t="shared" si="9"/>
        <v>76248</v>
      </c>
      <c r="S32" s="57">
        <f t="shared" si="10"/>
        <v>59599.051683538972</v>
      </c>
      <c r="T32" s="91">
        <f t="shared" si="11"/>
        <v>8176.9483164610319</v>
      </c>
      <c r="U32" s="60">
        <f t="shared" si="12"/>
        <v>67776</v>
      </c>
      <c r="V32" s="58">
        <f t="shared" si="13"/>
        <v>52149.170223096589</v>
      </c>
      <c r="W32" s="91">
        <f t="shared" si="14"/>
        <v>7154.8297769034016</v>
      </c>
      <c r="X32" s="59">
        <f t="shared" si="15"/>
        <v>59303.999999999993</v>
      </c>
      <c r="Y32" s="57">
        <f t="shared" si="16"/>
        <v>44699.288762654222</v>
      </c>
      <c r="Z32" s="91">
        <f t="shared" si="17"/>
        <v>6132.711237345773</v>
      </c>
      <c r="AA32" s="59">
        <f t="shared" si="18"/>
        <v>50831.999999999993</v>
      </c>
      <c r="AB32" s="381"/>
    </row>
    <row r="33" spans="1:28">
      <c r="A33" s="187">
        <v>146</v>
      </c>
      <c r="B33" s="40">
        <v>40848</v>
      </c>
      <c r="C33" s="61">
        <f>VLOOKUP(B33,'base(indices)'!$A$4:$C$183,3,FALSE)</f>
        <v>545</v>
      </c>
      <c r="D33" s="192">
        <f>'base(indices)'!G26</f>
        <v>1.80262498</v>
      </c>
      <c r="E33" s="63">
        <f t="shared" si="21"/>
        <v>982.43061410000007</v>
      </c>
      <c r="F33" s="82">
        <f>'base(indices)'!$I$147</f>
        <v>0.30830000000000002</v>
      </c>
      <c r="G33" s="63">
        <f t="shared" si="0"/>
        <v>302.88335832703007</v>
      </c>
      <c r="H33" s="268">
        <f t="shared" si="1"/>
        <v>1285.3139724270302</v>
      </c>
      <c r="I33" s="360">
        <f t="shared" si="20"/>
        <v>236305.96030610675</v>
      </c>
      <c r="J33" s="45">
        <f>IF((I33-H$33+(H$33/12*2))+K33-(H33/2)&gt;$I$197,$I$197-K33,(I33-H$33+(H$33/12*2)-(H33/2)))</f>
        <v>74498.814604423707</v>
      </c>
      <c r="K33" s="108">
        <f t="shared" si="2"/>
        <v>10221.185395576289</v>
      </c>
      <c r="L33" s="46">
        <f t="shared" si="3"/>
        <v>84720</v>
      </c>
      <c r="M33" s="43">
        <f t="shared" si="4"/>
        <v>70773.873874202516</v>
      </c>
      <c r="N33" s="108">
        <f t="shared" si="5"/>
        <v>9710.1261257974747</v>
      </c>
      <c r="O33" s="47">
        <f t="shared" si="6"/>
        <v>80483.999999999985</v>
      </c>
      <c r="P33" s="119">
        <f t="shared" si="7"/>
        <v>67048.93314398134</v>
      </c>
      <c r="Q33" s="108">
        <f t="shared" si="8"/>
        <v>9199.0668560186605</v>
      </c>
      <c r="R33" s="46">
        <f t="shared" si="9"/>
        <v>76248</v>
      </c>
      <c r="S33" s="43">
        <f t="shared" si="10"/>
        <v>59599.051683538972</v>
      </c>
      <c r="T33" s="108">
        <f t="shared" si="11"/>
        <v>8176.9483164610319</v>
      </c>
      <c r="U33" s="47">
        <f t="shared" si="12"/>
        <v>67776</v>
      </c>
      <c r="V33" s="45">
        <f t="shared" si="13"/>
        <v>52149.170223096589</v>
      </c>
      <c r="W33" s="108">
        <f t="shared" si="14"/>
        <v>7154.8297769034016</v>
      </c>
      <c r="X33" s="46">
        <f t="shared" si="15"/>
        <v>59303.999999999993</v>
      </c>
      <c r="Y33" s="43">
        <f t="shared" si="16"/>
        <v>44699.288762654222</v>
      </c>
      <c r="Z33" s="108">
        <f t="shared" si="17"/>
        <v>6132.711237345773</v>
      </c>
      <c r="AA33" s="46">
        <f t="shared" si="18"/>
        <v>50831.999999999993</v>
      </c>
      <c r="AB33" s="380"/>
    </row>
    <row r="34" spans="1:28" ht="13" thickBot="1">
      <c r="A34" s="305">
        <v>145</v>
      </c>
      <c r="B34" s="383">
        <v>40878</v>
      </c>
      <c r="C34" s="142">
        <f>C33*2</f>
        <v>1090</v>
      </c>
      <c r="D34" s="343">
        <f>'base(indices)'!G27</f>
        <v>1.7943708700000001</v>
      </c>
      <c r="E34" s="170">
        <f t="shared" si="21"/>
        <v>1955.8642483000001</v>
      </c>
      <c r="F34" s="307">
        <f>'base(indices)'!$I$147</f>
        <v>0.30830000000000002</v>
      </c>
      <c r="G34" s="170">
        <f t="shared" si="0"/>
        <v>602.99294775089004</v>
      </c>
      <c r="H34" s="368">
        <f t="shared" si="1"/>
        <v>2558.8571960508903</v>
      </c>
      <c r="I34" s="384">
        <f t="shared" si="20"/>
        <v>235020.6463336797</v>
      </c>
      <c r="J34" s="285">
        <f>IF((I34-H$33+(H$33/12*1))+K34-(H34/4)&gt;$I$197,$I$197-K34,(I34-H$33+(H$33/12*1)-(H34/4)))</f>
        <v>74498.814604423707</v>
      </c>
      <c r="K34" s="202">
        <f t="shared" si="2"/>
        <v>10221.185395576289</v>
      </c>
      <c r="L34" s="286">
        <f t="shared" si="3"/>
        <v>84720</v>
      </c>
      <c r="M34" s="282">
        <f t="shared" si="4"/>
        <v>70773.873874202516</v>
      </c>
      <c r="N34" s="202">
        <f t="shared" si="5"/>
        <v>9710.1261257974747</v>
      </c>
      <c r="O34" s="289">
        <f t="shared" si="6"/>
        <v>80483.999999999985</v>
      </c>
      <c r="P34" s="285">
        <f t="shared" si="7"/>
        <v>67048.93314398134</v>
      </c>
      <c r="Q34" s="202">
        <f t="shared" si="8"/>
        <v>9199.0668560186605</v>
      </c>
      <c r="R34" s="203">
        <f t="shared" si="9"/>
        <v>76248</v>
      </c>
      <c r="S34" s="282">
        <f t="shared" si="10"/>
        <v>59599.051683538972</v>
      </c>
      <c r="T34" s="202">
        <f t="shared" si="11"/>
        <v>8176.9483164610319</v>
      </c>
      <c r="U34" s="289">
        <f t="shared" si="12"/>
        <v>67776</v>
      </c>
      <c r="V34" s="285">
        <f t="shared" si="13"/>
        <v>52149.170223096589</v>
      </c>
      <c r="W34" s="202">
        <f t="shared" si="14"/>
        <v>7154.8297769034016</v>
      </c>
      <c r="X34" s="203">
        <f t="shared" si="15"/>
        <v>59303.999999999993</v>
      </c>
      <c r="Y34" s="282">
        <f t="shared" si="16"/>
        <v>44699.288762654222</v>
      </c>
      <c r="Z34" s="202">
        <f t="shared" si="17"/>
        <v>6132.711237345773</v>
      </c>
      <c r="AA34" s="203">
        <f t="shared" si="18"/>
        <v>50831.999999999993</v>
      </c>
      <c r="AB34" s="381"/>
    </row>
    <row r="35" spans="1:28">
      <c r="A35" s="190">
        <v>144</v>
      </c>
      <c r="B35" s="136">
        <v>40909</v>
      </c>
      <c r="C35" s="120">
        <f>VLOOKUP(B35,'base(indices)'!$A$4:$C$183,3,FALSE)</f>
        <v>622</v>
      </c>
      <c r="D35" s="193">
        <f>'base(indices)'!G28</f>
        <v>1.7843783600000001</v>
      </c>
      <c r="E35" s="78">
        <f>C35*D35</f>
        <v>1109.88333992</v>
      </c>
      <c r="F35" s="79">
        <f>'base(indices)'!$I$147</f>
        <v>0.30830000000000002</v>
      </c>
      <c r="G35" s="78">
        <f t="shared" si="0"/>
        <v>342.17703369733601</v>
      </c>
      <c r="H35" s="266">
        <f t="shared" si="1"/>
        <v>1452.0603736173362</v>
      </c>
      <c r="I35" s="413">
        <f t="shared" si="20"/>
        <v>232461.7891376288</v>
      </c>
      <c r="J35" s="48">
        <f>IF((I35-H$45+(H$45))+K35-(H35/2)&gt;$I$197,$I$197-K35,(I35-H$45+(H$45)-(H35/2)))</f>
        <v>74498.814604423707</v>
      </c>
      <c r="K35" s="109">
        <f t="shared" si="2"/>
        <v>10221.185395576289</v>
      </c>
      <c r="L35" s="49">
        <f t="shared" si="3"/>
        <v>84720</v>
      </c>
      <c r="M35" s="138">
        <f t="shared" si="4"/>
        <v>70773.873874202516</v>
      </c>
      <c r="N35" s="109">
        <f t="shared" si="5"/>
        <v>9710.1261257974747</v>
      </c>
      <c r="O35" s="139">
        <f t="shared" si="6"/>
        <v>80483.999999999985</v>
      </c>
      <c r="P35" s="291">
        <f t="shared" si="7"/>
        <v>67048.93314398134</v>
      </c>
      <c r="Q35" s="109">
        <f t="shared" si="8"/>
        <v>9199.0668560186605</v>
      </c>
      <c r="R35" s="49">
        <f t="shared" si="9"/>
        <v>76248</v>
      </c>
      <c r="S35" s="138">
        <f t="shared" si="10"/>
        <v>59599.051683538972</v>
      </c>
      <c r="T35" s="109">
        <f t="shared" si="11"/>
        <v>8176.9483164610319</v>
      </c>
      <c r="U35" s="139">
        <f t="shared" si="12"/>
        <v>67776</v>
      </c>
      <c r="V35" s="48">
        <f t="shared" si="13"/>
        <v>52149.170223096589</v>
      </c>
      <c r="W35" s="109">
        <f t="shared" si="14"/>
        <v>7154.8297769034016</v>
      </c>
      <c r="X35" s="49">
        <f t="shared" si="15"/>
        <v>59303.999999999993</v>
      </c>
      <c r="Y35" s="138">
        <f t="shared" si="16"/>
        <v>44699.288762654222</v>
      </c>
      <c r="Z35" s="109">
        <f t="shared" si="17"/>
        <v>6132.711237345773</v>
      </c>
      <c r="AA35" s="49">
        <f t="shared" si="18"/>
        <v>50831.999999999993</v>
      </c>
      <c r="AB35" s="380"/>
    </row>
    <row r="36" spans="1:28">
      <c r="A36" s="187">
        <v>143</v>
      </c>
      <c r="B36" s="50">
        <v>40940</v>
      </c>
      <c r="C36" s="61">
        <f>VLOOKUP(B36,'base(indices)'!$A$4:$C$183,3,FALSE)</f>
        <v>622</v>
      </c>
      <c r="D36" s="192">
        <f>'base(indices)'!G29</f>
        <v>1.7728548</v>
      </c>
      <c r="E36" s="54">
        <f t="shared" ref="E36:E46" si="22">C36*D36</f>
        <v>1102.7156855999999</v>
      </c>
      <c r="F36" s="82">
        <f>'base(indices)'!$I$147</f>
        <v>0.30830000000000002</v>
      </c>
      <c r="G36" s="54">
        <f t="shared" si="0"/>
        <v>339.96724587047999</v>
      </c>
      <c r="H36" s="267">
        <f t="shared" si="1"/>
        <v>1442.6829314704798</v>
      </c>
      <c r="I36" s="414">
        <f t="shared" si="20"/>
        <v>231009.72876401147</v>
      </c>
      <c r="J36" s="58">
        <f>IF((I36-H$45+(H$45/12*11))+K36-(H36/2)&gt;$I$197,$I$197-K36,(I36-H$45+(H$45/12*11)-(H36/2)))</f>
        <v>74498.814604423707</v>
      </c>
      <c r="K36" s="91">
        <f t="shared" si="2"/>
        <v>10221.185395576289</v>
      </c>
      <c r="L36" s="284">
        <f t="shared" si="3"/>
        <v>84720</v>
      </c>
      <c r="M36" s="57">
        <f t="shared" si="4"/>
        <v>70773.873874202516</v>
      </c>
      <c r="N36" s="91">
        <f t="shared" si="5"/>
        <v>9710.1261257974747</v>
      </c>
      <c r="O36" s="60">
        <f t="shared" si="6"/>
        <v>80483.999999999985</v>
      </c>
      <c r="P36" s="58">
        <f t="shared" si="7"/>
        <v>67048.93314398134</v>
      </c>
      <c r="Q36" s="91">
        <f t="shared" si="8"/>
        <v>9199.0668560186605</v>
      </c>
      <c r="R36" s="59">
        <f t="shared" si="9"/>
        <v>76248</v>
      </c>
      <c r="S36" s="57">
        <f t="shared" si="10"/>
        <v>59599.051683538972</v>
      </c>
      <c r="T36" s="91">
        <f t="shared" si="11"/>
        <v>8176.9483164610319</v>
      </c>
      <c r="U36" s="60">
        <f t="shared" si="12"/>
        <v>67776</v>
      </c>
      <c r="V36" s="58">
        <f t="shared" si="13"/>
        <v>52149.170223096589</v>
      </c>
      <c r="W36" s="91">
        <f t="shared" si="14"/>
        <v>7154.8297769034016</v>
      </c>
      <c r="X36" s="59">
        <f t="shared" si="15"/>
        <v>59303.999999999993</v>
      </c>
      <c r="Y36" s="57">
        <f t="shared" si="16"/>
        <v>44699.288762654222</v>
      </c>
      <c r="Z36" s="91">
        <f t="shared" si="17"/>
        <v>6132.711237345773</v>
      </c>
      <c r="AA36" s="59">
        <f t="shared" si="18"/>
        <v>50831.999999999993</v>
      </c>
      <c r="AB36" s="381"/>
    </row>
    <row r="37" spans="1:28">
      <c r="A37" s="187">
        <v>142</v>
      </c>
      <c r="B37" s="40">
        <v>40969</v>
      </c>
      <c r="C37" s="61">
        <f>VLOOKUP(B37,'base(indices)'!$A$4:$C$183,3,FALSE)</f>
        <v>622</v>
      </c>
      <c r="D37" s="192">
        <f>'base(indices)'!G30</f>
        <v>1.7635082099999999</v>
      </c>
      <c r="E37" s="63">
        <f t="shared" si="22"/>
        <v>1096.90210662</v>
      </c>
      <c r="F37" s="82">
        <f>'base(indices)'!$I$147</f>
        <v>0.30830000000000002</v>
      </c>
      <c r="G37" s="63">
        <f t="shared" si="0"/>
        <v>338.17491947094601</v>
      </c>
      <c r="H37" s="268">
        <f t="shared" si="1"/>
        <v>1435.077026090946</v>
      </c>
      <c r="I37" s="415">
        <f t="shared" si="20"/>
        <v>229567.04583254099</v>
      </c>
      <c r="J37" s="45">
        <f>IF((I37-H$45+(H$45/12*10))+K37-(H37/2)&gt;$I$197,$I$197-K37,(I37-H$45+(H$45/12*10)-(H37/2)))</f>
        <v>74498.814604423707</v>
      </c>
      <c r="K37" s="108">
        <f t="shared" si="2"/>
        <v>10221.185395576289</v>
      </c>
      <c r="L37" s="46">
        <f t="shared" si="3"/>
        <v>84720</v>
      </c>
      <c r="M37" s="43">
        <f t="shared" si="4"/>
        <v>70773.873874202516</v>
      </c>
      <c r="N37" s="108">
        <f t="shared" si="5"/>
        <v>9710.1261257974747</v>
      </c>
      <c r="O37" s="47">
        <f t="shared" si="6"/>
        <v>80483.999999999985</v>
      </c>
      <c r="P37" s="119">
        <f t="shared" si="7"/>
        <v>67048.93314398134</v>
      </c>
      <c r="Q37" s="108">
        <f t="shared" si="8"/>
        <v>9199.0668560186605</v>
      </c>
      <c r="R37" s="46">
        <f t="shared" si="9"/>
        <v>76248</v>
      </c>
      <c r="S37" s="43">
        <f t="shared" si="10"/>
        <v>59599.051683538972</v>
      </c>
      <c r="T37" s="108">
        <f t="shared" si="11"/>
        <v>8176.9483164610319</v>
      </c>
      <c r="U37" s="47">
        <f t="shared" si="12"/>
        <v>67776</v>
      </c>
      <c r="V37" s="45">
        <f t="shared" si="13"/>
        <v>52149.170223096589</v>
      </c>
      <c r="W37" s="108">
        <f t="shared" si="14"/>
        <v>7154.8297769034016</v>
      </c>
      <c r="X37" s="46">
        <f t="shared" si="15"/>
        <v>59303.999999999993</v>
      </c>
      <c r="Y37" s="43">
        <f t="shared" si="16"/>
        <v>44699.288762654222</v>
      </c>
      <c r="Z37" s="108">
        <f t="shared" si="17"/>
        <v>6132.711237345773</v>
      </c>
      <c r="AA37" s="46">
        <f t="shared" si="18"/>
        <v>50831.999999999993</v>
      </c>
      <c r="AB37" s="380"/>
    </row>
    <row r="38" spans="1:28">
      <c r="A38" s="187">
        <v>141</v>
      </c>
      <c r="B38" s="50">
        <v>41000</v>
      </c>
      <c r="C38" s="61">
        <f>VLOOKUP(B38,'base(indices)'!$A$4:$C$183,3,FALSE)</f>
        <v>622</v>
      </c>
      <c r="D38" s="192">
        <f>'base(indices)'!G31</f>
        <v>1.75911043</v>
      </c>
      <c r="E38" s="54">
        <f t="shared" si="22"/>
        <v>1094.16668746</v>
      </c>
      <c r="F38" s="82">
        <f>'base(indices)'!$I$147</f>
        <v>0.30830000000000002</v>
      </c>
      <c r="G38" s="54">
        <f t="shared" si="0"/>
        <v>337.33158974391802</v>
      </c>
      <c r="H38" s="267">
        <f t="shared" si="1"/>
        <v>1431.498277203918</v>
      </c>
      <c r="I38" s="414">
        <f t="shared" si="20"/>
        <v>228131.96880645005</v>
      </c>
      <c r="J38" s="58">
        <f>IF((I38-H$45+(H$45/12*9))+K38-(H38/2)&gt;$I$197,$I$197-K38,(I38-H$45+(H$45/12*9)-(H38/2)))</f>
        <v>74498.814604423707</v>
      </c>
      <c r="K38" s="91">
        <f t="shared" si="2"/>
        <v>10221.185395576289</v>
      </c>
      <c r="L38" s="284">
        <f t="shared" si="3"/>
        <v>84720</v>
      </c>
      <c r="M38" s="57">
        <f t="shared" si="4"/>
        <v>70773.873874202516</v>
      </c>
      <c r="N38" s="91">
        <f t="shared" si="5"/>
        <v>9710.1261257974747</v>
      </c>
      <c r="O38" s="60">
        <f t="shared" si="6"/>
        <v>80483.999999999985</v>
      </c>
      <c r="P38" s="58">
        <f t="shared" si="7"/>
        <v>67048.93314398134</v>
      </c>
      <c r="Q38" s="91">
        <f t="shared" si="8"/>
        <v>9199.0668560186605</v>
      </c>
      <c r="R38" s="59">
        <f t="shared" si="9"/>
        <v>76248</v>
      </c>
      <c r="S38" s="57">
        <f t="shared" si="10"/>
        <v>59599.051683538972</v>
      </c>
      <c r="T38" s="91">
        <f t="shared" si="11"/>
        <v>8176.9483164610319</v>
      </c>
      <c r="U38" s="60">
        <f t="shared" si="12"/>
        <v>67776</v>
      </c>
      <c r="V38" s="58">
        <f t="shared" si="13"/>
        <v>52149.170223096589</v>
      </c>
      <c r="W38" s="91">
        <f t="shared" si="14"/>
        <v>7154.8297769034016</v>
      </c>
      <c r="X38" s="59">
        <f t="shared" si="15"/>
        <v>59303.999999999993</v>
      </c>
      <c r="Y38" s="57">
        <f t="shared" si="16"/>
        <v>44699.288762654222</v>
      </c>
      <c r="Z38" s="91">
        <f t="shared" si="17"/>
        <v>6132.711237345773</v>
      </c>
      <c r="AA38" s="59">
        <f t="shared" si="18"/>
        <v>50831.999999999993</v>
      </c>
      <c r="AB38" s="381"/>
    </row>
    <row r="39" spans="1:28">
      <c r="A39" s="187">
        <v>140</v>
      </c>
      <c r="B39" s="40">
        <v>41030</v>
      </c>
      <c r="C39" s="61">
        <f>VLOOKUP(B39,'base(indices)'!$A$4:$C$183,3,FALSE)</f>
        <v>622</v>
      </c>
      <c r="D39" s="192">
        <f>'base(indices)'!G32</f>
        <v>1.75157864</v>
      </c>
      <c r="E39" s="63">
        <f t="shared" si="22"/>
        <v>1089.48191408</v>
      </c>
      <c r="F39" s="82">
        <f>'base(indices)'!$I$147</f>
        <v>0.30830000000000002</v>
      </c>
      <c r="G39" s="63">
        <f t="shared" si="0"/>
        <v>335.88727411086404</v>
      </c>
      <c r="H39" s="268">
        <f t="shared" si="1"/>
        <v>1425.369188190864</v>
      </c>
      <c r="I39" s="415">
        <f t="shared" si="20"/>
        <v>226700.47052924614</v>
      </c>
      <c r="J39" s="45">
        <f>IF((I39-H$45+(H$45/12*8))+K39-(H39/2)&gt;$I$197,$I$197-K39,(I39-H$45+(H$45/12*8)-(H39/2)))</f>
        <v>74498.814604423707</v>
      </c>
      <c r="K39" s="108">
        <f t="shared" si="2"/>
        <v>10221.185395576289</v>
      </c>
      <c r="L39" s="46">
        <f t="shared" si="3"/>
        <v>84720</v>
      </c>
      <c r="M39" s="43">
        <f t="shared" si="4"/>
        <v>70773.873874202516</v>
      </c>
      <c r="N39" s="108">
        <f t="shared" si="5"/>
        <v>9710.1261257974747</v>
      </c>
      <c r="O39" s="47">
        <f t="shared" si="6"/>
        <v>80483.999999999985</v>
      </c>
      <c r="P39" s="119">
        <f t="shared" si="7"/>
        <v>67048.93314398134</v>
      </c>
      <c r="Q39" s="108">
        <f t="shared" si="8"/>
        <v>9199.0668560186605</v>
      </c>
      <c r="R39" s="46">
        <f t="shared" si="9"/>
        <v>76248</v>
      </c>
      <c r="S39" s="43">
        <f t="shared" si="10"/>
        <v>59599.051683538972</v>
      </c>
      <c r="T39" s="108">
        <f t="shared" si="11"/>
        <v>8176.9483164610319</v>
      </c>
      <c r="U39" s="47">
        <f t="shared" si="12"/>
        <v>67776</v>
      </c>
      <c r="V39" s="45">
        <f t="shared" si="13"/>
        <v>52149.170223096589</v>
      </c>
      <c r="W39" s="108">
        <f t="shared" si="14"/>
        <v>7154.8297769034016</v>
      </c>
      <c r="X39" s="46">
        <f t="shared" si="15"/>
        <v>59303.999999999993</v>
      </c>
      <c r="Y39" s="43">
        <f t="shared" si="16"/>
        <v>44699.288762654222</v>
      </c>
      <c r="Z39" s="108">
        <f t="shared" si="17"/>
        <v>6132.711237345773</v>
      </c>
      <c r="AA39" s="46">
        <f t="shared" si="18"/>
        <v>50831.999999999993</v>
      </c>
      <c r="AB39" s="380"/>
    </row>
    <row r="40" spans="1:28">
      <c r="A40" s="187">
        <v>139</v>
      </c>
      <c r="B40" s="50">
        <v>41061</v>
      </c>
      <c r="C40" s="61">
        <f>VLOOKUP(B40,'base(indices)'!$A$4:$C$183,3,FALSE)</f>
        <v>622</v>
      </c>
      <c r="D40" s="192">
        <f>'base(indices)'!G33</f>
        <v>1.74269092</v>
      </c>
      <c r="E40" s="54">
        <f t="shared" si="22"/>
        <v>1083.9537522400001</v>
      </c>
      <c r="F40" s="82">
        <f>'base(indices)'!$I$147</f>
        <v>0.30830000000000002</v>
      </c>
      <c r="G40" s="54">
        <f t="shared" si="0"/>
        <v>334.18294181559207</v>
      </c>
      <c r="H40" s="267">
        <f t="shared" si="1"/>
        <v>1418.1366940555922</v>
      </c>
      <c r="I40" s="414">
        <f t="shared" si="20"/>
        <v>225275.10134105527</v>
      </c>
      <c r="J40" s="58">
        <f>IF((I40-H$45+(H$45/12*7))+K40-(H40/2)&gt;$I$197,$I$197-K40,(I40-H$45+(H$45/12*7)-(H40/2)))</f>
        <v>74498.814604423707</v>
      </c>
      <c r="K40" s="91">
        <f t="shared" si="2"/>
        <v>10221.185395576289</v>
      </c>
      <c r="L40" s="284">
        <f t="shared" si="3"/>
        <v>84720</v>
      </c>
      <c r="M40" s="57">
        <f t="shared" si="4"/>
        <v>70773.873874202516</v>
      </c>
      <c r="N40" s="91">
        <f t="shared" si="5"/>
        <v>9710.1261257974747</v>
      </c>
      <c r="O40" s="60">
        <f t="shared" si="6"/>
        <v>80483.999999999985</v>
      </c>
      <c r="P40" s="58">
        <f t="shared" si="7"/>
        <v>67048.93314398134</v>
      </c>
      <c r="Q40" s="91">
        <f t="shared" si="8"/>
        <v>9199.0668560186605</v>
      </c>
      <c r="R40" s="59">
        <f t="shared" si="9"/>
        <v>76248</v>
      </c>
      <c r="S40" s="57">
        <f t="shared" si="10"/>
        <v>59599.051683538972</v>
      </c>
      <c r="T40" s="91">
        <f t="shared" si="11"/>
        <v>8176.9483164610319</v>
      </c>
      <c r="U40" s="60">
        <f t="shared" si="12"/>
        <v>67776</v>
      </c>
      <c r="V40" s="58">
        <f t="shared" si="13"/>
        <v>52149.170223096589</v>
      </c>
      <c r="W40" s="91">
        <f t="shared" si="14"/>
        <v>7154.8297769034016</v>
      </c>
      <c r="X40" s="59">
        <f t="shared" si="15"/>
        <v>59303.999999999993</v>
      </c>
      <c r="Y40" s="57">
        <f t="shared" si="16"/>
        <v>44699.288762654222</v>
      </c>
      <c r="Z40" s="91">
        <f t="shared" si="17"/>
        <v>6132.711237345773</v>
      </c>
      <c r="AA40" s="59">
        <f t="shared" si="18"/>
        <v>50831.999999999993</v>
      </c>
      <c r="AB40" s="381"/>
    </row>
    <row r="41" spans="1:28">
      <c r="A41" s="187">
        <v>138</v>
      </c>
      <c r="B41" s="40">
        <v>41091</v>
      </c>
      <c r="C41" s="61">
        <f>VLOOKUP(B41,'base(indices)'!$A$4:$C$183,3,FALSE)</f>
        <v>622</v>
      </c>
      <c r="D41" s="192">
        <f>'base(indices)'!G34</f>
        <v>1.73955971</v>
      </c>
      <c r="E41" s="63">
        <f t="shared" si="22"/>
        <v>1082.0061396199999</v>
      </c>
      <c r="F41" s="82">
        <f>'base(indices)'!$I$147</f>
        <v>0.30830000000000002</v>
      </c>
      <c r="G41" s="63">
        <f t="shared" si="0"/>
        <v>333.582492844846</v>
      </c>
      <c r="H41" s="268">
        <f t="shared" si="1"/>
        <v>1415.5886324648459</v>
      </c>
      <c r="I41" s="415">
        <f t="shared" si="20"/>
        <v>223856.96464699967</v>
      </c>
      <c r="J41" s="45">
        <f>IF((I41-H$45+(H$45/12*6))+K41-(H41/2)&gt;$I$197,$I$197-K41,(I41-H$45+(H$45/12*6)-(H41/2)))</f>
        <v>74498.814604423707</v>
      </c>
      <c r="K41" s="108">
        <f t="shared" si="2"/>
        <v>10221.185395576289</v>
      </c>
      <c r="L41" s="46">
        <f t="shared" si="3"/>
        <v>84720</v>
      </c>
      <c r="M41" s="43">
        <f t="shared" si="4"/>
        <v>70773.873874202516</v>
      </c>
      <c r="N41" s="108">
        <f t="shared" si="5"/>
        <v>9710.1261257974747</v>
      </c>
      <c r="O41" s="47">
        <f t="shared" si="6"/>
        <v>80483.999999999985</v>
      </c>
      <c r="P41" s="119">
        <f t="shared" si="7"/>
        <v>67048.93314398134</v>
      </c>
      <c r="Q41" s="108">
        <f t="shared" si="8"/>
        <v>9199.0668560186605</v>
      </c>
      <c r="R41" s="46">
        <f t="shared" si="9"/>
        <v>76248</v>
      </c>
      <c r="S41" s="43">
        <f t="shared" si="10"/>
        <v>59599.051683538972</v>
      </c>
      <c r="T41" s="108">
        <f t="shared" si="11"/>
        <v>8176.9483164610319</v>
      </c>
      <c r="U41" s="47">
        <f t="shared" si="12"/>
        <v>67776</v>
      </c>
      <c r="V41" s="45">
        <f t="shared" si="13"/>
        <v>52149.170223096589</v>
      </c>
      <c r="W41" s="108">
        <f t="shared" si="14"/>
        <v>7154.8297769034016</v>
      </c>
      <c r="X41" s="46">
        <f t="shared" si="15"/>
        <v>59303.999999999993</v>
      </c>
      <c r="Y41" s="43">
        <f t="shared" si="16"/>
        <v>44699.288762654222</v>
      </c>
      <c r="Z41" s="108">
        <f t="shared" si="17"/>
        <v>6132.711237345773</v>
      </c>
      <c r="AA41" s="46">
        <f t="shared" si="18"/>
        <v>50831.999999999993</v>
      </c>
      <c r="AB41" s="380"/>
    </row>
    <row r="42" spans="1:28">
      <c r="A42" s="187">
        <v>137</v>
      </c>
      <c r="B42" s="50">
        <v>41122</v>
      </c>
      <c r="C42" s="61">
        <f>VLOOKUP(B42,'base(indices)'!$A$4:$C$183,3,FALSE)</f>
        <v>622</v>
      </c>
      <c r="D42" s="192">
        <f>'base(indices)'!G35</f>
        <v>1.7338380499999999</v>
      </c>
      <c r="E42" s="54">
        <f t="shared" si="22"/>
        <v>1078.4472670999999</v>
      </c>
      <c r="F42" s="82">
        <f>'base(indices)'!$I$147</f>
        <v>0.30830000000000002</v>
      </c>
      <c r="G42" s="54">
        <f t="shared" si="0"/>
        <v>332.48529244692998</v>
      </c>
      <c r="H42" s="267">
        <f t="shared" si="1"/>
        <v>1410.93255954693</v>
      </c>
      <c r="I42" s="414">
        <f t="shared" si="20"/>
        <v>222441.37601453482</v>
      </c>
      <c r="J42" s="58">
        <f>IF((I42-H$45+(H$45/12*5))+K42-(H42/2)&gt;$I$197,$I$197-K42,(I42-H$45+(H$45/12*5)-(H42/2)))</f>
        <v>74498.814604423707</v>
      </c>
      <c r="K42" s="91">
        <f t="shared" si="2"/>
        <v>10221.185395576289</v>
      </c>
      <c r="L42" s="284">
        <f t="shared" si="3"/>
        <v>84720</v>
      </c>
      <c r="M42" s="57">
        <f t="shared" si="4"/>
        <v>70773.873874202516</v>
      </c>
      <c r="N42" s="91">
        <f t="shared" si="5"/>
        <v>9710.1261257974747</v>
      </c>
      <c r="O42" s="60">
        <f t="shared" si="6"/>
        <v>80483.999999999985</v>
      </c>
      <c r="P42" s="58">
        <f t="shared" si="7"/>
        <v>67048.93314398134</v>
      </c>
      <c r="Q42" s="91">
        <f t="shared" si="8"/>
        <v>9199.0668560186605</v>
      </c>
      <c r="R42" s="59">
        <f t="shared" si="9"/>
        <v>76248</v>
      </c>
      <c r="S42" s="57">
        <f t="shared" si="10"/>
        <v>59599.051683538972</v>
      </c>
      <c r="T42" s="91">
        <f t="shared" si="11"/>
        <v>8176.9483164610319</v>
      </c>
      <c r="U42" s="60">
        <f t="shared" si="12"/>
        <v>67776</v>
      </c>
      <c r="V42" s="58">
        <f t="shared" si="13"/>
        <v>52149.170223096589</v>
      </c>
      <c r="W42" s="91">
        <f t="shared" si="14"/>
        <v>7154.8297769034016</v>
      </c>
      <c r="X42" s="59">
        <f t="shared" si="15"/>
        <v>59303.999999999993</v>
      </c>
      <c r="Y42" s="57">
        <f t="shared" si="16"/>
        <v>44699.288762654222</v>
      </c>
      <c r="Z42" s="91">
        <f t="shared" si="17"/>
        <v>6132.711237345773</v>
      </c>
      <c r="AA42" s="59">
        <f t="shared" si="18"/>
        <v>50831.999999999993</v>
      </c>
      <c r="AB42" s="381"/>
    </row>
    <row r="43" spans="1:28">
      <c r="A43" s="187">
        <v>136</v>
      </c>
      <c r="B43" s="40">
        <v>41153</v>
      </c>
      <c r="C43" s="61">
        <f>VLOOKUP(B43,'base(indices)'!$A$4:$C$183,3,FALSE)</f>
        <v>622</v>
      </c>
      <c r="D43" s="192">
        <f>'base(indices)'!G36</f>
        <v>1.72710235</v>
      </c>
      <c r="E43" s="63">
        <f t="shared" si="22"/>
        <v>1074.2576617</v>
      </c>
      <c r="F43" s="82">
        <f>'base(indices)'!$I$147</f>
        <v>0.30830000000000002</v>
      </c>
      <c r="G43" s="63">
        <f t="shared" si="0"/>
        <v>331.19363710211002</v>
      </c>
      <c r="H43" s="268">
        <f t="shared" si="1"/>
        <v>1405.4512988021099</v>
      </c>
      <c r="I43" s="415">
        <f t="shared" si="20"/>
        <v>221030.44345498789</v>
      </c>
      <c r="J43" s="45">
        <f>IF((I43-H$45+(H$45/12*4))+K43-(H43/2)&gt;$I$197,$I$197-K43,(I43-H$45+(H$45/12*4)-(H43/2)))</f>
        <v>74498.814604423707</v>
      </c>
      <c r="K43" s="108">
        <f t="shared" ref="K43:K74" si="23">I$196</f>
        <v>10221.185395576289</v>
      </c>
      <c r="L43" s="46">
        <f t="shared" si="3"/>
        <v>84720</v>
      </c>
      <c r="M43" s="43">
        <f t="shared" si="4"/>
        <v>70773.873874202516</v>
      </c>
      <c r="N43" s="108">
        <f t="shared" si="5"/>
        <v>9710.1261257974747</v>
      </c>
      <c r="O43" s="47">
        <f t="shared" si="6"/>
        <v>80483.999999999985</v>
      </c>
      <c r="P43" s="119">
        <f t="shared" si="7"/>
        <v>67048.93314398134</v>
      </c>
      <c r="Q43" s="108">
        <f t="shared" si="8"/>
        <v>9199.0668560186605</v>
      </c>
      <c r="R43" s="46">
        <f t="shared" si="9"/>
        <v>76248</v>
      </c>
      <c r="S43" s="43">
        <f t="shared" si="10"/>
        <v>59599.051683538972</v>
      </c>
      <c r="T43" s="108">
        <f t="shared" si="11"/>
        <v>8176.9483164610319</v>
      </c>
      <c r="U43" s="47">
        <f t="shared" si="12"/>
        <v>67776</v>
      </c>
      <c r="V43" s="45">
        <f t="shared" si="13"/>
        <v>52149.170223096589</v>
      </c>
      <c r="W43" s="108">
        <f t="shared" si="14"/>
        <v>7154.8297769034016</v>
      </c>
      <c r="X43" s="46">
        <f t="shared" si="15"/>
        <v>59303.999999999993</v>
      </c>
      <c r="Y43" s="43">
        <f t="shared" si="16"/>
        <v>44699.288762654222</v>
      </c>
      <c r="Z43" s="108">
        <f t="shared" si="17"/>
        <v>6132.711237345773</v>
      </c>
      <c r="AA43" s="46">
        <f t="shared" si="18"/>
        <v>50831.999999999993</v>
      </c>
      <c r="AB43" s="380"/>
    </row>
    <row r="44" spans="1:28">
      <c r="A44" s="187">
        <v>135</v>
      </c>
      <c r="B44" s="50">
        <v>41183</v>
      </c>
      <c r="C44" s="61">
        <f>VLOOKUP(B44,'base(indices)'!$A$4:$C$183,3,FALSE)</f>
        <v>622</v>
      </c>
      <c r="D44" s="192">
        <f>'base(indices)'!G37</f>
        <v>1.71885186</v>
      </c>
      <c r="E44" s="54">
        <f t="shared" si="22"/>
        <v>1069.1258569199999</v>
      </c>
      <c r="F44" s="82">
        <f>'base(indices)'!$I$147</f>
        <v>0.30830000000000002</v>
      </c>
      <c r="G44" s="54">
        <f t="shared" si="0"/>
        <v>329.61150168843602</v>
      </c>
      <c r="H44" s="267">
        <f t="shared" si="1"/>
        <v>1398.7373586084359</v>
      </c>
      <c r="I44" s="414">
        <f t="shared" si="20"/>
        <v>219624.99215618579</v>
      </c>
      <c r="J44" s="58">
        <f>IF((I44-H$45+(H$45/12*3))+K44-(H44/2)&gt;$I$197,$I$197-K44,(I44-H$45+(H$45/12*3)-(H44/2)))</f>
        <v>74498.814604423707</v>
      </c>
      <c r="K44" s="91">
        <f t="shared" si="23"/>
        <v>10221.185395576289</v>
      </c>
      <c r="L44" s="284">
        <f t="shared" si="3"/>
        <v>84720</v>
      </c>
      <c r="M44" s="57">
        <f t="shared" si="4"/>
        <v>70773.873874202516</v>
      </c>
      <c r="N44" s="91">
        <f t="shared" si="5"/>
        <v>9710.1261257974747</v>
      </c>
      <c r="O44" s="60">
        <f t="shared" si="6"/>
        <v>80483.999999999985</v>
      </c>
      <c r="P44" s="58">
        <f t="shared" si="7"/>
        <v>67048.93314398134</v>
      </c>
      <c r="Q44" s="91">
        <f t="shared" si="8"/>
        <v>9199.0668560186605</v>
      </c>
      <c r="R44" s="59">
        <f t="shared" si="9"/>
        <v>76248</v>
      </c>
      <c r="S44" s="57">
        <f t="shared" si="10"/>
        <v>59599.051683538972</v>
      </c>
      <c r="T44" s="91">
        <f t="shared" si="11"/>
        <v>8176.9483164610319</v>
      </c>
      <c r="U44" s="60">
        <f t="shared" si="12"/>
        <v>67776</v>
      </c>
      <c r="V44" s="58">
        <f t="shared" si="13"/>
        <v>52149.170223096589</v>
      </c>
      <c r="W44" s="91">
        <f t="shared" si="14"/>
        <v>7154.8297769034016</v>
      </c>
      <c r="X44" s="59">
        <f t="shared" si="15"/>
        <v>59303.999999999993</v>
      </c>
      <c r="Y44" s="57">
        <f t="shared" si="16"/>
        <v>44699.288762654222</v>
      </c>
      <c r="Z44" s="91">
        <f t="shared" si="17"/>
        <v>6132.711237345773</v>
      </c>
      <c r="AA44" s="59">
        <f t="shared" si="18"/>
        <v>50831.999999999993</v>
      </c>
      <c r="AB44" s="381"/>
    </row>
    <row r="45" spans="1:28">
      <c r="A45" s="187">
        <v>134</v>
      </c>
      <c r="B45" s="40">
        <v>41214</v>
      </c>
      <c r="C45" s="61">
        <f>VLOOKUP(B45,'base(indices)'!$A$4:$C$183,3,FALSE)</f>
        <v>622</v>
      </c>
      <c r="D45" s="192">
        <f>'base(indices)'!G38</f>
        <v>1.70775147</v>
      </c>
      <c r="E45" s="63">
        <f t="shared" si="22"/>
        <v>1062.2214143400001</v>
      </c>
      <c r="F45" s="82">
        <f>'base(indices)'!$I$147</f>
        <v>0.30830000000000002</v>
      </c>
      <c r="G45" s="63">
        <f t="shared" si="0"/>
        <v>327.48286204102209</v>
      </c>
      <c r="H45" s="268">
        <f t="shared" si="1"/>
        <v>1389.7042763810223</v>
      </c>
      <c r="I45" s="415">
        <f t="shared" si="20"/>
        <v>218226.25479757736</v>
      </c>
      <c r="J45" s="45">
        <f>IF((I45-H$45+(H$45/12*2))+K45-(H45/2)&gt;$I$197,$I$197-K45,(I45-H$45+(H$45/12*2)-(H45/2)))</f>
        <v>74498.814604423707</v>
      </c>
      <c r="K45" s="108">
        <f t="shared" si="23"/>
        <v>10221.185395576289</v>
      </c>
      <c r="L45" s="46">
        <f t="shared" si="3"/>
        <v>84720</v>
      </c>
      <c r="M45" s="43">
        <f t="shared" si="4"/>
        <v>70773.873874202516</v>
      </c>
      <c r="N45" s="108">
        <f t="shared" si="5"/>
        <v>9710.1261257974747</v>
      </c>
      <c r="O45" s="47">
        <f t="shared" si="6"/>
        <v>80483.999999999985</v>
      </c>
      <c r="P45" s="119">
        <f t="shared" si="7"/>
        <v>67048.93314398134</v>
      </c>
      <c r="Q45" s="108">
        <f t="shared" si="8"/>
        <v>9199.0668560186605</v>
      </c>
      <c r="R45" s="46">
        <f t="shared" si="9"/>
        <v>76248</v>
      </c>
      <c r="S45" s="43">
        <f t="shared" si="10"/>
        <v>59599.051683538972</v>
      </c>
      <c r="T45" s="108">
        <f t="shared" si="11"/>
        <v>8176.9483164610319</v>
      </c>
      <c r="U45" s="47">
        <f t="shared" si="12"/>
        <v>67776</v>
      </c>
      <c r="V45" s="45">
        <f t="shared" si="13"/>
        <v>52149.170223096589</v>
      </c>
      <c r="W45" s="108">
        <f t="shared" si="14"/>
        <v>7154.8297769034016</v>
      </c>
      <c r="X45" s="46">
        <f t="shared" si="15"/>
        <v>59303.999999999993</v>
      </c>
      <c r="Y45" s="43">
        <f t="shared" si="16"/>
        <v>44699.288762654222</v>
      </c>
      <c r="Z45" s="108">
        <f t="shared" si="17"/>
        <v>6132.711237345773</v>
      </c>
      <c r="AA45" s="46">
        <f t="shared" si="18"/>
        <v>50831.999999999993</v>
      </c>
      <c r="AB45" s="380"/>
    </row>
    <row r="46" spans="1:28" ht="13" thickBot="1">
      <c r="A46" s="188">
        <v>133</v>
      </c>
      <c r="B46" s="300">
        <v>41244</v>
      </c>
      <c r="C46" s="69">
        <f>C45*2</f>
        <v>1244</v>
      </c>
      <c r="D46" s="335">
        <f>'base(indices)'!G39</f>
        <v>1.69857915</v>
      </c>
      <c r="E46" s="163">
        <f t="shared" si="22"/>
        <v>2113.0324626000001</v>
      </c>
      <c r="F46" s="304">
        <f>'base(indices)'!$I$147</f>
        <v>0.30830000000000002</v>
      </c>
      <c r="G46" s="163">
        <f t="shared" si="0"/>
        <v>651.44790821958009</v>
      </c>
      <c r="H46" s="355">
        <f t="shared" si="1"/>
        <v>2764.4803708195805</v>
      </c>
      <c r="I46" s="416">
        <f t="shared" si="20"/>
        <v>216836.55052119633</v>
      </c>
      <c r="J46" s="175">
        <f>IF((I46-H$45+(H$45/12*1))+K46-(H46/4)&gt;$I$197,$I$197-K46,(I46-H$45+(H$45/12*1)-(H46/4)))</f>
        <v>74498.814604423707</v>
      </c>
      <c r="K46" s="86">
        <f t="shared" si="23"/>
        <v>10221.185395576289</v>
      </c>
      <c r="L46" s="287">
        <f t="shared" si="3"/>
        <v>84720</v>
      </c>
      <c r="M46" s="85">
        <f t="shared" si="4"/>
        <v>70773.873874202516</v>
      </c>
      <c r="N46" s="86">
        <f t="shared" si="5"/>
        <v>9710.1261257974747</v>
      </c>
      <c r="O46" s="107">
        <f t="shared" si="6"/>
        <v>80483.999999999985</v>
      </c>
      <c r="P46" s="175">
        <f t="shared" si="7"/>
        <v>67048.93314398134</v>
      </c>
      <c r="Q46" s="86">
        <f t="shared" si="8"/>
        <v>9199.0668560186605</v>
      </c>
      <c r="R46" s="165">
        <f t="shared" si="9"/>
        <v>76248</v>
      </c>
      <c r="S46" s="85">
        <f t="shared" si="10"/>
        <v>59599.051683538972</v>
      </c>
      <c r="T46" s="86">
        <f t="shared" si="11"/>
        <v>8176.9483164610319</v>
      </c>
      <c r="U46" s="107">
        <f t="shared" si="12"/>
        <v>67776</v>
      </c>
      <c r="V46" s="175">
        <f t="shared" si="13"/>
        <v>52149.170223096589</v>
      </c>
      <c r="W46" s="86">
        <f t="shared" si="14"/>
        <v>7154.8297769034016</v>
      </c>
      <c r="X46" s="165">
        <f t="shared" si="15"/>
        <v>59303.999999999993</v>
      </c>
      <c r="Y46" s="85">
        <f t="shared" si="16"/>
        <v>44699.288762654222</v>
      </c>
      <c r="Z46" s="86">
        <f t="shared" si="17"/>
        <v>6132.711237345773</v>
      </c>
      <c r="AA46" s="165">
        <f t="shared" si="18"/>
        <v>50831.999999999993</v>
      </c>
      <c r="AB46" s="381"/>
    </row>
    <row r="47" spans="1:28">
      <c r="A47" s="217">
        <v>132</v>
      </c>
      <c r="B47" s="246">
        <v>41275</v>
      </c>
      <c r="C47" s="273">
        <f>VLOOKUP(B47,'base(indices)'!$A$4:$C$183,3,FALSE)</f>
        <v>678</v>
      </c>
      <c r="D47" s="195">
        <f>'base(indices)'!G40</f>
        <v>1.6869392700000001</v>
      </c>
      <c r="E47" s="154">
        <f>C47*D47</f>
        <v>1143.74482506</v>
      </c>
      <c r="F47" s="42">
        <f>'base(indices)'!$I$147</f>
        <v>0.30830000000000002</v>
      </c>
      <c r="G47" s="154">
        <f t="shared" si="0"/>
        <v>352.61652956599801</v>
      </c>
      <c r="H47" s="362">
        <f t="shared" si="1"/>
        <v>1496.361354625998</v>
      </c>
      <c r="I47" s="401">
        <f t="shared" si="20"/>
        <v>214072.07015037676</v>
      </c>
      <c r="J47" s="288">
        <f>IF((I47-H$57+(H$57))+K47-(H47/2)&gt;$I$197,$I$197-K47,(I47-H$57+(H$57)-(H47/2)))</f>
        <v>74498.814604423707</v>
      </c>
      <c r="K47" s="156">
        <f t="shared" si="23"/>
        <v>10221.185395576289</v>
      </c>
      <c r="L47" s="150">
        <f t="shared" si="3"/>
        <v>84720</v>
      </c>
      <c r="M47" s="283">
        <f t="shared" si="4"/>
        <v>70773.873874202516</v>
      </c>
      <c r="N47" s="156">
        <f t="shared" si="5"/>
        <v>9710.1261257974747</v>
      </c>
      <c r="O47" s="290">
        <f t="shared" si="6"/>
        <v>80483.999999999985</v>
      </c>
      <c r="P47" s="292">
        <f t="shared" si="7"/>
        <v>67048.93314398134</v>
      </c>
      <c r="Q47" s="156">
        <f t="shared" si="8"/>
        <v>9199.0668560186605</v>
      </c>
      <c r="R47" s="150">
        <f t="shared" si="9"/>
        <v>76248</v>
      </c>
      <c r="S47" s="283">
        <f t="shared" si="10"/>
        <v>59599.051683538972</v>
      </c>
      <c r="T47" s="156">
        <f t="shared" si="11"/>
        <v>8176.9483164610319</v>
      </c>
      <c r="U47" s="290">
        <f t="shared" si="12"/>
        <v>67776</v>
      </c>
      <c r="V47" s="288">
        <f t="shared" si="13"/>
        <v>52149.170223096589</v>
      </c>
      <c r="W47" s="156">
        <f t="shared" si="14"/>
        <v>7154.8297769034016</v>
      </c>
      <c r="X47" s="150">
        <f t="shared" si="15"/>
        <v>59303.999999999993</v>
      </c>
      <c r="Y47" s="283">
        <f t="shared" si="16"/>
        <v>44699.288762654222</v>
      </c>
      <c r="Z47" s="156">
        <f t="shared" si="17"/>
        <v>6132.711237345773</v>
      </c>
      <c r="AA47" s="150">
        <f t="shared" si="18"/>
        <v>50831.999999999993</v>
      </c>
      <c r="AB47" s="380"/>
    </row>
    <row r="48" spans="1:28">
      <c r="A48" s="187">
        <v>131</v>
      </c>
      <c r="B48" s="50">
        <v>41306</v>
      </c>
      <c r="C48" s="61">
        <f>VLOOKUP(B48,'base(indices)'!$A$4:$C$183,3,FALSE)</f>
        <v>678</v>
      </c>
      <c r="D48" s="192">
        <f>'base(indices)'!G41</f>
        <v>1.6722237</v>
      </c>
      <c r="E48" s="54">
        <f t="shared" ref="E48:E58" si="24">C48*D48</f>
        <v>1133.7676686</v>
      </c>
      <c r="F48" s="82">
        <f>'base(indices)'!$I$147</f>
        <v>0.30830000000000002</v>
      </c>
      <c r="G48" s="54">
        <f t="shared" si="0"/>
        <v>349.54057222938002</v>
      </c>
      <c r="H48" s="267">
        <f t="shared" si="1"/>
        <v>1483.3082408293799</v>
      </c>
      <c r="I48" s="359">
        <f t="shared" si="20"/>
        <v>212575.70879575078</v>
      </c>
      <c r="J48" s="58">
        <f>IF((I48-H$57+(H$57/12*11))+K48-(H48/2)&gt;$I$197,$I$197-K48,(I48-H$57+(H$57/12*11)-(H48/2)))</f>
        <v>74498.814604423707</v>
      </c>
      <c r="K48" s="91">
        <f t="shared" si="23"/>
        <v>10221.185395576289</v>
      </c>
      <c r="L48" s="284">
        <f t="shared" si="3"/>
        <v>84720</v>
      </c>
      <c r="M48" s="57">
        <f t="shared" si="4"/>
        <v>70773.873874202516</v>
      </c>
      <c r="N48" s="91">
        <f t="shared" si="5"/>
        <v>9710.1261257974747</v>
      </c>
      <c r="O48" s="60">
        <f t="shared" si="6"/>
        <v>80483.999999999985</v>
      </c>
      <c r="P48" s="58">
        <f t="shared" si="7"/>
        <v>67048.93314398134</v>
      </c>
      <c r="Q48" s="91">
        <f t="shared" si="8"/>
        <v>9199.0668560186605</v>
      </c>
      <c r="R48" s="59">
        <f t="shared" si="9"/>
        <v>76248</v>
      </c>
      <c r="S48" s="57">
        <f t="shared" si="10"/>
        <v>59599.051683538972</v>
      </c>
      <c r="T48" s="91">
        <f t="shared" si="11"/>
        <v>8176.9483164610319</v>
      </c>
      <c r="U48" s="60">
        <f t="shared" si="12"/>
        <v>67776</v>
      </c>
      <c r="V48" s="58">
        <f t="shared" si="13"/>
        <v>52149.170223096589</v>
      </c>
      <c r="W48" s="91">
        <f t="shared" si="14"/>
        <v>7154.8297769034016</v>
      </c>
      <c r="X48" s="59">
        <f t="shared" si="15"/>
        <v>59303.999999999993</v>
      </c>
      <c r="Y48" s="57">
        <f t="shared" si="16"/>
        <v>44699.288762654222</v>
      </c>
      <c r="Z48" s="91">
        <f t="shared" si="17"/>
        <v>6132.711237345773</v>
      </c>
      <c r="AA48" s="59">
        <f t="shared" si="18"/>
        <v>50831.999999999993</v>
      </c>
      <c r="AB48" s="381"/>
    </row>
    <row r="49" spans="1:28">
      <c r="A49" s="187">
        <v>130</v>
      </c>
      <c r="B49" s="40">
        <v>41334</v>
      </c>
      <c r="C49" s="61">
        <f>VLOOKUP(B49,'base(indices)'!$A$4:$C$183,3,FALSE)</f>
        <v>678</v>
      </c>
      <c r="D49" s="192">
        <f>'base(indices)'!G42</f>
        <v>1.66092938</v>
      </c>
      <c r="E49" s="63">
        <f t="shared" si="24"/>
        <v>1126.11011964</v>
      </c>
      <c r="F49" s="82">
        <f>'base(indices)'!$I$147</f>
        <v>0.30830000000000002</v>
      </c>
      <c r="G49" s="63">
        <f t="shared" si="0"/>
        <v>347.17974988501203</v>
      </c>
      <c r="H49" s="268">
        <f t="shared" si="1"/>
        <v>1473.2898695250119</v>
      </c>
      <c r="I49" s="360">
        <f t="shared" si="20"/>
        <v>211092.40055492139</v>
      </c>
      <c r="J49" s="45">
        <f>IF((I49-H$57+(H$57/12*10))+K49-(H49/2)&gt;$I$197,$I$197-K49,(I49-H$57+(H$57/12*10)-(H49/2)))</f>
        <v>74498.814604423707</v>
      </c>
      <c r="K49" s="108">
        <f t="shared" si="23"/>
        <v>10221.185395576289</v>
      </c>
      <c r="L49" s="46">
        <f t="shared" si="3"/>
        <v>84720</v>
      </c>
      <c r="M49" s="43">
        <f t="shared" si="4"/>
        <v>70773.873874202516</v>
      </c>
      <c r="N49" s="108">
        <f t="shared" si="5"/>
        <v>9710.1261257974747</v>
      </c>
      <c r="O49" s="47">
        <f t="shared" si="6"/>
        <v>80483.999999999985</v>
      </c>
      <c r="P49" s="119">
        <f t="shared" si="7"/>
        <v>67048.93314398134</v>
      </c>
      <c r="Q49" s="108">
        <f t="shared" si="8"/>
        <v>9199.0668560186605</v>
      </c>
      <c r="R49" s="46">
        <f t="shared" si="9"/>
        <v>76248</v>
      </c>
      <c r="S49" s="43">
        <f t="shared" si="10"/>
        <v>59599.051683538972</v>
      </c>
      <c r="T49" s="108">
        <f t="shared" si="11"/>
        <v>8176.9483164610319</v>
      </c>
      <c r="U49" s="47">
        <f t="shared" si="12"/>
        <v>67776</v>
      </c>
      <c r="V49" s="45">
        <f t="shared" si="13"/>
        <v>52149.170223096589</v>
      </c>
      <c r="W49" s="108">
        <f t="shared" si="14"/>
        <v>7154.8297769034016</v>
      </c>
      <c r="X49" s="46">
        <f t="shared" si="15"/>
        <v>59303.999999999993</v>
      </c>
      <c r="Y49" s="43">
        <f t="shared" si="16"/>
        <v>44699.288762654222</v>
      </c>
      <c r="Z49" s="108">
        <f t="shared" si="17"/>
        <v>6132.711237345773</v>
      </c>
      <c r="AA49" s="46">
        <f t="shared" si="18"/>
        <v>50831.999999999993</v>
      </c>
      <c r="AB49" s="380"/>
    </row>
    <row r="50" spans="1:28">
      <c r="A50" s="187">
        <v>129</v>
      </c>
      <c r="B50" s="50">
        <v>41365</v>
      </c>
      <c r="C50" s="61">
        <f>VLOOKUP(B50,'base(indices)'!$A$4:$C$183,3,FALSE)</f>
        <v>678</v>
      </c>
      <c r="D50" s="192">
        <f>'base(indices)'!G43</f>
        <v>1.65283051</v>
      </c>
      <c r="E50" s="54">
        <f t="shared" si="24"/>
        <v>1120.61908578</v>
      </c>
      <c r="F50" s="82">
        <f>'base(indices)'!$I$147</f>
        <v>0.30830000000000002</v>
      </c>
      <c r="G50" s="54">
        <f t="shared" si="0"/>
        <v>345.48686414597404</v>
      </c>
      <c r="H50" s="267">
        <f t="shared" si="1"/>
        <v>1466.1059499259741</v>
      </c>
      <c r="I50" s="359">
        <f t="shared" si="20"/>
        <v>209619.11068539639</v>
      </c>
      <c r="J50" s="58">
        <f>IF((I50-H$57+(H$57/12*9))+K50-(H50/2)&gt;$I$197,$I$197-K50,(I50-H$57+(H$57/12*9)-(H50/2)))</f>
        <v>74498.814604423707</v>
      </c>
      <c r="K50" s="91">
        <f t="shared" si="23"/>
        <v>10221.185395576289</v>
      </c>
      <c r="L50" s="284">
        <f t="shared" si="3"/>
        <v>84720</v>
      </c>
      <c r="M50" s="57">
        <f t="shared" si="4"/>
        <v>70773.873874202516</v>
      </c>
      <c r="N50" s="91">
        <f t="shared" si="5"/>
        <v>9710.1261257974747</v>
      </c>
      <c r="O50" s="60">
        <f t="shared" si="6"/>
        <v>80483.999999999985</v>
      </c>
      <c r="P50" s="58">
        <f t="shared" si="7"/>
        <v>67048.93314398134</v>
      </c>
      <c r="Q50" s="91">
        <f t="shared" si="8"/>
        <v>9199.0668560186605</v>
      </c>
      <c r="R50" s="59">
        <f t="shared" si="9"/>
        <v>76248</v>
      </c>
      <c r="S50" s="57">
        <f t="shared" si="10"/>
        <v>59599.051683538972</v>
      </c>
      <c r="T50" s="91">
        <f t="shared" si="11"/>
        <v>8176.9483164610319</v>
      </c>
      <c r="U50" s="60">
        <f t="shared" si="12"/>
        <v>67776</v>
      </c>
      <c r="V50" s="58">
        <f t="shared" si="13"/>
        <v>52149.170223096589</v>
      </c>
      <c r="W50" s="91">
        <f t="shared" si="14"/>
        <v>7154.8297769034016</v>
      </c>
      <c r="X50" s="59">
        <f t="shared" si="15"/>
        <v>59303.999999999993</v>
      </c>
      <c r="Y50" s="57">
        <f t="shared" si="16"/>
        <v>44699.288762654222</v>
      </c>
      <c r="Z50" s="91">
        <f t="shared" si="17"/>
        <v>6132.711237345773</v>
      </c>
      <c r="AA50" s="59">
        <f t="shared" si="18"/>
        <v>50831.999999999993</v>
      </c>
      <c r="AB50" s="381"/>
    </row>
    <row r="51" spans="1:28">
      <c r="A51" s="187">
        <v>128</v>
      </c>
      <c r="B51" s="40">
        <v>41395</v>
      </c>
      <c r="C51" s="61">
        <f>VLOOKUP(B51,'base(indices)'!$A$4:$C$183,3,FALSE)</f>
        <v>678</v>
      </c>
      <c r="D51" s="192">
        <f>'base(indices)'!G44</f>
        <v>1.6444438400000001</v>
      </c>
      <c r="E51" s="63">
        <f t="shared" si="24"/>
        <v>1114.93292352</v>
      </c>
      <c r="F51" s="82">
        <f>'base(indices)'!$I$147</f>
        <v>0.30830000000000002</v>
      </c>
      <c r="G51" s="63">
        <f t="shared" si="0"/>
        <v>343.73382032121606</v>
      </c>
      <c r="H51" s="268">
        <f t="shared" si="1"/>
        <v>1458.666743841216</v>
      </c>
      <c r="I51" s="360">
        <f t="shared" si="20"/>
        <v>208153.0047354704</v>
      </c>
      <c r="J51" s="45">
        <f>IF((I51-H$57+(H$57/12*8))+K51-(H51/2)&gt;$I$197,$I$197-K51,(I51-H$57+(H$57/12*8)-(H51/2)))</f>
        <v>74498.814604423707</v>
      </c>
      <c r="K51" s="108">
        <f t="shared" si="23"/>
        <v>10221.185395576289</v>
      </c>
      <c r="L51" s="46">
        <f t="shared" si="3"/>
        <v>84720</v>
      </c>
      <c r="M51" s="43">
        <f t="shared" si="4"/>
        <v>70773.873874202516</v>
      </c>
      <c r="N51" s="108">
        <f t="shared" si="5"/>
        <v>9710.1261257974747</v>
      </c>
      <c r="O51" s="47">
        <f t="shared" si="6"/>
        <v>80483.999999999985</v>
      </c>
      <c r="P51" s="119">
        <f t="shared" si="7"/>
        <v>67048.93314398134</v>
      </c>
      <c r="Q51" s="108">
        <f t="shared" si="8"/>
        <v>9199.0668560186605</v>
      </c>
      <c r="R51" s="46">
        <f t="shared" si="9"/>
        <v>76248</v>
      </c>
      <c r="S51" s="43">
        <f t="shared" si="10"/>
        <v>59599.051683538972</v>
      </c>
      <c r="T51" s="108">
        <f t="shared" si="11"/>
        <v>8176.9483164610319</v>
      </c>
      <c r="U51" s="47">
        <f t="shared" si="12"/>
        <v>67776</v>
      </c>
      <c r="V51" s="45">
        <f t="shared" si="13"/>
        <v>52149.170223096589</v>
      </c>
      <c r="W51" s="108">
        <f t="shared" si="14"/>
        <v>7154.8297769034016</v>
      </c>
      <c r="X51" s="46">
        <f t="shared" si="15"/>
        <v>59303.999999999993</v>
      </c>
      <c r="Y51" s="43">
        <f t="shared" si="16"/>
        <v>44699.288762654222</v>
      </c>
      <c r="Z51" s="108">
        <f t="shared" si="17"/>
        <v>6132.711237345773</v>
      </c>
      <c r="AA51" s="46">
        <f t="shared" si="18"/>
        <v>50831.999999999993</v>
      </c>
      <c r="AB51" s="380"/>
    </row>
    <row r="52" spans="1:28">
      <c r="A52" s="187">
        <v>127</v>
      </c>
      <c r="B52" s="50">
        <v>41426</v>
      </c>
      <c r="C52" s="61">
        <f>VLOOKUP(B52,'base(indices)'!$A$4:$C$183,3,FALSE)</f>
        <v>678</v>
      </c>
      <c r="D52" s="192">
        <f>'base(indices)'!G45</f>
        <v>1.63691404</v>
      </c>
      <c r="E52" s="54">
        <f t="shared" si="24"/>
        <v>1109.82771912</v>
      </c>
      <c r="F52" s="82">
        <f>'base(indices)'!$I$147</f>
        <v>0.30830000000000002</v>
      </c>
      <c r="G52" s="54">
        <f t="shared" si="0"/>
        <v>342.15988580469599</v>
      </c>
      <c r="H52" s="267">
        <f t="shared" si="1"/>
        <v>1451.9876049246959</v>
      </c>
      <c r="I52" s="359">
        <f t="shared" si="20"/>
        <v>206694.33799162917</v>
      </c>
      <c r="J52" s="58">
        <f>IF((I52-H$57+(H$57/12*7))+K52-(H52/2)&gt;$I$197,$I$197-K52,(I52-H$57+(H$57/12*7)-(H52/2)))</f>
        <v>74498.814604423707</v>
      </c>
      <c r="K52" s="91">
        <f t="shared" si="23"/>
        <v>10221.185395576289</v>
      </c>
      <c r="L52" s="284">
        <f t="shared" si="3"/>
        <v>84720</v>
      </c>
      <c r="M52" s="57">
        <f t="shared" si="4"/>
        <v>70773.873874202516</v>
      </c>
      <c r="N52" s="91">
        <f t="shared" si="5"/>
        <v>9710.1261257974747</v>
      </c>
      <c r="O52" s="60">
        <f t="shared" si="6"/>
        <v>80483.999999999985</v>
      </c>
      <c r="P52" s="58">
        <f t="shared" si="7"/>
        <v>67048.93314398134</v>
      </c>
      <c r="Q52" s="91">
        <f t="shared" si="8"/>
        <v>9199.0668560186605</v>
      </c>
      <c r="R52" s="59">
        <f t="shared" si="9"/>
        <v>76248</v>
      </c>
      <c r="S52" s="57">
        <f t="shared" si="10"/>
        <v>59599.051683538972</v>
      </c>
      <c r="T52" s="91">
        <f t="shared" si="11"/>
        <v>8176.9483164610319</v>
      </c>
      <c r="U52" s="60">
        <f t="shared" si="12"/>
        <v>67776</v>
      </c>
      <c r="V52" s="58">
        <f t="shared" si="13"/>
        <v>52149.170223096589</v>
      </c>
      <c r="W52" s="91">
        <f t="shared" si="14"/>
        <v>7154.8297769034016</v>
      </c>
      <c r="X52" s="59">
        <f t="shared" si="15"/>
        <v>59303.999999999993</v>
      </c>
      <c r="Y52" s="57">
        <f t="shared" si="16"/>
        <v>44699.288762654222</v>
      </c>
      <c r="Z52" s="91">
        <f t="shared" si="17"/>
        <v>6132.711237345773</v>
      </c>
      <c r="AA52" s="59">
        <f t="shared" si="18"/>
        <v>50831.999999999993</v>
      </c>
      <c r="AB52" s="381"/>
    </row>
    <row r="53" spans="1:28">
      <c r="A53" s="187">
        <v>126</v>
      </c>
      <c r="B53" s="40">
        <v>41456</v>
      </c>
      <c r="C53" s="61">
        <f>VLOOKUP(B53,'base(indices)'!$A$4:$C$183,3,FALSE)</f>
        <v>678</v>
      </c>
      <c r="D53" s="192">
        <f>'base(indices)'!G46</f>
        <v>1.6307173100000001</v>
      </c>
      <c r="E53" s="63">
        <f t="shared" si="24"/>
        <v>1105.62633618</v>
      </c>
      <c r="F53" s="82">
        <f>'base(indices)'!$I$147</f>
        <v>0.30830000000000002</v>
      </c>
      <c r="G53" s="63">
        <f t="shared" si="0"/>
        <v>340.86459944429402</v>
      </c>
      <c r="H53" s="268">
        <f t="shared" si="1"/>
        <v>1446.490935624294</v>
      </c>
      <c r="I53" s="360">
        <f t="shared" si="20"/>
        <v>205242.35038670449</v>
      </c>
      <c r="J53" s="45">
        <f>IF((I53-H$57+(H$57/12*6))+K53-(H53/2)&gt;$I$197,$I$197-K53,(I53-H$57+(H$57/12*6)-(H53/2)))</f>
        <v>74498.814604423707</v>
      </c>
      <c r="K53" s="108">
        <f t="shared" si="23"/>
        <v>10221.185395576289</v>
      </c>
      <c r="L53" s="46">
        <f t="shared" si="3"/>
        <v>84720</v>
      </c>
      <c r="M53" s="43">
        <f t="shared" si="4"/>
        <v>70773.873874202516</v>
      </c>
      <c r="N53" s="108">
        <f t="shared" si="5"/>
        <v>9710.1261257974747</v>
      </c>
      <c r="O53" s="47">
        <f t="shared" si="6"/>
        <v>80483.999999999985</v>
      </c>
      <c r="P53" s="119">
        <f t="shared" si="7"/>
        <v>67048.93314398134</v>
      </c>
      <c r="Q53" s="108">
        <f t="shared" si="8"/>
        <v>9199.0668560186605</v>
      </c>
      <c r="R53" s="46">
        <f t="shared" si="9"/>
        <v>76248</v>
      </c>
      <c r="S53" s="43">
        <f t="shared" si="10"/>
        <v>59599.051683538972</v>
      </c>
      <c r="T53" s="108">
        <f t="shared" si="11"/>
        <v>8176.9483164610319</v>
      </c>
      <c r="U53" s="47">
        <f t="shared" si="12"/>
        <v>67776</v>
      </c>
      <c r="V53" s="45">
        <f t="shared" si="13"/>
        <v>52149.170223096589</v>
      </c>
      <c r="W53" s="108">
        <f t="shared" si="14"/>
        <v>7154.8297769034016</v>
      </c>
      <c r="X53" s="46">
        <f t="shared" si="15"/>
        <v>59303.999999999993</v>
      </c>
      <c r="Y53" s="43">
        <f t="shared" si="16"/>
        <v>44699.288762654222</v>
      </c>
      <c r="Z53" s="108">
        <f t="shared" si="17"/>
        <v>6132.711237345773</v>
      </c>
      <c r="AA53" s="46">
        <f t="shared" si="18"/>
        <v>50831.999999999993</v>
      </c>
      <c r="AB53" s="380"/>
    </row>
    <row r="54" spans="1:28">
      <c r="A54" s="187">
        <v>125</v>
      </c>
      <c r="B54" s="50">
        <v>41487</v>
      </c>
      <c r="C54" s="61">
        <f>VLOOKUP(B54,'base(indices)'!$A$4:$C$183,3,FALSE)</f>
        <v>678</v>
      </c>
      <c r="D54" s="192">
        <f>'base(indices)'!G47</f>
        <v>1.62957661</v>
      </c>
      <c r="E54" s="54">
        <f t="shared" si="24"/>
        <v>1104.8529415799999</v>
      </c>
      <c r="F54" s="82">
        <f>'base(indices)'!$I$147</f>
        <v>0.30830000000000002</v>
      </c>
      <c r="G54" s="54">
        <f t="shared" si="0"/>
        <v>340.62616188911397</v>
      </c>
      <c r="H54" s="267">
        <f t="shared" si="1"/>
        <v>1445.4791034691139</v>
      </c>
      <c r="I54" s="359">
        <f t="shared" si="20"/>
        <v>203795.85945108021</v>
      </c>
      <c r="J54" s="58">
        <f>IF((I54-H$57+(H$57/12*5))+K54-(H54/2)&gt;$I$197,$I$197-K54,(I54-H$57+(H$57/12*5)-(H54/2)))</f>
        <v>74498.814604423707</v>
      </c>
      <c r="K54" s="91">
        <f t="shared" si="23"/>
        <v>10221.185395576289</v>
      </c>
      <c r="L54" s="284">
        <f t="shared" si="3"/>
        <v>84720</v>
      </c>
      <c r="M54" s="57">
        <f t="shared" si="4"/>
        <v>70773.873874202516</v>
      </c>
      <c r="N54" s="91">
        <f t="shared" si="5"/>
        <v>9710.1261257974747</v>
      </c>
      <c r="O54" s="60">
        <f t="shared" si="6"/>
        <v>80483.999999999985</v>
      </c>
      <c r="P54" s="58">
        <f t="shared" si="7"/>
        <v>67048.93314398134</v>
      </c>
      <c r="Q54" s="91">
        <f t="shared" si="8"/>
        <v>9199.0668560186605</v>
      </c>
      <c r="R54" s="59">
        <f t="shared" si="9"/>
        <v>76248</v>
      </c>
      <c r="S54" s="57">
        <f t="shared" si="10"/>
        <v>59599.051683538972</v>
      </c>
      <c r="T54" s="91">
        <f t="shared" si="11"/>
        <v>8176.9483164610319</v>
      </c>
      <c r="U54" s="60">
        <f t="shared" si="12"/>
        <v>67776</v>
      </c>
      <c r="V54" s="58">
        <f t="shared" si="13"/>
        <v>52149.170223096589</v>
      </c>
      <c r="W54" s="91">
        <f t="shared" si="14"/>
        <v>7154.8297769034016</v>
      </c>
      <c r="X54" s="59">
        <f t="shared" si="15"/>
        <v>59303.999999999993</v>
      </c>
      <c r="Y54" s="57">
        <f t="shared" si="16"/>
        <v>44699.288762654222</v>
      </c>
      <c r="Z54" s="91">
        <f t="shared" si="17"/>
        <v>6132.711237345773</v>
      </c>
      <c r="AA54" s="59">
        <f t="shared" si="18"/>
        <v>50831.999999999993</v>
      </c>
      <c r="AB54" s="381"/>
    </row>
    <row r="55" spans="1:28">
      <c r="A55" s="187">
        <v>124</v>
      </c>
      <c r="B55" s="40">
        <v>41518</v>
      </c>
      <c r="C55" s="61">
        <f>VLOOKUP(B55,'base(indices)'!$A$4:$C$183,3,FALSE)</f>
        <v>678</v>
      </c>
      <c r="D55" s="192">
        <f>'base(indices)'!G48</f>
        <v>1.6269734499999999</v>
      </c>
      <c r="E55" s="63">
        <f t="shared" si="24"/>
        <v>1103.0879990999999</v>
      </c>
      <c r="F55" s="82">
        <f>'base(indices)'!$I$147</f>
        <v>0.30830000000000002</v>
      </c>
      <c r="G55" s="63">
        <f t="shared" si="0"/>
        <v>340.08203012253</v>
      </c>
      <c r="H55" s="268">
        <f t="shared" si="1"/>
        <v>1443.17002922253</v>
      </c>
      <c r="I55" s="360">
        <f t="shared" si="20"/>
        <v>202350.38034761109</v>
      </c>
      <c r="J55" s="45">
        <f>IF((I55-H$57+(H$57/12*4))+K55-(H55/2)&gt;$I$197,$I$197-K55,(I55-H$57+(H$57/12*4)-(H55/2)))</f>
        <v>74498.814604423707</v>
      </c>
      <c r="K55" s="108">
        <f t="shared" si="23"/>
        <v>10221.185395576289</v>
      </c>
      <c r="L55" s="46">
        <f t="shared" si="3"/>
        <v>84720</v>
      </c>
      <c r="M55" s="43">
        <f t="shared" si="4"/>
        <v>70773.873874202516</v>
      </c>
      <c r="N55" s="108">
        <f t="shared" si="5"/>
        <v>9710.1261257974747</v>
      </c>
      <c r="O55" s="47">
        <f t="shared" si="6"/>
        <v>80483.999999999985</v>
      </c>
      <c r="P55" s="119">
        <f t="shared" si="7"/>
        <v>67048.93314398134</v>
      </c>
      <c r="Q55" s="108">
        <f t="shared" si="8"/>
        <v>9199.0668560186605</v>
      </c>
      <c r="R55" s="46">
        <f t="shared" si="9"/>
        <v>76248</v>
      </c>
      <c r="S55" s="43">
        <f t="shared" si="10"/>
        <v>59599.051683538972</v>
      </c>
      <c r="T55" s="108">
        <f t="shared" si="11"/>
        <v>8176.9483164610319</v>
      </c>
      <c r="U55" s="47">
        <f t="shared" si="12"/>
        <v>67776</v>
      </c>
      <c r="V55" s="45">
        <f t="shared" si="13"/>
        <v>52149.170223096589</v>
      </c>
      <c r="W55" s="108">
        <f t="shared" si="14"/>
        <v>7154.8297769034016</v>
      </c>
      <c r="X55" s="46">
        <f t="shared" si="15"/>
        <v>59303.999999999993</v>
      </c>
      <c r="Y55" s="43">
        <f t="shared" si="16"/>
        <v>44699.288762654222</v>
      </c>
      <c r="Z55" s="108">
        <f t="shared" si="17"/>
        <v>6132.711237345773</v>
      </c>
      <c r="AA55" s="46">
        <f t="shared" si="18"/>
        <v>50831.999999999993</v>
      </c>
      <c r="AB55" s="380"/>
    </row>
    <row r="56" spans="1:28">
      <c r="A56" s="187">
        <v>123</v>
      </c>
      <c r="B56" s="50">
        <v>41548</v>
      </c>
      <c r="C56" s="61">
        <f>VLOOKUP(B56,'base(indices)'!$A$4:$C$183,3,FALSE)</f>
        <v>678</v>
      </c>
      <c r="D56" s="192">
        <f>'base(indices)'!G49</f>
        <v>1.62259245</v>
      </c>
      <c r="E56" s="54">
        <f t="shared" si="24"/>
        <v>1100.1176811</v>
      </c>
      <c r="F56" s="82">
        <f>'base(indices)'!$I$147</f>
        <v>0.30830000000000002</v>
      </c>
      <c r="G56" s="54">
        <f t="shared" si="0"/>
        <v>339.16628108313</v>
      </c>
      <c r="H56" s="267">
        <f t="shared" si="1"/>
        <v>1439.2839621831299</v>
      </c>
      <c r="I56" s="359">
        <f t="shared" si="20"/>
        <v>200907.21031838856</v>
      </c>
      <c r="J56" s="58">
        <f>IF((I56-H$57+(H$57/12*3))+K56-(H56/2)&gt;$I$197,$I$197-K56,(I56-H$57+(H$57/12*3)-(H56/2)))</f>
        <v>74498.814604423707</v>
      </c>
      <c r="K56" s="91">
        <f t="shared" si="23"/>
        <v>10221.185395576289</v>
      </c>
      <c r="L56" s="284">
        <f t="shared" si="3"/>
        <v>84720</v>
      </c>
      <c r="M56" s="57">
        <f t="shared" si="4"/>
        <v>70773.873874202516</v>
      </c>
      <c r="N56" s="91">
        <f t="shared" si="5"/>
        <v>9710.1261257974747</v>
      </c>
      <c r="O56" s="60">
        <f t="shared" si="6"/>
        <v>80483.999999999985</v>
      </c>
      <c r="P56" s="58">
        <f t="shared" si="7"/>
        <v>67048.93314398134</v>
      </c>
      <c r="Q56" s="91">
        <f t="shared" si="8"/>
        <v>9199.0668560186605</v>
      </c>
      <c r="R56" s="59">
        <f t="shared" si="9"/>
        <v>76248</v>
      </c>
      <c r="S56" s="57">
        <f t="shared" si="10"/>
        <v>59599.051683538972</v>
      </c>
      <c r="T56" s="91">
        <f t="shared" si="11"/>
        <v>8176.9483164610319</v>
      </c>
      <c r="U56" s="60">
        <f t="shared" si="12"/>
        <v>67776</v>
      </c>
      <c r="V56" s="58">
        <f t="shared" si="13"/>
        <v>52149.170223096589</v>
      </c>
      <c r="W56" s="91">
        <f t="shared" si="14"/>
        <v>7154.8297769034016</v>
      </c>
      <c r="X56" s="59">
        <f t="shared" si="15"/>
        <v>59303.999999999993</v>
      </c>
      <c r="Y56" s="57">
        <f t="shared" si="16"/>
        <v>44699.288762654222</v>
      </c>
      <c r="Z56" s="91">
        <f t="shared" si="17"/>
        <v>6132.711237345773</v>
      </c>
      <c r="AA56" s="59">
        <f t="shared" si="18"/>
        <v>50831.999999999993</v>
      </c>
      <c r="AB56" s="381"/>
    </row>
    <row r="57" spans="1:28">
      <c r="A57" s="187">
        <v>122</v>
      </c>
      <c r="B57" s="40">
        <v>41579</v>
      </c>
      <c r="C57" s="61">
        <f>VLOOKUP(B57,'base(indices)'!$A$4:$C$183,3,FALSE)</f>
        <v>678</v>
      </c>
      <c r="D57" s="192">
        <f>'base(indices)'!G50</f>
        <v>1.61484121</v>
      </c>
      <c r="E57" s="63">
        <f t="shared" si="24"/>
        <v>1094.86234038</v>
      </c>
      <c r="F57" s="82">
        <f>'base(indices)'!$I$147</f>
        <v>0.30830000000000002</v>
      </c>
      <c r="G57" s="63">
        <f t="shared" si="0"/>
        <v>337.54605953915399</v>
      </c>
      <c r="H57" s="268">
        <f t="shared" si="1"/>
        <v>1432.4083999191539</v>
      </c>
      <c r="I57" s="360">
        <f t="shared" si="20"/>
        <v>199467.92635620543</v>
      </c>
      <c r="J57" s="45">
        <f>IF((I57-H$57+(H$57/12*2))+K57-(H57/2)&gt;$I$197,$I$197-K57,(I57-H$57+(H$57/12*2)-(H57/2)))</f>
        <v>74498.814604423707</v>
      </c>
      <c r="K57" s="108">
        <f t="shared" si="23"/>
        <v>10221.185395576289</v>
      </c>
      <c r="L57" s="46">
        <f t="shared" si="3"/>
        <v>84720</v>
      </c>
      <c r="M57" s="43">
        <f t="shared" si="4"/>
        <v>70773.873874202516</v>
      </c>
      <c r="N57" s="108">
        <f t="shared" si="5"/>
        <v>9710.1261257974747</v>
      </c>
      <c r="O57" s="47">
        <f t="shared" si="6"/>
        <v>80483.999999999985</v>
      </c>
      <c r="P57" s="119">
        <f t="shared" si="7"/>
        <v>67048.93314398134</v>
      </c>
      <c r="Q57" s="108">
        <f t="shared" si="8"/>
        <v>9199.0668560186605</v>
      </c>
      <c r="R57" s="46">
        <f t="shared" si="9"/>
        <v>76248</v>
      </c>
      <c r="S57" s="43">
        <f t="shared" si="10"/>
        <v>59599.051683538972</v>
      </c>
      <c r="T57" s="108">
        <f t="shared" si="11"/>
        <v>8176.9483164610319</v>
      </c>
      <c r="U57" s="47">
        <f t="shared" si="12"/>
        <v>67776</v>
      </c>
      <c r="V57" s="45">
        <f t="shared" si="13"/>
        <v>52149.170223096589</v>
      </c>
      <c r="W57" s="108">
        <f t="shared" si="14"/>
        <v>7154.8297769034016</v>
      </c>
      <c r="X57" s="46">
        <f t="shared" si="15"/>
        <v>59303.999999999993</v>
      </c>
      <c r="Y57" s="43">
        <f t="shared" si="16"/>
        <v>44699.288762654222</v>
      </c>
      <c r="Z57" s="108">
        <f t="shared" si="17"/>
        <v>6132.711237345773</v>
      </c>
      <c r="AA57" s="46">
        <f t="shared" si="18"/>
        <v>50831.999999999993</v>
      </c>
      <c r="AB57" s="380"/>
    </row>
    <row r="58" spans="1:28" ht="13" thickBot="1">
      <c r="A58" s="305">
        <v>121</v>
      </c>
      <c r="B58" s="383">
        <v>41609</v>
      </c>
      <c r="C58" s="142">
        <f>C57*2</f>
        <v>1356</v>
      </c>
      <c r="D58" s="343">
        <f>'base(indices)'!G51</f>
        <v>1.6056887900000001</v>
      </c>
      <c r="E58" s="170">
        <f t="shared" si="24"/>
        <v>2177.3139992400002</v>
      </c>
      <c r="F58" s="307">
        <f>'base(indices)'!$I$147</f>
        <v>0.30830000000000002</v>
      </c>
      <c r="G58" s="170">
        <f t="shared" si="0"/>
        <v>671.26590596569213</v>
      </c>
      <c r="H58" s="368">
        <f t="shared" si="1"/>
        <v>2848.5799052056923</v>
      </c>
      <c r="I58" s="384">
        <f t="shared" si="20"/>
        <v>198035.51795628626</v>
      </c>
      <c r="J58" s="285">
        <f>IF((I58-H$57+(H$57/12*1))+K58-(H58/4)&gt;$I$197,$I$197-K58,(I58-H$57+(H$57/12*1)-(H58/4)))</f>
        <v>74498.814604423707</v>
      </c>
      <c r="K58" s="202">
        <f t="shared" si="23"/>
        <v>10221.185395576289</v>
      </c>
      <c r="L58" s="286">
        <f t="shared" si="3"/>
        <v>84720</v>
      </c>
      <c r="M58" s="282">
        <f t="shared" si="4"/>
        <v>70773.873874202516</v>
      </c>
      <c r="N58" s="202">
        <f t="shared" si="5"/>
        <v>9710.1261257974747</v>
      </c>
      <c r="O58" s="289">
        <f t="shared" si="6"/>
        <v>80483.999999999985</v>
      </c>
      <c r="P58" s="285">
        <f t="shared" si="7"/>
        <v>67048.93314398134</v>
      </c>
      <c r="Q58" s="202">
        <f t="shared" si="8"/>
        <v>9199.0668560186605</v>
      </c>
      <c r="R58" s="203">
        <f t="shared" si="9"/>
        <v>76248</v>
      </c>
      <c r="S58" s="282">
        <f t="shared" si="10"/>
        <v>59599.051683538972</v>
      </c>
      <c r="T58" s="202">
        <f t="shared" si="11"/>
        <v>8176.9483164610319</v>
      </c>
      <c r="U58" s="289">
        <f t="shared" si="12"/>
        <v>67776</v>
      </c>
      <c r="V58" s="285">
        <f t="shared" si="13"/>
        <v>52149.170223096589</v>
      </c>
      <c r="W58" s="202">
        <f t="shared" si="14"/>
        <v>7154.8297769034016</v>
      </c>
      <c r="X58" s="203">
        <f t="shared" si="15"/>
        <v>59303.999999999993</v>
      </c>
      <c r="Y58" s="282">
        <f t="shared" si="16"/>
        <v>44699.288762654222</v>
      </c>
      <c r="Z58" s="202">
        <f t="shared" si="17"/>
        <v>6132.711237345773</v>
      </c>
      <c r="AA58" s="203">
        <f t="shared" si="18"/>
        <v>50831.999999999993</v>
      </c>
      <c r="AB58" s="381"/>
    </row>
    <row r="59" spans="1:28">
      <c r="A59" s="190">
        <v>120</v>
      </c>
      <c r="B59" s="136">
        <v>41640</v>
      </c>
      <c r="C59" s="120">
        <f>VLOOKUP(B59,'base(indices)'!$A$4:$C$183,3,FALSE)</f>
        <v>724</v>
      </c>
      <c r="D59" s="193">
        <f>'base(indices)'!G52</f>
        <v>1.5937357700000001</v>
      </c>
      <c r="E59" s="78">
        <f>C59*D59</f>
        <v>1153.8646974800001</v>
      </c>
      <c r="F59" s="79">
        <f>'base(indices)'!$I$147</f>
        <v>0.30830000000000002</v>
      </c>
      <c r="G59" s="78">
        <f t="shared" si="0"/>
        <v>355.73648623308407</v>
      </c>
      <c r="H59" s="266">
        <f t="shared" si="1"/>
        <v>1509.6011837130841</v>
      </c>
      <c r="I59" s="413">
        <f t="shared" si="20"/>
        <v>195186.93805108056</v>
      </c>
      <c r="J59" s="48">
        <f>IF((I59-H$69+(H$69))+K59-(H59/2)&gt;$I$197,$I$197-K59,(I59-H$69+(H$69)-(H59/2)))</f>
        <v>74498.814604423707</v>
      </c>
      <c r="K59" s="109">
        <f t="shared" si="23"/>
        <v>10221.185395576289</v>
      </c>
      <c r="L59" s="49">
        <f t="shared" si="3"/>
        <v>84720</v>
      </c>
      <c r="M59" s="138">
        <f t="shared" si="4"/>
        <v>70773.873874202516</v>
      </c>
      <c r="N59" s="109">
        <f t="shared" si="5"/>
        <v>9710.1261257974747</v>
      </c>
      <c r="O59" s="139">
        <f t="shared" si="6"/>
        <v>80483.999999999985</v>
      </c>
      <c r="P59" s="291">
        <f t="shared" si="7"/>
        <v>67048.93314398134</v>
      </c>
      <c r="Q59" s="109">
        <f t="shared" si="8"/>
        <v>9199.0668560186605</v>
      </c>
      <c r="R59" s="49">
        <f t="shared" si="9"/>
        <v>76248</v>
      </c>
      <c r="S59" s="138">
        <f t="shared" si="10"/>
        <v>59599.051683538972</v>
      </c>
      <c r="T59" s="109">
        <f t="shared" si="11"/>
        <v>8176.9483164610319</v>
      </c>
      <c r="U59" s="139">
        <f t="shared" si="12"/>
        <v>67776</v>
      </c>
      <c r="V59" s="48">
        <f t="shared" si="13"/>
        <v>52149.170223096589</v>
      </c>
      <c r="W59" s="109">
        <f t="shared" si="14"/>
        <v>7154.8297769034016</v>
      </c>
      <c r="X59" s="49">
        <f t="shared" si="15"/>
        <v>59303.999999999993</v>
      </c>
      <c r="Y59" s="138">
        <f t="shared" si="16"/>
        <v>44699.288762654222</v>
      </c>
      <c r="Z59" s="109">
        <f t="shared" si="17"/>
        <v>6132.711237345773</v>
      </c>
      <c r="AA59" s="49">
        <f t="shared" si="18"/>
        <v>50831.999999999993</v>
      </c>
      <c r="AB59" s="380"/>
    </row>
    <row r="60" spans="1:28">
      <c r="A60" s="187">
        <v>119</v>
      </c>
      <c r="B60" s="50">
        <v>41671</v>
      </c>
      <c r="C60" s="61">
        <f>VLOOKUP(B60,'base(indices)'!$A$4:$C$183,3,FALSE)</f>
        <v>724</v>
      </c>
      <c r="D60" s="192">
        <f>'base(indices)'!G53</f>
        <v>1.5831288100000001</v>
      </c>
      <c r="E60" s="54">
        <f t="shared" ref="E60:E70" si="25">C60*D60</f>
        <v>1146.1852584400001</v>
      </c>
      <c r="F60" s="82">
        <f>'base(indices)'!$I$147</f>
        <v>0.30830000000000002</v>
      </c>
      <c r="G60" s="54">
        <f t="shared" si="0"/>
        <v>353.36891517705203</v>
      </c>
      <c r="H60" s="267">
        <f t="shared" si="1"/>
        <v>1499.5541736170521</v>
      </c>
      <c r="I60" s="414">
        <f t="shared" si="20"/>
        <v>193677.33686736747</v>
      </c>
      <c r="J60" s="58">
        <f>IF((I60-H$69+(H$69/12*11))+K60-(H60/2)&gt;$I$197,$I$197-K60,(I60-H$69+(H$69/12*11)-(H60/2)))</f>
        <v>74498.814604423707</v>
      </c>
      <c r="K60" s="91">
        <f t="shared" si="23"/>
        <v>10221.185395576289</v>
      </c>
      <c r="L60" s="284">
        <f t="shared" si="3"/>
        <v>84720</v>
      </c>
      <c r="M60" s="57">
        <f t="shared" si="4"/>
        <v>70773.873874202516</v>
      </c>
      <c r="N60" s="91">
        <f t="shared" si="5"/>
        <v>9710.1261257974747</v>
      </c>
      <c r="O60" s="60">
        <f t="shared" si="6"/>
        <v>80483.999999999985</v>
      </c>
      <c r="P60" s="58">
        <f t="shared" si="7"/>
        <v>67048.93314398134</v>
      </c>
      <c r="Q60" s="91">
        <f t="shared" si="8"/>
        <v>9199.0668560186605</v>
      </c>
      <c r="R60" s="59">
        <f t="shared" si="9"/>
        <v>76248</v>
      </c>
      <c r="S60" s="57">
        <f t="shared" si="10"/>
        <v>59599.051683538972</v>
      </c>
      <c r="T60" s="91">
        <f t="shared" si="11"/>
        <v>8176.9483164610319</v>
      </c>
      <c r="U60" s="60">
        <f t="shared" si="12"/>
        <v>67776</v>
      </c>
      <c r="V60" s="58">
        <f t="shared" si="13"/>
        <v>52149.170223096589</v>
      </c>
      <c r="W60" s="91">
        <f t="shared" si="14"/>
        <v>7154.8297769034016</v>
      </c>
      <c r="X60" s="59">
        <f t="shared" si="15"/>
        <v>59303.999999999993</v>
      </c>
      <c r="Y60" s="57">
        <f t="shared" si="16"/>
        <v>44699.288762654222</v>
      </c>
      <c r="Z60" s="91">
        <f t="shared" si="17"/>
        <v>6132.711237345773</v>
      </c>
      <c r="AA60" s="59">
        <f t="shared" si="18"/>
        <v>50831.999999999993</v>
      </c>
      <c r="AB60" s="381"/>
    </row>
    <row r="61" spans="1:28">
      <c r="A61" s="187">
        <v>118</v>
      </c>
      <c r="B61" s="40">
        <v>41699</v>
      </c>
      <c r="C61" s="61">
        <f>VLOOKUP(B61,'base(indices)'!$A$4:$C$183,3,FALSE)</f>
        <v>724</v>
      </c>
      <c r="D61" s="192">
        <f>'base(indices)'!G54</f>
        <v>1.57212394</v>
      </c>
      <c r="E61" s="63">
        <f t="shared" si="25"/>
        <v>1138.2177325600001</v>
      </c>
      <c r="F61" s="82">
        <f>'base(indices)'!$I$147</f>
        <v>0.30830000000000002</v>
      </c>
      <c r="G61" s="63">
        <f t="shared" si="0"/>
        <v>350.91252694824806</v>
      </c>
      <c r="H61" s="268">
        <f t="shared" si="1"/>
        <v>1489.1302595082482</v>
      </c>
      <c r="I61" s="415">
        <f t="shared" si="20"/>
        <v>192177.78269375043</v>
      </c>
      <c r="J61" s="45">
        <f>IF((I61-H$69+(H$69/12*10))+K61-(H61/2)&gt;$I$197,$I$197-K61,(I61-H$69+(H$69/12*10)-(H61/2)))</f>
        <v>74498.814604423707</v>
      </c>
      <c r="K61" s="108">
        <f t="shared" si="23"/>
        <v>10221.185395576289</v>
      </c>
      <c r="L61" s="46">
        <f t="shared" si="3"/>
        <v>84720</v>
      </c>
      <c r="M61" s="43">
        <f t="shared" si="4"/>
        <v>70773.873874202516</v>
      </c>
      <c r="N61" s="108">
        <f t="shared" si="5"/>
        <v>9710.1261257974747</v>
      </c>
      <c r="O61" s="47">
        <f t="shared" si="6"/>
        <v>80483.999999999985</v>
      </c>
      <c r="P61" s="119">
        <f t="shared" si="7"/>
        <v>67048.93314398134</v>
      </c>
      <c r="Q61" s="108">
        <f t="shared" si="8"/>
        <v>9199.0668560186605</v>
      </c>
      <c r="R61" s="46">
        <f t="shared" si="9"/>
        <v>76248</v>
      </c>
      <c r="S61" s="43">
        <f t="shared" si="10"/>
        <v>59599.051683538972</v>
      </c>
      <c r="T61" s="108">
        <f t="shared" si="11"/>
        <v>8176.9483164610319</v>
      </c>
      <c r="U61" s="47">
        <f t="shared" si="12"/>
        <v>67776</v>
      </c>
      <c r="V61" s="45">
        <f t="shared" si="13"/>
        <v>52149.170223096589</v>
      </c>
      <c r="W61" s="108">
        <f t="shared" si="14"/>
        <v>7154.8297769034016</v>
      </c>
      <c r="X61" s="46">
        <f t="shared" si="15"/>
        <v>59303.999999999993</v>
      </c>
      <c r="Y61" s="43">
        <f t="shared" si="16"/>
        <v>44699.288762654222</v>
      </c>
      <c r="Z61" s="108">
        <f t="shared" si="17"/>
        <v>6132.711237345773</v>
      </c>
      <c r="AA61" s="46">
        <f t="shared" si="18"/>
        <v>50831.999999999993</v>
      </c>
      <c r="AB61" s="380"/>
    </row>
    <row r="62" spans="1:28">
      <c r="A62" s="187">
        <v>117</v>
      </c>
      <c r="B62" s="50">
        <v>41730</v>
      </c>
      <c r="C62" s="61">
        <f>VLOOKUP(B62,'base(indices)'!$A$4:$C$183,3,FALSE)</f>
        <v>724</v>
      </c>
      <c r="D62" s="192">
        <f>'base(indices)'!G55</f>
        <v>1.56073061</v>
      </c>
      <c r="E62" s="54">
        <f t="shared" si="25"/>
        <v>1129.9689616400001</v>
      </c>
      <c r="F62" s="82">
        <f>'base(indices)'!$I$147</f>
        <v>0.30830000000000002</v>
      </c>
      <c r="G62" s="54">
        <f t="shared" si="0"/>
        <v>348.36943087361203</v>
      </c>
      <c r="H62" s="267">
        <f t="shared" si="1"/>
        <v>1478.3383925136122</v>
      </c>
      <c r="I62" s="414">
        <f t="shared" si="20"/>
        <v>190688.65243424219</v>
      </c>
      <c r="J62" s="58">
        <f>IF((I62-H$69+(H$69/12*9))+K62-(H62/2)&gt;$I$197,$I$197-K62,(I62-H$69+(H$69/12*9)-(H62/2)))</f>
        <v>74498.814604423707</v>
      </c>
      <c r="K62" s="91">
        <f t="shared" si="23"/>
        <v>10221.185395576289</v>
      </c>
      <c r="L62" s="284">
        <f t="shared" si="3"/>
        <v>84720</v>
      </c>
      <c r="M62" s="57">
        <f t="shared" si="4"/>
        <v>70773.873874202516</v>
      </c>
      <c r="N62" s="91">
        <f t="shared" si="5"/>
        <v>9710.1261257974747</v>
      </c>
      <c r="O62" s="60">
        <f t="shared" si="6"/>
        <v>80483.999999999985</v>
      </c>
      <c r="P62" s="58">
        <f t="shared" si="7"/>
        <v>67048.93314398134</v>
      </c>
      <c r="Q62" s="91">
        <f t="shared" si="8"/>
        <v>9199.0668560186605</v>
      </c>
      <c r="R62" s="59">
        <f t="shared" si="9"/>
        <v>76248</v>
      </c>
      <c r="S62" s="57">
        <f t="shared" si="10"/>
        <v>59599.051683538972</v>
      </c>
      <c r="T62" s="91">
        <f t="shared" si="11"/>
        <v>8176.9483164610319</v>
      </c>
      <c r="U62" s="60">
        <f t="shared" si="12"/>
        <v>67776</v>
      </c>
      <c r="V62" s="58">
        <f t="shared" si="13"/>
        <v>52149.170223096589</v>
      </c>
      <c r="W62" s="91">
        <f t="shared" si="14"/>
        <v>7154.8297769034016</v>
      </c>
      <c r="X62" s="59">
        <f t="shared" si="15"/>
        <v>59303.999999999993</v>
      </c>
      <c r="Y62" s="57">
        <f t="shared" si="16"/>
        <v>44699.288762654222</v>
      </c>
      <c r="Z62" s="91">
        <f t="shared" si="17"/>
        <v>6132.711237345773</v>
      </c>
      <c r="AA62" s="59">
        <f t="shared" si="18"/>
        <v>50831.999999999993</v>
      </c>
      <c r="AB62" s="381"/>
    </row>
    <row r="63" spans="1:28">
      <c r="A63" s="187">
        <v>116</v>
      </c>
      <c r="B63" s="40">
        <v>41760</v>
      </c>
      <c r="C63" s="61">
        <f>VLOOKUP(B63,'base(indices)'!$A$4:$C$183,3,FALSE)</f>
        <v>724</v>
      </c>
      <c r="D63" s="192">
        <f>'base(indices)'!G56</f>
        <v>1.5486511300000001</v>
      </c>
      <c r="E63" s="63">
        <f t="shared" si="25"/>
        <v>1121.2234181200001</v>
      </c>
      <c r="F63" s="82">
        <f>'base(indices)'!$I$147</f>
        <v>0.30830000000000002</v>
      </c>
      <c r="G63" s="63">
        <f t="shared" si="0"/>
        <v>345.67317980639604</v>
      </c>
      <c r="H63" s="268">
        <f t="shared" si="1"/>
        <v>1466.8965979263962</v>
      </c>
      <c r="I63" s="415">
        <f t="shared" si="20"/>
        <v>189210.31404172859</v>
      </c>
      <c r="J63" s="45">
        <f>IF((I63-H$69+(H$69/12*8))+K63-(H63/2)&gt;$I$197,$I$197-K63,(I63-H$69+(H$69/12*8)-(H63/2)))</f>
        <v>74498.814604423707</v>
      </c>
      <c r="K63" s="108">
        <f t="shared" si="23"/>
        <v>10221.185395576289</v>
      </c>
      <c r="L63" s="46">
        <f t="shared" si="3"/>
        <v>84720</v>
      </c>
      <c r="M63" s="43">
        <f t="shared" si="4"/>
        <v>70773.873874202516</v>
      </c>
      <c r="N63" s="108">
        <f t="shared" si="5"/>
        <v>9710.1261257974747</v>
      </c>
      <c r="O63" s="47">
        <f t="shared" si="6"/>
        <v>80483.999999999985</v>
      </c>
      <c r="P63" s="119">
        <f t="shared" si="7"/>
        <v>67048.93314398134</v>
      </c>
      <c r="Q63" s="108">
        <f t="shared" si="8"/>
        <v>9199.0668560186605</v>
      </c>
      <c r="R63" s="46">
        <f t="shared" si="9"/>
        <v>76248</v>
      </c>
      <c r="S63" s="43">
        <f t="shared" si="10"/>
        <v>59599.051683538972</v>
      </c>
      <c r="T63" s="108">
        <f t="shared" si="11"/>
        <v>8176.9483164610319</v>
      </c>
      <c r="U63" s="47">
        <f t="shared" si="12"/>
        <v>67776</v>
      </c>
      <c r="V63" s="45">
        <f t="shared" si="13"/>
        <v>52149.170223096589</v>
      </c>
      <c r="W63" s="108">
        <f t="shared" si="14"/>
        <v>7154.8297769034016</v>
      </c>
      <c r="X63" s="46">
        <f t="shared" si="15"/>
        <v>59303.999999999993</v>
      </c>
      <c r="Y63" s="43">
        <f t="shared" si="16"/>
        <v>44699.288762654222</v>
      </c>
      <c r="Z63" s="108">
        <f t="shared" si="17"/>
        <v>6132.711237345773</v>
      </c>
      <c r="AA63" s="46">
        <f t="shared" si="18"/>
        <v>50831.999999999993</v>
      </c>
      <c r="AB63" s="380"/>
    </row>
    <row r="64" spans="1:28">
      <c r="A64" s="187">
        <v>115</v>
      </c>
      <c r="B64" s="50">
        <v>41791</v>
      </c>
      <c r="C64" s="61">
        <f>VLOOKUP(B64,'base(indices)'!$A$4:$C$183,3,FALSE)</f>
        <v>724</v>
      </c>
      <c r="D64" s="192">
        <f>'base(indices)'!G57</f>
        <v>1.5397207500000001</v>
      </c>
      <c r="E64" s="54">
        <f t="shared" si="25"/>
        <v>1114.7578230000001</v>
      </c>
      <c r="F64" s="82">
        <f>'base(indices)'!$I$147</f>
        <v>0.30830000000000002</v>
      </c>
      <c r="G64" s="54">
        <f t="shared" si="0"/>
        <v>343.67983683090006</v>
      </c>
      <c r="H64" s="267">
        <f t="shared" si="1"/>
        <v>1458.4376598309002</v>
      </c>
      <c r="I64" s="414">
        <f t="shared" si="20"/>
        <v>187743.4174438022</v>
      </c>
      <c r="J64" s="58">
        <f>IF((I64-H$69+(H$69/12*7))+K64-(H64/2)&gt;$I$197,$I$197-K64,(I64-H$69+(H$69/12*7)-(H64/2)))</f>
        <v>74498.814604423707</v>
      </c>
      <c r="K64" s="91">
        <f t="shared" si="23"/>
        <v>10221.185395576289</v>
      </c>
      <c r="L64" s="284">
        <f t="shared" si="3"/>
        <v>84720</v>
      </c>
      <c r="M64" s="57">
        <f t="shared" si="4"/>
        <v>70773.873874202516</v>
      </c>
      <c r="N64" s="91">
        <f t="shared" si="5"/>
        <v>9710.1261257974747</v>
      </c>
      <c r="O64" s="60">
        <f t="shared" si="6"/>
        <v>80483.999999999985</v>
      </c>
      <c r="P64" s="58">
        <f t="shared" si="7"/>
        <v>67048.93314398134</v>
      </c>
      <c r="Q64" s="91">
        <f t="shared" si="8"/>
        <v>9199.0668560186605</v>
      </c>
      <c r="R64" s="59">
        <f t="shared" si="9"/>
        <v>76248</v>
      </c>
      <c r="S64" s="57">
        <f t="shared" si="10"/>
        <v>59599.051683538972</v>
      </c>
      <c r="T64" s="91">
        <f t="shared" si="11"/>
        <v>8176.9483164610319</v>
      </c>
      <c r="U64" s="60">
        <f t="shared" si="12"/>
        <v>67776</v>
      </c>
      <c r="V64" s="58">
        <f t="shared" si="13"/>
        <v>52149.170223096589</v>
      </c>
      <c r="W64" s="91">
        <f t="shared" si="14"/>
        <v>7154.8297769034016</v>
      </c>
      <c r="X64" s="59">
        <f t="shared" si="15"/>
        <v>59303.999999999993</v>
      </c>
      <c r="Y64" s="57">
        <f t="shared" si="16"/>
        <v>44699.288762654222</v>
      </c>
      <c r="Z64" s="91">
        <f t="shared" si="17"/>
        <v>6132.711237345773</v>
      </c>
      <c r="AA64" s="59">
        <f t="shared" si="18"/>
        <v>50831.999999999993</v>
      </c>
      <c r="AB64" s="381"/>
    </row>
    <row r="65" spans="1:28">
      <c r="A65" s="187">
        <v>114</v>
      </c>
      <c r="B65" s="40">
        <v>41821</v>
      </c>
      <c r="C65" s="61">
        <f>VLOOKUP(B65,'base(indices)'!$A$4:$C$183,3,FALSE)</f>
        <v>724</v>
      </c>
      <c r="D65" s="192">
        <f>'base(indices)'!G58</f>
        <v>1.5325179099999999</v>
      </c>
      <c r="E65" s="63">
        <f t="shared" si="25"/>
        <v>1109.54296684</v>
      </c>
      <c r="F65" s="82">
        <f>'base(indices)'!$I$147</f>
        <v>0.30830000000000002</v>
      </c>
      <c r="G65" s="63">
        <f t="shared" si="0"/>
        <v>342.07209667677199</v>
      </c>
      <c r="H65" s="268">
        <f t="shared" si="1"/>
        <v>1451.6150635167719</v>
      </c>
      <c r="I65" s="415">
        <f t="shared" si="20"/>
        <v>186284.9797839713</v>
      </c>
      <c r="J65" s="45">
        <f>IF((I65-H$69+(H$69/12*6))+K65-(H65/2)&gt;$I$197,$I$197-K65,(I65-H$69+(H$69/12*6)-(H65/2)))</f>
        <v>74498.814604423707</v>
      </c>
      <c r="K65" s="108">
        <f t="shared" si="23"/>
        <v>10221.185395576289</v>
      </c>
      <c r="L65" s="46">
        <f t="shared" si="3"/>
        <v>84720</v>
      </c>
      <c r="M65" s="43">
        <f t="shared" si="4"/>
        <v>70773.873874202516</v>
      </c>
      <c r="N65" s="108">
        <f t="shared" si="5"/>
        <v>9710.1261257974747</v>
      </c>
      <c r="O65" s="47">
        <f t="shared" si="6"/>
        <v>80483.999999999985</v>
      </c>
      <c r="P65" s="119">
        <f t="shared" si="7"/>
        <v>67048.93314398134</v>
      </c>
      <c r="Q65" s="108">
        <f t="shared" si="8"/>
        <v>9199.0668560186605</v>
      </c>
      <c r="R65" s="46">
        <f t="shared" si="9"/>
        <v>76248</v>
      </c>
      <c r="S65" s="43">
        <f t="shared" si="10"/>
        <v>59599.051683538972</v>
      </c>
      <c r="T65" s="108">
        <f t="shared" si="11"/>
        <v>8176.9483164610319</v>
      </c>
      <c r="U65" s="47">
        <f t="shared" si="12"/>
        <v>67776</v>
      </c>
      <c r="V65" s="45">
        <f t="shared" si="13"/>
        <v>52149.170223096589</v>
      </c>
      <c r="W65" s="108">
        <f t="shared" si="14"/>
        <v>7154.8297769034016</v>
      </c>
      <c r="X65" s="46">
        <f t="shared" si="15"/>
        <v>59303.999999999993</v>
      </c>
      <c r="Y65" s="43">
        <f t="shared" si="16"/>
        <v>44699.288762654222</v>
      </c>
      <c r="Z65" s="108">
        <f t="shared" si="17"/>
        <v>6132.711237345773</v>
      </c>
      <c r="AA65" s="46">
        <f t="shared" si="18"/>
        <v>50831.999999999993</v>
      </c>
      <c r="AB65" s="380"/>
    </row>
    <row r="66" spans="1:28">
      <c r="A66" s="187">
        <v>113</v>
      </c>
      <c r="B66" s="50">
        <v>41852</v>
      </c>
      <c r="C66" s="61">
        <f>VLOOKUP(B66,'base(indices)'!$A$4:$C$183,3,FALSE)</f>
        <v>724</v>
      </c>
      <c r="D66" s="192">
        <f>'base(indices)'!G59</f>
        <v>1.5299170499999999</v>
      </c>
      <c r="E66" s="54">
        <f t="shared" si="25"/>
        <v>1107.6599441999999</v>
      </c>
      <c r="F66" s="82">
        <f>'base(indices)'!$I$147</f>
        <v>0.30830000000000002</v>
      </c>
      <c r="G66" s="54">
        <f t="shared" si="0"/>
        <v>341.49156079685997</v>
      </c>
      <c r="H66" s="267">
        <f t="shared" si="1"/>
        <v>1449.1515049968598</v>
      </c>
      <c r="I66" s="414">
        <f t="shared" si="20"/>
        <v>184833.36472045453</v>
      </c>
      <c r="J66" s="58">
        <f>IF((I66-H$69+(H$69/12*5))+K66-(H66/2)&gt;$I$197,$I$197-K66,(I66-H$69+(H$69/12*5)-(H66/2)))</f>
        <v>74498.814604423707</v>
      </c>
      <c r="K66" s="91">
        <f t="shared" si="23"/>
        <v>10221.185395576289</v>
      </c>
      <c r="L66" s="284">
        <f t="shared" si="3"/>
        <v>84720</v>
      </c>
      <c r="M66" s="57">
        <f t="shared" si="4"/>
        <v>70773.873874202516</v>
      </c>
      <c r="N66" s="91">
        <f t="shared" si="5"/>
        <v>9710.1261257974747</v>
      </c>
      <c r="O66" s="60">
        <f t="shared" si="6"/>
        <v>80483.999999999985</v>
      </c>
      <c r="P66" s="58">
        <f t="shared" si="7"/>
        <v>67048.93314398134</v>
      </c>
      <c r="Q66" s="91">
        <f t="shared" si="8"/>
        <v>9199.0668560186605</v>
      </c>
      <c r="R66" s="59">
        <f t="shared" si="9"/>
        <v>76248</v>
      </c>
      <c r="S66" s="57">
        <f t="shared" si="10"/>
        <v>59599.051683538972</v>
      </c>
      <c r="T66" s="91">
        <f t="shared" si="11"/>
        <v>8176.9483164610319</v>
      </c>
      <c r="U66" s="60">
        <f t="shared" si="12"/>
        <v>67776</v>
      </c>
      <c r="V66" s="58">
        <f t="shared" si="13"/>
        <v>52149.170223096589</v>
      </c>
      <c r="W66" s="91">
        <f t="shared" si="14"/>
        <v>7154.8297769034016</v>
      </c>
      <c r="X66" s="59">
        <f t="shared" si="15"/>
        <v>59303.999999999993</v>
      </c>
      <c r="Y66" s="57">
        <f t="shared" si="16"/>
        <v>44699.288762654222</v>
      </c>
      <c r="Z66" s="91">
        <f t="shared" si="17"/>
        <v>6132.711237345773</v>
      </c>
      <c r="AA66" s="59">
        <f t="shared" si="18"/>
        <v>50831.999999999993</v>
      </c>
      <c r="AB66" s="381"/>
    </row>
    <row r="67" spans="1:28">
      <c r="A67" s="187">
        <v>112</v>
      </c>
      <c r="B67" s="40">
        <v>41883</v>
      </c>
      <c r="C67" s="61">
        <f>VLOOKUP(B67,'base(indices)'!$A$4:$C$183,3,FALSE)</f>
        <v>724</v>
      </c>
      <c r="D67" s="192">
        <f>'base(indices)'!G60</f>
        <v>1.5277781699999999</v>
      </c>
      <c r="E67" s="63">
        <f t="shared" si="25"/>
        <v>1106.11139508</v>
      </c>
      <c r="F67" s="82">
        <f>'base(indices)'!$I$147</f>
        <v>0.30830000000000002</v>
      </c>
      <c r="G67" s="63">
        <f t="shared" si="0"/>
        <v>341.01414310316403</v>
      </c>
      <c r="H67" s="268">
        <f t="shared" si="1"/>
        <v>1447.1255381831641</v>
      </c>
      <c r="I67" s="415">
        <f t="shared" si="20"/>
        <v>183384.21321545765</v>
      </c>
      <c r="J67" s="45">
        <f>IF((I67-H$69+(H$69/12*4))+K67-(H67/2)&gt;$I$197,$I$197-K67,(I67-H$69+(H$69/12*4)-(H67/2)))</f>
        <v>74498.814604423707</v>
      </c>
      <c r="K67" s="108">
        <f t="shared" si="23"/>
        <v>10221.185395576289</v>
      </c>
      <c r="L67" s="46">
        <f t="shared" si="3"/>
        <v>84720</v>
      </c>
      <c r="M67" s="43">
        <f t="shared" si="4"/>
        <v>70773.873874202516</v>
      </c>
      <c r="N67" s="108">
        <f t="shared" si="5"/>
        <v>9710.1261257974747</v>
      </c>
      <c r="O67" s="47">
        <f t="shared" si="6"/>
        <v>80483.999999999985</v>
      </c>
      <c r="P67" s="119">
        <f t="shared" si="7"/>
        <v>67048.93314398134</v>
      </c>
      <c r="Q67" s="108">
        <f t="shared" si="8"/>
        <v>9199.0668560186605</v>
      </c>
      <c r="R67" s="46">
        <f t="shared" si="9"/>
        <v>76248</v>
      </c>
      <c r="S67" s="43">
        <f t="shared" si="10"/>
        <v>59599.051683538972</v>
      </c>
      <c r="T67" s="108">
        <f t="shared" si="11"/>
        <v>8176.9483164610319</v>
      </c>
      <c r="U67" s="47">
        <f t="shared" si="12"/>
        <v>67776</v>
      </c>
      <c r="V67" s="45">
        <f t="shared" si="13"/>
        <v>52149.170223096589</v>
      </c>
      <c r="W67" s="108">
        <f t="shared" si="14"/>
        <v>7154.8297769034016</v>
      </c>
      <c r="X67" s="46">
        <f t="shared" si="15"/>
        <v>59303.999999999993</v>
      </c>
      <c r="Y67" s="43">
        <f t="shared" si="16"/>
        <v>44699.288762654222</v>
      </c>
      <c r="Z67" s="108">
        <f t="shared" si="17"/>
        <v>6132.711237345773</v>
      </c>
      <c r="AA67" s="46">
        <f t="shared" si="18"/>
        <v>50831.999999999993</v>
      </c>
      <c r="AB67" s="380"/>
    </row>
    <row r="68" spans="1:28">
      <c r="A68" s="187">
        <v>111</v>
      </c>
      <c r="B68" s="50">
        <v>41913</v>
      </c>
      <c r="C68" s="61">
        <f>VLOOKUP(B68,'base(indices)'!$A$4:$C$183,3,FALSE)</f>
        <v>724</v>
      </c>
      <c r="D68" s="192">
        <f>'base(indices)'!G61</f>
        <v>1.52184298</v>
      </c>
      <c r="E68" s="54">
        <f t="shared" si="25"/>
        <v>1101.81431752</v>
      </c>
      <c r="F68" s="82">
        <f>'base(indices)'!$I$147</f>
        <v>0.30830000000000002</v>
      </c>
      <c r="G68" s="54">
        <f t="shared" si="0"/>
        <v>339.68935409141602</v>
      </c>
      <c r="H68" s="267">
        <f t="shared" si="1"/>
        <v>1441.5036716114159</v>
      </c>
      <c r="I68" s="414">
        <f t="shared" si="20"/>
        <v>181937.08767727448</v>
      </c>
      <c r="J68" s="58">
        <f>IF((I68-H$69+(H$69/12*3))+K68-(H68/2)&gt;$I$197,$I$197-K68,(I68-H$69+(H$69/12*3)-(H68/2)))</f>
        <v>74498.814604423707</v>
      </c>
      <c r="K68" s="91">
        <f t="shared" si="23"/>
        <v>10221.185395576289</v>
      </c>
      <c r="L68" s="284">
        <f t="shared" si="3"/>
        <v>84720</v>
      </c>
      <c r="M68" s="57">
        <f t="shared" si="4"/>
        <v>70773.873874202516</v>
      </c>
      <c r="N68" s="91">
        <f t="shared" si="5"/>
        <v>9710.1261257974747</v>
      </c>
      <c r="O68" s="60">
        <f t="shared" si="6"/>
        <v>80483.999999999985</v>
      </c>
      <c r="P68" s="58">
        <f t="shared" si="7"/>
        <v>67048.93314398134</v>
      </c>
      <c r="Q68" s="91">
        <f t="shared" si="8"/>
        <v>9199.0668560186605</v>
      </c>
      <c r="R68" s="59">
        <f t="shared" si="9"/>
        <v>76248</v>
      </c>
      <c r="S68" s="57">
        <f t="shared" si="10"/>
        <v>59599.051683538972</v>
      </c>
      <c r="T68" s="91">
        <f t="shared" si="11"/>
        <v>8176.9483164610319</v>
      </c>
      <c r="U68" s="60">
        <f t="shared" si="12"/>
        <v>67776</v>
      </c>
      <c r="V68" s="58">
        <f t="shared" si="13"/>
        <v>52149.170223096589</v>
      </c>
      <c r="W68" s="91">
        <f t="shared" si="14"/>
        <v>7154.8297769034016</v>
      </c>
      <c r="X68" s="59">
        <f t="shared" si="15"/>
        <v>59303.999999999993</v>
      </c>
      <c r="Y68" s="57">
        <f t="shared" si="16"/>
        <v>44699.288762654222</v>
      </c>
      <c r="Z68" s="91">
        <f t="shared" si="17"/>
        <v>6132.711237345773</v>
      </c>
      <c r="AA68" s="59">
        <f t="shared" si="18"/>
        <v>50831.999999999993</v>
      </c>
      <c r="AB68" s="381"/>
    </row>
    <row r="69" spans="1:28">
      <c r="A69" s="187">
        <v>110</v>
      </c>
      <c r="B69" s="40">
        <v>41944</v>
      </c>
      <c r="C69" s="61">
        <f>VLOOKUP(B69,'base(indices)'!$A$4:$C$183,3,FALSE)</f>
        <v>724</v>
      </c>
      <c r="D69" s="192">
        <f>'base(indices)'!G62</f>
        <v>1.51457303</v>
      </c>
      <c r="E69" s="63">
        <f t="shared" si="25"/>
        <v>1096.55087372</v>
      </c>
      <c r="F69" s="82">
        <f>'base(indices)'!$I$147</f>
        <v>0.30830000000000002</v>
      </c>
      <c r="G69" s="63">
        <f t="shared" si="0"/>
        <v>338.06663436787602</v>
      </c>
      <c r="H69" s="268">
        <f t="shared" si="1"/>
        <v>1434.6175080878761</v>
      </c>
      <c r="I69" s="415">
        <f t="shared" si="20"/>
        <v>180495.58400566305</v>
      </c>
      <c r="J69" s="45">
        <f>IF((I69-H$69+(H$69/12*2))+K69-(H69/2)&gt;$I$197,$I$197-K69,(I69-H$69+(H$69/12*2)-(H69/2)))</f>
        <v>74498.814604423707</v>
      </c>
      <c r="K69" s="108">
        <f t="shared" si="23"/>
        <v>10221.185395576289</v>
      </c>
      <c r="L69" s="46">
        <f t="shared" si="3"/>
        <v>84720</v>
      </c>
      <c r="M69" s="43">
        <f t="shared" si="4"/>
        <v>70773.873874202516</v>
      </c>
      <c r="N69" s="108">
        <f t="shared" si="5"/>
        <v>9710.1261257974747</v>
      </c>
      <c r="O69" s="47">
        <f t="shared" si="6"/>
        <v>80483.999999999985</v>
      </c>
      <c r="P69" s="119">
        <f t="shared" si="7"/>
        <v>67048.93314398134</v>
      </c>
      <c r="Q69" s="108">
        <f t="shared" si="8"/>
        <v>9199.0668560186605</v>
      </c>
      <c r="R69" s="46">
        <f t="shared" si="9"/>
        <v>76248</v>
      </c>
      <c r="S69" s="43">
        <f t="shared" si="10"/>
        <v>59599.051683538972</v>
      </c>
      <c r="T69" s="108">
        <f t="shared" si="11"/>
        <v>8176.9483164610319</v>
      </c>
      <c r="U69" s="47">
        <f t="shared" si="12"/>
        <v>67776</v>
      </c>
      <c r="V69" s="45">
        <f t="shared" si="13"/>
        <v>52149.170223096589</v>
      </c>
      <c r="W69" s="108">
        <f t="shared" si="14"/>
        <v>7154.8297769034016</v>
      </c>
      <c r="X69" s="46">
        <f t="shared" si="15"/>
        <v>59303.999999999993</v>
      </c>
      <c r="Y69" s="43">
        <f t="shared" si="16"/>
        <v>44699.288762654222</v>
      </c>
      <c r="Z69" s="108">
        <f t="shared" si="17"/>
        <v>6132.711237345773</v>
      </c>
      <c r="AA69" s="46">
        <f t="shared" si="18"/>
        <v>50831.999999999993</v>
      </c>
      <c r="AB69" s="380"/>
    </row>
    <row r="70" spans="1:28" ht="13" thickBot="1">
      <c r="A70" s="188">
        <v>109</v>
      </c>
      <c r="B70" s="300">
        <v>41974</v>
      </c>
      <c r="C70" s="69">
        <f>C69*2</f>
        <v>1448</v>
      </c>
      <c r="D70" s="335">
        <f>'base(indices)'!G63</f>
        <v>1.50883944</v>
      </c>
      <c r="E70" s="163">
        <f t="shared" si="25"/>
        <v>2184.79950912</v>
      </c>
      <c r="F70" s="304">
        <f>'base(indices)'!$I$147</f>
        <v>0.30830000000000002</v>
      </c>
      <c r="G70" s="163">
        <f t="shared" si="0"/>
        <v>673.573688661696</v>
      </c>
      <c r="H70" s="355">
        <f t="shared" si="1"/>
        <v>2858.373197781696</v>
      </c>
      <c r="I70" s="416">
        <f t="shared" si="20"/>
        <v>179060.96649757517</v>
      </c>
      <c r="J70" s="175">
        <f>IF((I70-H$69+(H$69/12*1))+K70-(H70/4)&gt;$I$197,$I$197-K70,(I70-H$69+(H$69/12*1)-(H70/4)))</f>
        <v>74498.814604423707</v>
      </c>
      <c r="K70" s="86">
        <f t="shared" si="23"/>
        <v>10221.185395576289</v>
      </c>
      <c r="L70" s="287">
        <f t="shared" si="3"/>
        <v>84720</v>
      </c>
      <c r="M70" s="85">
        <f t="shared" si="4"/>
        <v>70773.873874202516</v>
      </c>
      <c r="N70" s="86">
        <f t="shared" si="5"/>
        <v>9710.1261257974747</v>
      </c>
      <c r="O70" s="107">
        <f t="shared" si="6"/>
        <v>80483.999999999985</v>
      </c>
      <c r="P70" s="175">
        <f t="shared" si="7"/>
        <v>67048.93314398134</v>
      </c>
      <c r="Q70" s="86">
        <f t="shared" si="8"/>
        <v>9199.0668560186605</v>
      </c>
      <c r="R70" s="165">
        <f t="shared" si="9"/>
        <v>76248</v>
      </c>
      <c r="S70" s="85">
        <f t="shared" si="10"/>
        <v>59599.051683538972</v>
      </c>
      <c r="T70" s="86">
        <f t="shared" si="11"/>
        <v>8176.9483164610319</v>
      </c>
      <c r="U70" s="107">
        <f t="shared" si="12"/>
        <v>67776</v>
      </c>
      <c r="V70" s="175">
        <f t="shared" si="13"/>
        <v>52149.170223096589</v>
      </c>
      <c r="W70" s="86">
        <f t="shared" si="14"/>
        <v>7154.8297769034016</v>
      </c>
      <c r="X70" s="165">
        <f t="shared" si="15"/>
        <v>59303.999999999993</v>
      </c>
      <c r="Y70" s="85">
        <f t="shared" si="16"/>
        <v>44699.288762654222</v>
      </c>
      <c r="Z70" s="86">
        <f t="shared" si="17"/>
        <v>6132.711237345773</v>
      </c>
      <c r="AA70" s="165">
        <f t="shared" si="18"/>
        <v>50831.999999999993</v>
      </c>
      <c r="AB70" s="381"/>
    </row>
    <row r="71" spans="1:28">
      <c r="A71" s="217">
        <v>108</v>
      </c>
      <c r="B71" s="351">
        <v>42005</v>
      </c>
      <c r="C71" s="273">
        <f>VLOOKUP(B71,'base(indices)'!$A$4:$C$183,3,FALSE)</f>
        <v>788</v>
      </c>
      <c r="D71" s="195">
        <f>'base(indices)'!G64</f>
        <v>1.49701303</v>
      </c>
      <c r="E71" s="154">
        <f>C71*D71</f>
        <v>1179.6462676399999</v>
      </c>
      <c r="F71" s="42">
        <f>'base(indices)'!$I$147</f>
        <v>0.30830000000000002</v>
      </c>
      <c r="G71" s="154">
        <f t="shared" si="0"/>
        <v>363.68494431341202</v>
      </c>
      <c r="H71" s="362">
        <f t="shared" si="1"/>
        <v>1543.3312119534119</v>
      </c>
      <c r="I71" s="401">
        <f t="shared" si="20"/>
        <v>176202.59329979346</v>
      </c>
      <c r="J71" s="288">
        <f>IF((I71-H$81+(H$81))+K71-(H71/2)&gt;$I$197,$I$197-K71,(I71-H$81+(H$81)-(H71/2)))</f>
        <v>74498.814604423707</v>
      </c>
      <c r="K71" s="156">
        <f t="shared" si="23"/>
        <v>10221.185395576289</v>
      </c>
      <c r="L71" s="150">
        <f>J71+K71</f>
        <v>84720</v>
      </c>
      <c r="M71" s="283">
        <f t="shared" si="4"/>
        <v>70773.873874202516</v>
      </c>
      <c r="N71" s="156">
        <f t="shared" si="5"/>
        <v>9710.1261257974747</v>
      </c>
      <c r="O71" s="290">
        <f>M71+N71</f>
        <v>80483.999999999985</v>
      </c>
      <c r="P71" s="292">
        <f t="shared" si="7"/>
        <v>67048.93314398134</v>
      </c>
      <c r="Q71" s="156">
        <f t="shared" si="8"/>
        <v>9199.0668560186605</v>
      </c>
      <c r="R71" s="150">
        <f>P71+Q71</f>
        <v>76248</v>
      </c>
      <c r="S71" s="283">
        <f t="shared" si="10"/>
        <v>59599.051683538972</v>
      </c>
      <c r="T71" s="156">
        <f t="shared" si="11"/>
        <v>8176.9483164610319</v>
      </c>
      <c r="U71" s="290">
        <f>S71+T71</f>
        <v>67776</v>
      </c>
      <c r="V71" s="288">
        <f t="shared" si="13"/>
        <v>52149.170223096589</v>
      </c>
      <c r="W71" s="156">
        <f t="shared" si="14"/>
        <v>7154.8297769034016</v>
      </c>
      <c r="X71" s="150">
        <f>V71+W71</f>
        <v>59303.999999999993</v>
      </c>
      <c r="Y71" s="283">
        <f t="shared" si="16"/>
        <v>44699.288762654222</v>
      </c>
      <c r="Z71" s="156">
        <f t="shared" si="17"/>
        <v>6132.711237345773</v>
      </c>
      <c r="AA71" s="150">
        <f>Y71+Z71</f>
        <v>50831.999999999993</v>
      </c>
      <c r="AB71" s="380"/>
    </row>
    <row r="72" spans="1:28">
      <c r="A72" s="187">
        <v>107</v>
      </c>
      <c r="B72" s="339">
        <v>42036</v>
      </c>
      <c r="C72" s="61">
        <f>VLOOKUP(B72,'base(indices)'!$A$4:$C$183,3,FALSE)</f>
        <v>788</v>
      </c>
      <c r="D72" s="192">
        <f>'base(indices)'!G65</f>
        <v>1.4838071500000001</v>
      </c>
      <c r="E72" s="54">
        <f t="shared" ref="E72:E82" si="26">C72*D72</f>
        <v>1169.2400342000001</v>
      </c>
      <c r="F72" s="82">
        <f>'base(indices)'!$I$147</f>
        <v>0.30830000000000002</v>
      </c>
      <c r="G72" s="54">
        <f t="shared" si="0"/>
        <v>360.47670254386003</v>
      </c>
      <c r="H72" s="267">
        <f t="shared" si="1"/>
        <v>1529.7167367438601</v>
      </c>
      <c r="I72" s="359">
        <f t="shared" si="20"/>
        <v>174659.26208784003</v>
      </c>
      <c r="J72" s="58">
        <f>IF((I72-H$81+(H$81/12*11))+K72-(H72/2)&gt;$I$197,$I$197-K72,(I72-H$81+(H$81/12*11)-(H72/2)))</f>
        <v>74498.814604423707</v>
      </c>
      <c r="K72" s="91">
        <f t="shared" si="23"/>
        <v>10221.185395576289</v>
      </c>
      <c r="L72" s="284">
        <f t="shared" ref="L72:L82" si="27">J72+K72</f>
        <v>84720</v>
      </c>
      <c r="M72" s="57">
        <f t="shared" si="4"/>
        <v>70773.873874202516</v>
      </c>
      <c r="N72" s="91">
        <f t="shared" si="5"/>
        <v>9710.1261257974747</v>
      </c>
      <c r="O72" s="60">
        <f t="shared" ref="O72:O82" si="28">M72+N72</f>
        <v>80483.999999999985</v>
      </c>
      <c r="P72" s="58">
        <f t="shared" si="7"/>
        <v>67048.93314398134</v>
      </c>
      <c r="Q72" s="91">
        <f t="shared" si="8"/>
        <v>9199.0668560186605</v>
      </c>
      <c r="R72" s="59">
        <f t="shared" ref="R72:R77" si="29">P72+Q72</f>
        <v>76248</v>
      </c>
      <c r="S72" s="57">
        <f t="shared" si="10"/>
        <v>59599.051683538972</v>
      </c>
      <c r="T72" s="91">
        <f t="shared" si="11"/>
        <v>8176.9483164610319</v>
      </c>
      <c r="U72" s="60">
        <f t="shared" ref="U72:U82" si="30">S72+T72</f>
        <v>67776</v>
      </c>
      <c r="V72" s="58">
        <f t="shared" si="13"/>
        <v>52149.170223096589</v>
      </c>
      <c r="W72" s="91">
        <f t="shared" si="14"/>
        <v>7154.8297769034016</v>
      </c>
      <c r="X72" s="59">
        <f t="shared" ref="X72:X82" si="31">V72+W72</f>
        <v>59303.999999999993</v>
      </c>
      <c r="Y72" s="57">
        <f t="shared" si="16"/>
        <v>44699.288762654222</v>
      </c>
      <c r="Z72" s="91">
        <f t="shared" si="17"/>
        <v>6132.711237345773</v>
      </c>
      <c r="AA72" s="59">
        <f t="shared" ref="AA72:AA82" si="32">Y72+Z72</f>
        <v>50831.999999999993</v>
      </c>
      <c r="AB72" s="381"/>
    </row>
    <row r="73" spans="1:28">
      <c r="A73" s="187">
        <v>106</v>
      </c>
      <c r="B73" s="340">
        <v>42064</v>
      </c>
      <c r="C73" s="61">
        <f>VLOOKUP(B73,'base(indices)'!$A$4:$C$183,3,FALSE)</f>
        <v>788</v>
      </c>
      <c r="D73" s="192">
        <f>'base(indices)'!G66</f>
        <v>1.4643315400000001</v>
      </c>
      <c r="E73" s="63">
        <f t="shared" si="26"/>
        <v>1153.8932535200001</v>
      </c>
      <c r="F73" s="82">
        <f>'base(indices)'!$I$147</f>
        <v>0.30830000000000002</v>
      </c>
      <c r="G73" s="63">
        <f t="shared" si="0"/>
        <v>355.74529006021606</v>
      </c>
      <c r="H73" s="268">
        <f t="shared" si="1"/>
        <v>1509.6385435802163</v>
      </c>
      <c r="I73" s="360">
        <f t="shared" si="20"/>
        <v>173129.54535109617</v>
      </c>
      <c r="J73" s="45">
        <f>IF((I73-H$81+(H$81/12*10))+K73-(H73/2)&gt;$I$197,$I$197-K73,(I73-H$81+(H$81/12*10)-(H73/2)))</f>
        <v>74498.814604423707</v>
      </c>
      <c r="K73" s="108">
        <f t="shared" si="23"/>
        <v>10221.185395576289</v>
      </c>
      <c r="L73" s="46">
        <f t="shared" si="27"/>
        <v>84720</v>
      </c>
      <c r="M73" s="43">
        <f t="shared" si="4"/>
        <v>70773.873874202516</v>
      </c>
      <c r="N73" s="108">
        <f t="shared" si="5"/>
        <v>9710.1261257974747</v>
      </c>
      <c r="O73" s="47">
        <f t="shared" si="28"/>
        <v>80483.999999999985</v>
      </c>
      <c r="P73" s="119">
        <f t="shared" si="7"/>
        <v>67048.93314398134</v>
      </c>
      <c r="Q73" s="108">
        <f t="shared" si="8"/>
        <v>9199.0668560186605</v>
      </c>
      <c r="R73" s="46">
        <f t="shared" si="29"/>
        <v>76248</v>
      </c>
      <c r="S73" s="43">
        <f t="shared" si="10"/>
        <v>59599.051683538972</v>
      </c>
      <c r="T73" s="108">
        <f t="shared" si="11"/>
        <v>8176.9483164610319</v>
      </c>
      <c r="U73" s="47">
        <f t="shared" si="30"/>
        <v>67776</v>
      </c>
      <c r="V73" s="45">
        <f t="shared" si="13"/>
        <v>52149.170223096589</v>
      </c>
      <c r="W73" s="108">
        <f t="shared" si="14"/>
        <v>7154.8297769034016</v>
      </c>
      <c r="X73" s="46">
        <f t="shared" si="31"/>
        <v>59303.999999999993</v>
      </c>
      <c r="Y73" s="43">
        <f t="shared" si="16"/>
        <v>44699.288762654222</v>
      </c>
      <c r="Z73" s="108">
        <f t="shared" si="17"/>
        <v>6132.711237345773</v>
      </c>
      <c r="AA73" s="46">
        <f t="shared" si="32"/>
        <v>50831.999999999993</v>
      </c>
      <c r="AB73" s="380"/>
    </row>
    <row r="74" spans="1:28">
      <c r="A74" s="187">
        <v>105</v>
      </c>
      <c r="B74" s="339">
        <v>42095</v>
      </c>
      <c r="C74" s="61">
        <f>VLOOKUP(B74,'base(indices)'!$A$4:$C$183,3,FALSE)</f>
        <v>788</v>
      </c>
      <c r="D74" s="192">
        <f>'base(indices)'!G67</f>
        <v>1.4463962299999999</v>
      </c>
      <c r="E74" s="54">
        <f t="shared" si="26"/>
        <v>1139.7602292399999</v>
      </c>
      <c r="F74" s="82">
        <f>'base(indices)'!$I$147</f>
        <v>0.30830000000000002</v>
      </c>
      <c r="G74" s="54">
        <f t="shared" si="0"/>
        <v>351.388078674692</v>
      </c>
      <c r="H74" s="267">
        <f t="shared" si="1"/>
        <v>1491.1483079146919</v>
      </c>
      <c r="I74" s="359">
        <f t="shared" si="20"/>
        <v>171619.90680751594</v>
      </c>
      <c r="J74" s="58">
        <f>IF((I74-H$81+(H$81/12*9))+K74-(H74/2)&gt;$I$197,$I$197-K74,(I74-H$81+(H$81/12*9)-(H74/2)))</f>
        <v>74498.814604423707</v>
      </c>
      <c r="K74" s="91">
        <f t="shared" si="23"/>
        <v>10221.185395576289</v>
      </c>
      <c r="L74" s="284">
        <f t="shared" si="27"/>
        <v>84720</v>
      </c>
      <c r="M74" s="57">
        <f t="shared" si="4"/>
        <v>70773.873874202516</v>
      </c>
      <c r="N74" s="91">
        <f t="shared" si="5"/>
        <v>9710.1261257974747</v>
      </c>
      <c r="O74" s="60">
        <f t="shared" si="28"/>
        <v>80483.999999999985</v>
      </c>
      <c r="P74" s="58">
        <f>J74*$P$9</f>
        <v>67048.93314398134</v>
      </c>
      <c r="Q74" s="91">
        <f t="shared" si="8"/>
        <v>9199.0668560186605</v>
      </c>
      <c r="R74" s="59">
        <f t="shared" si="29"/>
        <v>76248</v>
      </c>
      <c r="S74" s="57">
        <f t="shared" si="10"/>
        <v>59599.051683538972</v>
      </c>
      <c r="T74" s="91">
        <f t="shared" si="11"/>
        <v>8176.9483164610319</v>
      </c>
      <c r="U74" s="60">
        <f t="shared" si="30"/>
        <v>67776</v>
      </c>
      <c r="V74" s="58">
        <f t="shared" si="13"/>
        <v>52149.170223096589</v>
      </c>
      <c r="W74" s="91">
        <f t="shared" si="14"/>
        <v>7154.8297769034016</v>
      </c>
      <c r="X74" s="59">
        <f t="shared" si="31"/>
        <v>59303.999999999993</v>
      </c>
      <c r="Y74" s="57">
        <f t="shared" si="16"/>
        <v>44699.288762654222</v>
      </c>
      <c r="Z74" s="91">
        <f t="shared" si="17"/>
        <v>6132.711237345773</v>
      </c>
      <c r="AA74" s="59">
        <f t="shared" si="32"/>
        <v>50831.999999999993</v>
      </c>
      <c r="AB74" s="381"/>
    </row>
    <row r="75" spans="1:28">
      <c r="A75" s="187">
        <v>104</v>
      </c>
      <c r="B75" s="340">
        <v>42125</v>
      </c>
      <c r="C75" s="61">
        <f>VLOOKUP(B75,'base(indices)'!$A$4:$C$183,3,FALSE)</f>
        <v>788</v>
      </c>
      <c r="D75" s="192">
        <f>'base(indices)'!G68</f>
        <v>1.4310836300000001</v>
      </c>
      <c r="E75" s="63">
        <f t="shared" si="26"/>
        <v>1127.6939004400001</v>
      </c>
      <c r="F75" s="82">
        <f>'base(indices)'!$I$147</f>
        <v>0.30830000000000002</v>
      </c>
      <c r="G75" s="63">
        <f t="shared" ref="G75:G138" si="33">E75*F75</f>
        <v>347.66802950565204</v>
      </c>
      <c r="H75" s="268">
        <f t="shared" ref="H75:H138" si="34">E75+G75</f>
        <v>1475.3619299456523</v>
      </c>
      <c r="I75" s="360">
        <f t="shared" si="20"/>
        <v>170128.75849960124</v>
      </c>
      <c r="J75" s="45">
        <f>IF((I75-H$81+(H$81/12*8))+K75-(H75/2)&gt;$I$197,$I$197-K75,(I75-H$81+(H$81/12*8)-(H75/2)))</f>
        <v>74498.814604423707</v>
      </c>
      <c r="K75" s="108">
        <f t="shared" ref="K75:K106" si="35">I$196</f>
        <v>10221.185395576289</v>
      </c>
      <c r="L75" s="46">
        <f t="shared" si="27"/>
        <v>84720</v>
      </c>
      <c r="M75" s="43">
        <f t="shared" ref="M75:M82" si="36">J75*M$9</f>
        <v>70773.873874202516</v>
      </c>
      <c r="N75" s="108">
        <f t="shared" ref="N75:N82" si="37">K75*M$9</f>
        <v>9710.1261257974747</v>
      </c>
      <c r="O75" s="47">
        <f t="shared" si="28"/>
        <v>80483.999999999985</v>
      </c>
      <c r="P75" s="119">
        <f>J75*$P$9</f>
        <v>67048.93314398134</v>
      </c>
      <c r="Q75" s="108">
        <f t="shared" ref="Q75:Q82" si="38">K75*P$9</f>
        <v>9199.0668560186605</v>
      </c>
      <c r="R75" s="46">
        <f t="shared" si="29"/>
        <v>76248</v>
      </c>
      <c r="S75" s="43">
        <f t="shared" ref="S75:S82" si="39">J75*S$9</f>
        <v>59599.051683538972</v>
      </c>
      <c r="T75" s="108">
        <f t="shared" ref="T75:T82" si="40">K75*S$9</f>
        <v>8176.9483164610319</v>
      </c>
      <c r="U75" s="47">
        <f t="shared" si="30"/>
        <v>67776</v>
      </c>
      <c r="V75" s="45">
        <f t="shared" ref="V75:V82" si="41">J75*V$9</f>
        <v>52149.170223096589</v>
      </c>
      <c r="W75" s="108">
        <f t="shared" ref="W75:W82" si="42">K75*V$9</f>
        <v>7154.8297769034016</v>
      </c>
      <c r="X75" s="46">
        <f t="shared" si="31"/>
        <v>59303.999999999993</v>
      </c>
      <c r="Y75" s="43">
        <f t="shared" ref="Y75:Y82" si="43">J75*Y$9</f>
        <v>44699.288762654222</v>
      </c>
      <c r="Z75" s="108">
        <f t="shared" ref="Z75:Z82" si="44">K75*Y$9</f>
        <v>6132.711237345773</v>
      </c>
      <c r="AA75" s="46">
        <f t="shared" si="32"/>
        <v>50831.999999999993</v>
      </c>
      <c r="AB75" s="380"/>
    </row>
    <row r="76" spans="1:28">
      <c r="A76" s="187">
        <v>103</v>
      </c>
      <c r="B76" s="339">
        <v>42156</v>
      </c>
      <c r="C76" s="61">
        <f>VLOOKUP(B76,'base(indices)'!$A$4:$C$183,3,FALSE)</f>
        <v>788</v>
      </c>
      <c r="D76" s="192">
        <f>'base(indices)'!G69</f>
        <v>1.4225483400000001</v>
      </c>
      <c r="E76" s="54">
        <f t="shared" si="26"/>
        <v>1120.96809192</v>
      </c>
      <c r="F76" s="82">
        <f>'base(indices)'!$I$147</f>
        <v>0.30830000000000002</v>
      </c>
      <c r="G76" s="54">
        <f t="shared" si="33"/>
        <v>345.59446273893604</v>
      </c>
      <c r="H76" s="267">
        <f t="shared" si="34"/>
        <v>1466.5625546589361</v>
      </c>
      <c r="I76" s="359">
        <f t="shared" si="20"/>
        <v>168653.3965696556</v>
      </c>
      <c r="J76" s="58">
        <f>IF((I76-H$81+(H$81/12*7))+K76-(H76/2)&gt;$I$197,$I$197-K76,(I76-H$81+(H$81/12*7)-(H76/2)))</f>
        <v>74498.814604423707</v>
      </c>
      <c r="K76" s="91">
        <f t="shared" si="35"/>
        <v>10221.185395576289</v>
      </c>
      <c r="L76" s="284">
        <f t="shared" si="27"/>
        <v>84720</v>
      </c>
      <c r="M76" s="57">
        <f t="shared" si="36"/>
        <v>70773.873874202516</v>
      </c>
      <c r="N76" s="91">
        <f t="shared" si="37"/>
        <v>9710.1261257974747</v>
      </c>
      <c r="O76" s="60">
        <f t="shared" si="28"/>
        <v>80483.999999999985</v>
      </c>
      <c r="P76" s="58">
        <f t="shared" ref="P76:P82" si="45">J76*$P$9</f>
        <v>67048.93314398134</v>
      </c>
      <c r="Q76" s="91">
        <f t="shared" si="38"/>
        <v>9199.0668560186605</v>
      </c>
      <c r="R76" s="59">
        <f t="shared" si="29"/>
        <v>76248</v>
      </c>
      <c r="S76" s="57">
        <f t="shared" si="39"/>
        <v>59599.051683538972</v>
      </c>
      <c r="T76" s="91">
        <f t="shared" si="40"/>
        <v>8176.9483164610319</v>
      </c>
      <c r="U76" s="60">
        <f t="shared" si="30"/>
        <v>67776</v>
      </c>
      <c r="V76" s="58">
        <f t="shared" si="41"/>
        <v>52149.170223096589</v>
      </c>
      <c r="W76" s="91">
        <f t="shared" si="42"/>
        <v>7154.8297769034016</v>
      </c>
      <c r="X76" s="59">
        <f t="shared" si="31"/>
        <v>59303.999999999993</v>
      </c>
      <c r="Y76" s="57">
        <f t="shared" si="43"/>
        <v>44699.288762654222</v>
      </c>
      <c r="Z76" s="91">
        <f t="shared" si="44"/>
        <v>6132.711237345773</v>
      </c>
      <c r="AA76" s="59">
        <f t="shared" si="32"/>
        <v>50831.999999999993</v>
      </c>
      <c r="AB76" s="381"/>
    </row>
    <row r="77" spans="1:28">
      <c r="A77" s="187">
        <v>102</v>
      </c>
      <c r="B77" s="340">
        <v>42186</v>
      </c>
      <c r="C77" s="61">
        <f>VLOOKUP(B77,'base(indices)'!$A$4:$C$183,3,FALSE)</f>
        <v>788</v>
      </c>
      <c r="D77" s="192">
        <f>'base(indices)'!G70</f>
        <v>1.4086031699999999</v>
      </c>
      <c r="E77" s="63">
        <f t="shared" si="26"/>
        <v>1109.9792979599999</v>
      </c>
      <c r="F77" s="82">
        <f>'base(indices)'!$I$147</f>
        <v>0.30830000000000002</v>
      </c>
      <c r="G77" s="63">
        <f t="shared" si="33"/>
        <v>342.20661756106801</v>
      </c>
      <c r="H77" s="268">
        <f t="shared" si="34"/>
        <v>1452.185915521068</v>
      </c>
      <c r="I77" s="360">
        <f t="shared" ref="I77:I82" si="46">I76-H76</f>
        <v>167186.83401499665</v>
      </c>
      <c r="J77" s="45">
        <f>IF((I77-H$81+(H$81/12*6))+K77-(H77/2)&gt;$I$197,$I$197-K77,(I77-H$81+(H$81/12*6)-(H77/2)))</f>
        <v>74498.814604423707</v>
      </c>
      <c r="K77" s="108">
        <f t="shared" si="35"/>
        <v>10221.185395576289</v>
      </c>
      <c r="L77" s="46">
        <f t="shared" si="27"/>
        <v>84720</v>
      </c>
      <c r="M77" s="43">
        <f t="shared" si="36"/>
        <v>70773.873874202516</v>
      </c>
      <c r="N77" s="108">
        <f t="shared" si="37"/>
        <v>9710.1261257974747</v>
      </c>
      <c r="O77" s="47">
        <f t="shared" si="28"/>
        <v>80483.999999999985</v>
      </c>
      <c r="P77" s="119">
        <f t="shared" si="45"/>
        <v>67048.93314398134</v>
      </c>
      <c r="Q77" s="108">
        <f t="shared" si="38"/>
        <v>9199.0668560186605</v>
      </c>
      <c r="R77" s="46">
        <f t="shared" si="29"/>
        <v>76248</v>
      </c>
      <c r="S77" s="43">
        <f t="shared" si="39"/>
        <v>59599.051683538972</v>
      </c>
      <c r="T77" s="108">
        <f t="shared" si="40"/>
        <v>8176.9483164610319</v>
      </c>
      <c r="U77" s="47">
        <f t="shared" si="30"/>
        <v>67776</v>
      </c>
      <c r="V77" s="45">
        <f t="shared" si="41"/>
        <v>52149.170223096589</v>
      </c>
      <c r="W77" s="108">
        <f t="shared" si="42"/>
        <v>7154.8297769034016</v>
      </c>
      <c r="X77" s="46">
        <f t="shared" si="31"/>
        <v>59303.999999999993</v>
      </c>
      <c r="Y77" s="43">
        <f t="shared" si="43"/>
        <v>44699.288762654222</v>
      </c>
      <c r="Z77" s="108">
        <f t="shared" si="44"/>
        <v>6132.711237345773</v>
      </c>
      <c r="AA77" s="46">
        <f t="shared" si="32"/>
        <v>50831.999999999993</v>
      </c>
      <c r="AB77" s="380"/>
    </row>
    <row r="78" spans="1:28">
      <c r="A78" s="187">
        <v>101</v>
      </c>
      <c r="B78" s="339">
        <v>42217</v>
      </c>
      <c r="C78" s="61">
        <f>VLOOKUP(B78,'base(indices)'!$A$4:$C$183,3,FALSE)</f>
        <v>788</v>
      </c>
      <c r="D78" s="192">
        <f>'base(indices)'!G71</f>
        <v>1.40034116</v>
      </c>
      <c r="E78" s="54">
        <f t="shared" si="26"/>
        <v>1103.4688340800001</v>
      </c>
      <c r="F78" s="82">
        <f>'base(indices)'!$I$147</f>
        <v>0.30830000000000002</v>
      </c>
      <c r="G78" s="54">
        <f t="shared" si="33"/>
        <v>340.19944154686402</v>
      </c>
      <c r="H78" s="267">
        <f t="shared" si="34"/>
        <v>1443.6682756268642</v>
      </c>
      <c r="I78" s="359">
        <f t="shared" si="46"/>
        <v>165734.6480994756</v>
      </c>
      <c r="J78" s="58">
        <f>IF((I78-H$81+(H$81/12*5))+K78-(H78/2)&gt;$I$197,$I$197-K78,(I78-H$81+(H$81/12*5)-(H78/2)))</f>
        <v>74498.814604423707</v>
      </c>
      <c r="K78" s="91">
        <f t="shared" si="35"/>
        <v>10221.185395576289</v>
      </c>
      <c r="L78" s="284">
        <f t="shared" si="27"/>
        <v>84720</v>
      </c>
      <c r="M78" s="57">
        <f t="shared" si="36"/>
        <v>70773.873874202516</v>
      </c>
      <c r="N78" s="91">
        <f t="shared" si="37"/>
        <v>9710.1261257974747</v>
      </c>
      <c r="O78" s="60">
        <f t="shared" si="28"/>
        <v>80483.999999999985</v>
      </c>
      <c r="P78" s="58">
        <f t="shared" si="45"/>
        <v>67048.93314398134</v>
      </c>
      <c r="Q78" s="91">
        <f t="shared" si="38"/>
        <v>9199.0668560186605</v>
      </c>
      <c r="R78" s="59">
        <f>P78+Q78</f>
        <v>76248</v>
      </c>
      <c r="S78" s="57">
        <f t="shared" si="39"/>
        <v>59599.051683538972</v>
      </c>
      <c r="T78" s="91">
        <f t="shared" si="40"/>
        <v>8176.9483164610319</v>
      </c>
      <c r="U78" s="60">
        <f t="shared" si="30"/>
        <v>67776</v>
      </c>
      <c r="V78" s="58">
        <f t="shared" si="41"/>
        <v>52149.170223096589</v>
      </c>
      <c r="W78" s="91">
        <f t="shared" si="42"/>
        <v>7154.8297769034016</v>
      </c>
      <c r="X78" s="59">
        <f t="shared" si="31"/>
        <v>59303.999999999993</v>
      </c>
      <c r="Y78" s="57">
        <f t="shared" si="43"/>
        <v>44699.288762654222</v>
      </c>
      <c r="Z78" s="91">
        <f t="shared" si="44"/>
        <v>6132.711237345773</v>
      </c>
      <c r="AA78" s="59">
        <f t="shared" si="32"/>
        <v>50831.999999999993</v>
      </c>
      <c r="AB78" s="381"/>
    </row>
    <row r="79" spans="1:28">
      <c r="A79" s="187">
        <v>100</v>
      </c>
      <c r="B79" s="340">
        <v>42248</v>
      </c>
      <c r="C79" s="61">
        <f>VLOOKUP(B79,'base(indices)'!$A$4:$C$183,3,FALSE)</f>
        <v>788</v>
      </c>
      <c r="D79" s="192">
        <f>'base(indices)'!G72</f>
        <v>1.39434547</v>
      </c>
      <c r="E79" s="63">
        <f t="shared" si="26"/>
        <v>1098.7442303600001</v>
      </c>
      <c r="F79" s="82">
        <f>'base(indices)'!$I$147</f>
        <v>0.30830000000000002</v>
      </c>
      <c r="G79" s="63">
        <f t="shared" si="33"/>
        <v>338.74284621998805</v>
      </c>
      <c r="H79" s="268">
        <f t="shared" si="34"/>
        <v>1437.4870765799881</v>
      </c>
      <c r="I79" s="360">
        <f t="shared" si="46"/>
        <v>164290.97982384873</v>
      </c>
      <c r="J79" s="45">
        <f>IF((I79-H$81+(H$81/12*4))+K79-(H79/2)&gt;$I$197,$I$197-K79,(I79-H$81+(H$81/12*4)-(H79/2)))</f>
        <v>74498.814604423707</v>
      </c>
      <c r="K79" s="108">
        <f t="shared" si="35"/>
        <v>10221.185395576289</v>
      </c>
      <c r="L79" s="46">
        <f t="shared" si="27"/>
        <v>84720</v>
      </c>
      <c r="M79" s="43">
        <f t="shared" si="36"/>
        <v>70773.873874202516</v>
      </c>
      <c r="N79" s="108">
        <f t="shared" si="37"/>
        <v>9710.1261257974747</v>
      </c>
      <c r="O79" s="47">
        <f t="shared" si="28"/>
        <v>80483.999999999985</v>
      </c>
      <c r="P79" s="119">
        <f t="shared" si="45"/>
        <v>67048.93314398134</v>
      </c>
      <c r="Q79" s="108">
        <f t="shared" si="38"/>
        <v>9199.0668560186605</v>
      </c>
      <c r="R79" s="46">
        <f t="shared" ref="R79:R82" si="47">P79+Q79</f>
        <v>76248</v>
      </c>
      <c r="S79" s="43">
        <f t="shared" si="39"/>
        <v>59599.051683538972</v>
      </c>
      <c r="T79" s="108">
        <f t="shared" si="40"/>
        <v>8176.9483164610319</v>
      </c>
      <c r="U79" s="47">
        <f t="shared" si="30"/>
        <v>67776</v>
      </c>
      <c r="V79" s="45">
        <f t="shared" si="41"/>
        <v>52149.170223096589</v>
      </c>
      <c r="W79" s="108">
        <f t="shared" si="42"/>
        <v>7154.8297769034016</v>
      </c>
      <c r="X79" s="46">
        <f t="shared" si="31"/>
        <v>59303.999999999993</v>
      </c>
      <c r="Y79" s="43">
        <f t="shared" si="43"/>
        <v>44699.288762654222</v>
      </c>
      <c r="Z79" s="108">
        <f t="shared" si="44"/>
        <v>6132.711237345773</v>
      </c>
      <c r="AA79" s="46">
        <f t="shared" si="32"/>
        <v>50831.999999999993</v>
      </c>
      <c r="AB79" s="380"/>
    </row>
    <row r="80" spans="1:28">
      <c r="A80" s="187">
        <v>99</v>
      </c>
      <c r="B80" s="339">
        <v>42278</v>
      </c>
      <c r="C80" s="61">
        <f>VLOOKUP(B80,'base(indices)'!$A$4:$C$183,3,FALSE)</f>
        <v>788</v>
      </c>
      <c r="D80" s="192">
        <f>'base(indices)'!G73</f>
        <v>1.38892865</v>
      </c>
      <c r="E80" s="54">
        <f t="shared" si="26"/>
        <v>1094.4757761999999</v>
      </c>
      <c r="F80" s="82">
        <f>'base(indices)'!$I$147</f>
        <v>0.30830000000000002</v>
      </c>
      <c r="G80" s="54">
        <f t="shared" si="33"/>
        <v>337.42688180246</v>
      </c>
      <c r="H80" s="267">
        <f t="shared" si="34"/>
        <v>1431.9026580024599</v>
      </c>
      <c r="I80" s="359">
        <f t="shared" si="46"/>
        <v>162853.49274726873</v>
      </c>
      <c r="J80" s="58">
        <f>IF((I80-H$81+(H$81/12*3))+K80-(H80/2)&gt;$I$197,$I$197-K80,(I80-H$81+(H$81/12*3)-(H80/2)))</f>
        <v>74498.814604423707</v>
      </c>
      <c r="K80" s="91">
        <f t="shared" si="35"/>
        <v>10221.185395576289</v>
      </c>
      <c r="L80" s="284">
        <f t="shared" si="27"/>
        <v>84720</v>
      </c>
      <c r="M80" s="57">
        <f t="shared" si="36"/>
        <v>70773.873874202516</v>
      </c>
      <c r="N80" s="91">
        <f t="shared" si="37"/>
        <v>9710.1261257974747</v>
      </c>
      <c r="O80" s="60">
        <f t="shared" si="28"/>
        <v>80483.999999999985</v>
      </c>
      <c r="P80" s="58">
        <f t="shared" si="45"/>
        <v>67048.93314398134</v>
      </c>
      <c r="Q80" s="91">
        <f t="shared" si="38"/>
        <v>9199.0668560186605</v>
      </c>
      <c r="R80" s="59">
        <f t="shared" si="47"/>
        <v>76248</v>
      </c>
      <c r="S80" s="57">
        <f t="shared" si="39"/>
        <v>59599.051683538972</v>
      </c>
      <c r="T80" s="91">
        <f t="shared" si="40"/>
        <v>8176.9483164610319</v>
      </c>
      <c r="U80" s="60">
        <f t="shared" si="30"/>
        <v>67776</v>
      </c>
      <c r="V80" s="58">
        <f t="shared" si="41"/>
        <v>52149.170223096589</v>
      </c>
      <c r="W80" s="91">
        <f t="shared" si="42"/>
        <v>7154.8297769034016</v>
      </c>
      <c r="X80" s="59">
        <f t="shared" si="31"/>
        <v>59303.999999999993</v>
      </c>
      <c r="Y80" s="57">
        <f t="shared" si="43"/>
        <v>44699.288762654222</v>
      </c>
      <c r="Z80" s="91">
        <f t="shared" si="44"/>
        <v>6132.711237345773</v>
      </c>
      <c r="AA80" s="59">
        <f t="shared" si="32"/>
        <v>50831.999999999993</v>
      </c>
      <c r="AB80" s="381"/>
    </row>
    <row r="81" spans="1:36">
      <c r="A81" s="187">
        <v>98</v>
      </c>
      <c r="B81" s="340">
        <v>42309</v>
      </c>
      <c r="C81" s="61">
        <f>VLOOKUP(B81,'base(indices)'!$A$4:$C$183,3,FALSE)</f>
        <v>788</v>
      </c>
      <c r="D81" s="192">
        <f>'base(indices)'!G74</f>
        <v>1.37982183</v>
      </c>
      <c r="E81" s="63">
        <f t="shared" si="26"/>
        <v>1087.2996020400001</v>
      </c>
      <c r="F81" s="82">
        <f>'base(indices)'!$I$147</f>
        <v>0.30830000000000002</v>
      </c>
      <c r="G81" s="63">
        <f t="shared" si="33"/>
        <v>335.21446730893206</v>
      </c>
      <c r="H81" s="268">
        <f t="shared" si="34"/>
        <v>1422.514069348932</v>
      </c>
      <c r="I81" s="360">
        <f t="shared" si="46"/>
        <v>161421.59008926628</v>
      </c>
      <c r="J81" s="45">
        <f>IF((I81-H$81+(H$81/12*2))+K81-(H81/2)&gt;$I$197,$I$197-K81,(I81-H$81+(H$81/12*2)-(H81/2)))</f>
        <v>74498.814604423707</v>
      </c>
      <c r="K81" s="108">
        <f t="shared" si="35"/>
        <v>10221.185395576289</v>
      </c>
      <c r="L81" s="46">
        <f t="shared" si="27"/>
        <v>84720</v>
      </c>
      <c r="M81" s="43">
        <f t="shared" si="36"/>
        <v>70773.873874202516</v>
      </c>
      <c r="N81" s="108">
        <f t="shared" si="37"/>
        <v>9710.1261257974747</v>
      </c>
      <c r="O81" s="47">
        <f t="shared" si="28"/>
        <v>80483.999999999985</v>
      </c>
      <c r="P81" s="119">
        <f t="shared" si="45"/>
        <v>67048.93314398134</v>
      </c>
      <c r="Q81" s="108">
        <f t="shared" si="38"/>
        <v>9199.0668560186605</v>
      </c>
      <c r="R81" s="46">
        <f t="shared" si="47"/>
        <v>76248</v>
      </c>
      <c r="S81" s="43">
        <f t="shared" si="39"/>
        <v>59599.051683538972</v>
      </c>
      <c r="T81" s="108">
        <f t="shared" si="40"/>
        <v>8176.9483164610319</v>
      </c>
      <c r="U81" s="47">
        <f t="shared" si="30"/>
        <v>67776</v>
      </c>
      <c r="V81" s="45">
        <f t="shared" si="41"/>
        <v>52149.170223096589</v>
      </c>
      <c r="W81" s="108">
        <f t="shared" si="42"/>
        <v>7154.8297769034016</v>
      </c>
      <c r="X81" s="46">
        <f t="shared" si="31"/>
        <v>59303.999999999993</v>
      </c>
      <c r="Y81" s="43">
        <f t="shared" si="43"/>
        <v>44699.288762654222</v>
      </c>
      <c r="Z81" s="108">
        <f t="shared" si="44"/>
        <v>6132.711237345773</v>
      </c>
      <c r="AA81" s="46">
        <f t="shared" si="32"/>
        <v>50831.999999999993</v>
      </c>
      <c r="AB81" s="380"/>
    </row>
    <row r="82" spans="1:36" ht="13" thickBot="1">
      <c r="A82" s="305">
        <v>97</v>
      </c>
      <c r="B82" s="342">
        <v>42339</v>
      </c>
      <c r="C82" s="142">
        <f>C81*2</f>
        <v>1576</v>
      </c>
      <c r="D82" s="343">
        <f>'base(indices)'!G75</f>
        <v>1.36819219</v>
      </c>
      <c r="E82" s="170">
        <f t="shared" si="26"/>
        <v>2156.27089144</v>
      </c>
      <c r="F82" s="307">
        <f>'base(indices)'!$I$147</f>
        <v>0.30830000000000002</v>
      </c>
      <c r="G82" s="170">
        <f t="shared" si="33"/>
        <v>664.77831583095201</v>
      </c>
      <c r="H82" s="368">
        <f t="shared" si="34"/>
        <v>2821.0492072709521</v>
      </c>
      <c r="I82" s="384">
        <f t="shared" si="46"/>
        <v>159999.07601991735</v>
      </c>
      <c r="J82" s="285">
        <f>IF((I82-H$81+(H$81/12*1))+K82-(H82/4)&gt;$I$197,$I$197-K82,(I82-H$81+(H$81/12*1)-(H82/4)))</f>
        <v>74498.814604423707</v>
      </c>
      <c r="K82" s="202">
        <f t="shared" si="35"/>
        <v>10221.185395576289</v>
      </c>
      <c r="L82" s="286">
        <f t="shared" si="27"/>
        <v>84720</v>
      </c>
      <c r="M82" s="282">
        <f t="shared" si="36"/>
        <v>70773.873874202516</v>
      </c>
      <c r="N82" s="202">
        <f t="shared" si="37"/>
        <v>9710.1261257974747</v>
      </c>
      <c r="O82" s="289">
        <f t="shared" si="28"/>
        <v>80483.999999999985</v>
      </c>
      <c r="P82" s="285">
        <f t="shared" si="45"/>
        <v>67048.93314398134</v>
      </c>
      <c r="Q82" s="202">
        <f t="shared" si="38"/>
        <v>9199.0668560186605</v>
      </c>
      <c r="R82" s="203">
        <f t="shared" si="47"/>
        <v>76248</v>
      </c>
      <c r="S82" s="282">
        <f t="shared" si="39"/>
        <v>59599.051683538972</v>
      </c>
      <c r="T82" s="202">
        <f t="shared" si="40"/>
        <v>8176.9483164610319</v>
      </c>
      <c r="U82" s="289">
        <f t="shared" si="30"/>
        <v>67776</v>
      </c>
      <c r="V82" s="285">
        <f t="shared" si="41"/>
        <v>52149.170223096589</v>
      </c>
      <c r="W82" s="202">
        <f t="shared" si="42"/>
        <v>7154.8297769034016</v>
      </c>
      <c r="X82" s="203">
        <f t="shared" si="31"/>
        <v>59303.999999999993</v>
      </c>
      <c r="Y82" s="282">
        <f t="shared" si="43"/>
        <v>44699.288762654222</v>
      </c>
      <c r="Z82" s="202">
        <f t="shared" si="44"/>
        <v>6132.711237345773</v>
      </c>
      <c r="AA82" s="203">
        <f t="shared" si="32"/>
        <v>50831.999999999993</v>
      </c>
      <c r="AB82" s="381"/>
    </row>
    <row r="83" spans="1:36" ht="13.5" customHeight="1">
      <c r="A83" s="190">
        <v>96</v>
      </c>
      <c r="B83" s="136">
        <v>42370</v>
      </c>
      <c r="C83" s="120">
        <f>VLOOKUP(B83,'base(indices)'!$A$4:$C$183,3,FALSE)</f>
        <v>880</v>
      </c>
      <c r="D83" s="193">
        <f>'base(indices)'!G76</f>
        <v>1.35223581</v>
      </c>
      <c r="E83" s="78">
        <f>C83*D83</f>
        <v>1189.9675128000001</v>
      </c>
      <c r="F83" s="79">
        <f>'base(indices)'!$I$147</f>
        <v>0.30830000000000002</v>
      </c>
      <c r="G83" s="78">
        <f t="shared" si="33"/>
        <v>366.86698419624008</v>
      </c>
      <c r="H83" s="266">
        <f t="shared" si="34"/>
        <v>1556.8344969962402</v>
      </c>
      <c r="I83" s="413">
        <f t="shared" ref="I83:I140" si="48">I82-H82</f>
        <v>157178.02681264639</v>
      </c>
      <c r="J83" s="48">
        <f>IF((I83-H$93+(H$93))+K83-(H83/2)&gt;$I$197,$I$197-K83,(I83-H$93+(H$93)-(H83/2)))</f>
        <v>74498.814604423707</v>
      </c>
      <c r="K83" s="109">
        <f t="shared" si="35"/>
        <v>10221.185395576289</v>
      </c>
      <c r="L83" s="49">
        <f>J83+K83</f>
        <v>84720</v>
      </c>
      <c r="M83" s="138">
        <f>J83*M$9</f>
        <v>70773.873874202516</v>
      </c>
      <c r="N83" s="109">
        <f>K83*M$9</f>
        <v>9710.1261257974747</v>
      </c>
      <c r="O83" s="139">
        <f>M83+N83</f>
        <v>80483.999999999985</v>
      </c>
      <c r="P83" s="291">
        <f>J83*$P$9</f>
        <v>67048.93314398134</v>
      </c>
      <c r="Q83" s="109">
        <f>K83*P$9</f>
        <v>9199.0668560186605</v>
      </c>
      <c r="R83" s="49">
        <f>P83+Q83</f>
        <v>76248</v>
      </c>
      <c r="S83" s="138">
        <f>J83*S$9</f>
        <v>59599.051683538972</v>
      </c>
      <c r="T83" s="109">
        <f>K83*S$9</f>
        <v>8176.9483164610319</v>
      </c>
      <c r="U83" s="139">
        <f>S83+T83</f>
        <v>67776</v>
      </c>
      <c r="V83" s="48">
        <f>J83*V$9</f>
        <v>52149.170223096589</v>
      </c>
      <c r="W83" s="109">
        <f>K83*V$9</f>
        <v>7154.8297769034016</v>
      </c>
      <c r="X83" s="49">
        <f>V83+W83</f>
        <v>59303.999999999993</v>
      </c>
      <c r="Y83" s="138">
        <f>J83*Y$9</f>
        <v>44699.288762654222</v>
      </c>
      <c r="Z83" s="109">
        <f>K83*Y$9</f>
        <v>6132.711237345773</v>
      </c>
      <c r="AA83" s="49">
        <f>Y83+Z83</f>
        <v>50831.999999999993</v>
      </c>
      <c r="AB83" s="380"/>
      <c r="AC83" s="16"/>
      <c r="AD83" s="16"/>
      <c r="AE83" s="16"/>
      <c r="AF83" s="16"/>
      <c r="AG83" s="16"/>
      <c r="AH83" s="17"/>
      <c r="AI83" s="16"/>
      <c r="AJ83" s="16"/>
    </row>
    <row r="84" spans="1:36" s="26" customFormat="1" ht="13.5" customHeight="1">
      <c r="A84" s="187">
        <v>95</v>
      </c>
      <c r="B84" s="50">
        <v>42401</v>
      </c>
      <c r="C84" s="61">
        <f>VLOOKUP(B84,'base(indices)'!$A$4:$C$183,3,FALSE)</f>
        <v>880</v>
      </c>
      <c r="D84" s="192">
        <f>'base(indices)'!G77</f>
        <v>1.3399086499999999</v>
      </c>
      <c r="E84" s="54">
        <f t="shared" ref="E84:E94" si="49">C84*D84</f>
        <v>1179.119612</v>
      </c>
      <c r="F84" s="82">
        <f>'base(indices)'!$I$147</f>
        <v>0.30830000000000002</v>
      </c>
      <c r="G84" s="54">
        <f t="shared" si="33"/>
        <v>363.52257637960003</v>
      </c>
      <c r="H84" s="267">
        <f t="shared" si="34"/>
        <v>1542.6421883795999</v>
      </c>
      <c r="I84" s="414">
        <f t="shared" si="48"/>
        <v>155621.19231565014</v>
      </c>
      <c r="J84" s="58">
        <f>IF((I84-H$93+(H$93/12*11))+K84-(H84/2)&gt;$I$197,$I$197-K84,(I84-H$93+(H$93/12*11)-(H84/2)))</f>
        <v>74498.814604423707</v>
      </c>
      <c r="K84" s="91">
        <f t="shared" si="35"/>
        <v>10221.185395576289</v>
      </c>
      <c r="L84" s="284">
        <f t="shared" ref="L84:L147" si="50">J84+K84</f>
        <v>84720</v>
      </c>
      <c r="M84" s="57">
        <f t="shared" ref="M84:M147" si="51">J84*M$9</f>
        <v>70773.873874202516</v>
      </c>
      <c r="N84" s="91">
        <f t="shared" ref="N84:N147" si="52">K84*M$9</f>
        <v>9710.1261257974747</v>
      </c>
      <c r="O84" s="60">
        <f t="shared" ref="O84:O147" si="53">M84+N84</f>
        <v>80483.999999999985</v>
      </c>
      <c r="P84" s="58">
        <f t="shared" ref="P84:P85" si="54">J84*$P$9</f>
        <v>67048.93314398134</v>
      </c>
      <c r="Q84" s="91">
        <f t="shared" ref="Q84:Q147" si="55">K84*P$9</f>
        <v>9199.0668560186605</v>
      </c>
      <c r="R84" s="59">
        <f t="shared" ref="R84:R89" si="56">P84+Q84</f>
        <v>76248</v>
      </c>
      <c r="S84" s="57">
        <f t="shared" ref="S84:S129" si="57">J84*S$9</f>
        <v>59599.051683538972</v>
      </c>
      <c r="T84" s="91">
        <f t="shared" ref="T84:T147" si="58">K84*S$9</f>
        <v>8176.9483164610319</v>
      </c>
      <c r="U84" s="60">
        <f t="shared" ref="U84:U129" si="59">S84+T84</f>
        <v>67776</v>
      </c>
      <c r="V84" s="58">
        <f t="shared" ref="V84:V147" si="60">J84*V$9</f>
        <v>52149.170223096589</v>
      </c>
      <c r="W84" s="91">
        <f t="shared" ref="W84:W147" si="61">K84*V$9</f>
        <v>7154.8297769034016</v>
      </c>
      <c r="X84" s="59">
        <f t="shared" ref="X84:X147" si="62">V84+W84</f>
        <v>59303.999999999993</v>
      </c>
      <c r="Y84" s="57">
        <f t="shared" ref="Y84:Y147" si="63">J84*Y$9</f>
        <v>44699.288762654222</v>
      </c>
      <c r="Z84" s="91">
        <f t="shared" ref="Z84:Z147" si="64">K84*Y$9</f>
        <v>6132.711237345773</v>
      </c>
      <c r="AA84" s="59">
        <f t="shared" ref="AA84:AA147" si="65">Y84+Z84</f>
        <v>50831.999999999993</v>
      </c>
      <c r="AB84" s="381"/>
      <c r="AC84" s="32"/>
      <c r="AD84" s="32"/>
      <c r="AE84" s="32"/>
      <c r="AF84" s="32"/>
      <c r="AG84" s="32"/>
      <c r="AH84" s="33"/>
      <c r="AI84" s="32"/>
      <c r="AJ84" s="32"/>
    </row>
    <row r="85" spans="1:36" ht="13.5" customHeight="1">
      <c r="A85" s="187">
        <v>94</v>
      </c>
      <c r="B85" s="50">
        <v>42430</v>
      </c>
      <c r="C85" s="61">
        <f>VLOOKUP(B85,'base(indices)'!$A$4:$C$183,3,FALSE)</f>
        <v>880</v>
      </c>
      <c r="D85" s="192">
        <f>'base(indices)'!G78</f>
        <v>1.3211483399999999</v>
      </c>
      <c r="E85" s="63">
        <f t="shared" si="49"/>
        <v>1162.6105391999999</v>
      </c>
      <c r="F85" s="82">
        <f>'base(indices)'!$I$147</f>
        <v>0.30830000000000002</v>
      </c>
      <c r="G85" s="63">
        <f t="shared" si="33"/>
        <v>358.43282923536003</v>
      </c>
      <c r="H85" s="268">
        <f t="shared" si="34"/>
        <v>1521.04336843536</v>
      </c>
      <c r="I85" s="415">
        <f t="shared" si="48"/>
        <v>154078.55012727054</v>
      </c>
      <c r="J85" s="45">
        <f>IF((I85-H$93+(H$93/12*10))+K85-(H85/2)&gt;$I$197,$I$197-K85,(I85-H$93+(H$93/12*10)-(H85/2)))</f>
        <v>74498.814604423707</v>
      </c>
      <c r="K85" s="108">
        <f t="shared" si="35"/>
        <v>10221.185395576289</v>
      </c>
      <c r="L85" s="46">
        <f t="shared" si="50"/>
        <v>84720</v>
      </c>
      <c r="M85" s="43">
        <f t="shared" si="51"/>
        <v>70773.873874202516</v>
      </c>
      <c r="N85" s="108">
        <f t="shared" si="52"/>
        <v>9710.1261257974747</v>
      </c>
      <c r="O85" s="47">
        <f t="shared" si="53"/>
        <v>80483.999999999985</v>
      </c>
      <c r="P85" s="119">
        <f t="shared" si="54"/>
        <v>67048.93314398134</v>
      </c>
      <c r="Q85" s="108">
        <f t="shared" si="55"/>
        <v>9199.0668560186605</v>
      </c>
      <c r="R85" s="46">
        <f t="shared" si="56"/>
        <v>76248</v>
      </c>
      <c r="S85" s="43">
        <f t="shared" si="57"/>
        <v>59599.051683538972</v>
      </c>
      <c r="T85" s="108">
        <f t="shared" si="58"/>
        <v>8176.9483164610319</v>
      </c>
      <c r="U85" s="47">
        <f t="shared" si="59"/>
        <v>67776</v>
      </c>
      <c r="V85" s="45">
        <f t="shared" si="60"/>
        <v>52149.170223096589</v>
      </c>
      <c r="W85" s="108">
        <f t="shared" si="61"/>
        <v>7154.8297769034016</v>
      </c>
      <c r="X85" s="46">
        <f t="shared" si="62"/>
        <v>59303.999999999993</v>
      </c>
      <c r="Y85" s="43">
        <f t="shared" si="63"/>
        <v>44699.288762654222</v>
      </c>
      <c r="Z85" s="108">
        <f t="shared" si="64"/>
        <v>6132.711237345773</v>
      </c>
      <c r="AA85" s="46">
        <f t="shared" si="65"/>
        <v>50831.999999999993</v>
      </c>
      <c r="AB85" s="380"/>
      <c r="AC85" s="16"/>
      <c r="AD85" s="16"/>
      <c r="AE85" s="16"/>
      <c r="AF85" s="16"/>
      <c r="AG85" s="16"/>
      <c r="AH85" s="17"/>
      <c r="AI85" s="16"/>
      <c r="AJ85" s="16"/>
    </row>
    <row r="86" spans="1:36" s="26" customFormat="1" ht="13.5" customHeight="1">
      <c r="A86" s="187">
        <v>93</v>
      </c>
      <c r="B86" s="50">
        <v>42461</v>
      </c>
      <c r="C86" s="61">
        <f>VLOOKUP(B86,'base(indices)'!$A$4:$C$183,3,FALSE)</f>
        <v>880</v>
      </c>
      <c r="D86" s="192">
        <f>'base(indices)'!G79</f>
        <v>1.31549173</v>
      </c>
      <c r="E86" s="54">
        <f t="shared" si="49"/>
        <v>1157.6327223999999</v>
      </c>
      <c r="F86" s="82">
        <f>'base(indices)'!$I$147</f>
        <v>0.30830000000000002</v>
      </c>
      <c r="G86" s="54">
        <f t="shared" si="33"/>
        <v>356.89816831591997</v>
      </c>
      <c r="H86" s="267">
        <f t="shared" si="34"/>
        <v>1514.5308907159199</v>
      </c>
      <c r="I86" s="414">
        <f t="shared" si="48"/>
        <v>152557.5067588352</v>
      </c>
      <c r="J86" s="58">
        <f>IF((I86-H$93+(H$93/12*9))+K86-(H86/2)&gt;$I$197,$I$197-K86,(I86-H$93+(H$93/12*9)-(H86/2)))</f>
        <v>74498.814604423707</v>
      </c>
      <c r="K86" s="91">
        <f t="shared" si="35"/>
        <v>10221.185395576289</v>
      </c>
      <c r="L86" s="284">
        <f t="shared" si="50"/>
        <v>84720</v>
      </c>
      <c r="M86" s="57">
        <f t="shared" si="51"/>
        <v>70773.873874202516</v>
      </c>
      <c r="N86" s="91">
        <f t="shared" si="52"/>
        <v>9710.1261257974747</v>
      </c>
      <c r="O86" s="60">
        <f t="shared" si="53"/>
        <v>80483.999999999985</v>
      </c>
      <c r="P86" s="58">
        <f>J86*$P$9</f>
        <v>67048.93314398134</v>
      </c>
      <c r="Q86" s="91">
        <f t="shared" si="55"/>
        <v>9199.0668560186605</v>
      </c>
      <c r="R86" s="59">
        <f t="shared" si="56"/>
        <v>76248</v>
      </c>
      <c r="S86" s="57">
        <f t="shared" si="57"/>
        <v>59599.051683538972</v>
      </c>
      <c r="T86" s="91">
        <f t="shared" si="58"/>
        <v>8176.9483164610319</v>
      </c>
      <c r="U86" s="60">
        <f t="shared" si="59"/>
        <v>67776</v>
      </c>
      <c r="V86" s="58">
        <f t="shared" si="60"/>
        <v>52149.170223096589</v>
      </c>
      <c r="W86" s="91">
        <f t="shared" si="61"/>
        <v>7154.8297769034016</v>
      </c>
      <c r="X86" s="59">
        <f t="shared" si="62"/>
        <v>59303.999999999993</v>
      </c>
      <c r="Y86" s="57">
        <f t="shared" si="63"/>
        <v>44699.288762654222</v>
      </c>
      <c r="Z86" s="91">
        <f t="shared" si="64"/>
        <v>6132.711237345773</v>
      </c>
      <c r="AA86" s="59">
        <f t="shared" si="65"/>
        <v>50831.999999999993</v>
      </c>
      <c r="AB86" s="381"/>
      <c r="AC86" s="32"/>
      <c r="AD86" s="32"/>
      <c r="AE86" s="32"/>
      <c r="AF86" s="32"/>
      <c r="AG86" s="32"/>
      <c r="AH86" s="33"/>
      <c r="AI86" s="32"/>
      <c r="AJ86" s="32"/>
    </row>
    <row r="87" spans="1:36" ht="13.5" customHeight="1">
      <c r="A87" s="187">
        <v>92</v>
      </c>
      <c r="B87" s="50">
        <v>42491</v>
      </c>
      <c r="C87" s="61">
        <f>VLOOKUP(B87,'base(indices)'!$A$4:$C$183,3,FALSE)</f>
        <v>880</v>
      </c>
      <c r="D87" s="192">
        <f>'base(indices)'!G80</f>
        <v>1.30881676</v>
      </c>
      <c r="E87" s="63">
        <f t="shared" si="49"/>
        <v>1151.7587487999999</v>
      </c>
      <c r="F87" s="82">
        <f>'base(indices)'!$I$147</f>
        <v>0.30830000000000002</v>
      </c>
      <c r="G87" s="63">
        <f t="shared" si="33"/>
        <v>355.08722225503999</v>
      </c>
      <c r="H87" s="268">
        <f t="shared" si="34"/>
        <v>1506.8459710550399</v>
      </c>
      <c r="I87" s="415">
        <f t="shared" si="48"/>
        <v>151042.97586811928</v>
      </c>
      <c r="J87" s="45">
        <f>IF((I87-H$93+(H$93/12*8))+K87-(H87/2)&gt;$I$197,$I$197-K87,(I87-H$93+(H$93/12*8)-(H87/2)))</f>
        <v>74498.814604423707</v>
      </c>
      <c r="K87" s="108">
        <f t="shared" si="35"/>
        <v>10221.185395576289</v>
      </c>
      <c r="L87" s="46">
        <f t="shared" si="50"/>
        <v>84720</v>
      </c>
      <c r="M87" s="43">
        <f t="shared" si="51"/>
        <v>70773.873874202516</v>
      </c>
      <c r="N87" s="108">
        <f t="shared" si="52"/>
        <v>9710.1261257974747</v>
      </c>
      <c r="O87" s="47">
        <f t="shared" si="53"/>
        <v>80483.999999999985</v>
      </c>
      <c r="P87" s="119">
        <f>J87*$P$9</f>
        <v>67048.93314398134</v>
      </c>
      <c r="Q87" s="108">
        <f t="shared" si="55"/>
        <v>9199.0668560186605</v>
      </c>
      <c r="R87" s="46">
        <f t="shared" si="56"/>
        <v>76248</v>
      </c>
      <c r="S87" s="43">
        <f t="shared" si="57"/>
        <v>59599.051683538972</v>
      </c>
      <c r="T87" s="108">
        <f t="shared" si="58"/>
        <v>8176.9483164610319</v>
      </c>
      <c r="U87" s="47">
        <f t="shared" si="59"/>
        <v>67776</v>
      </c>
      <c r="V87" s="45">
        <f t="shared" si="60"/>
        <v>52149.170223096589</v>
      </c>
      <c r="W87" s="108">
        <f t="shared" si="61"/>
        <v>7154.8297769034016</v>
      </c>
      <c r="X87" s="46">
        <f t="shared" si="62"/>
        <v>59303.999999999993</v>
      </c>
      <c r="Y87" s="43">
        <f t="shared" si="63"/>
        <v>44699.288762654222</v>
      </c>
      <c r="Z87" s="108">
        <f t="shared" si="64"/>
        <v>6132.711237345773</v>
      </c>
      <c r="AA87" s="46">
        <f t="shared" si="65"/>
        <v>50831.999999999993</v>
      </c>
      <c r="AB87" s="380"/>
      <c r="AC87" s="16"/>
      <c r="AD87" s="16"/>
      <c r="AE87" s="16"/>
      <c r="AF87" s="16"/>
      <c r="AG87" s="16"/>
      <c r="AH87" s="17"/>
      <c r="AI87" s="16"/>
      <c r="AJ87" s="16"/>
    </row>
    <row r="88" spans="1:36" s="26" customFormat="1" ht="13.5" customHeight="1">
      <c r="A88" s="187">
        <v>91</v>
      </c>
      <c r="B88" s="50">
        <v>42522</v>
      </c>
      <c r="C88" s="61">
        <f>VLOOKUP(B88,'base(indices)'!$A$4:$C$183,3,FALSE)</f>
        <v>880</v>
      </c>
      <c r="D88" s="192">
        <f>'base(indices)'!G81</f>
        <v>1.2976569099999999</v>
      </c>
      <c r="E88" s="54">
        <f t="shared" si="49"/>
        <v>1141.9380807999999</v>
      </c>
      <c r="F88" s="82">
        <f>'base(indices)'!$I$147</f>
        <v>0.30830000000000002</v>
      </c>
      <c r="G88" s="54">
        <f t="shared" si="33"/>
        <v>352.05951031063995</v>
      </c>
      <c r="H88" s="267">
        <f t="shared" si="34"/>
        <v>1493.9975911106399</v>
      </c>
      <c r="I88" s="414">
        <f t="shared" si="48"/>
        <v>149536.12989706424</v>
      </c>
      <c r="J88" s="58">
        <f>IF((I88-H$93+(H$93/12*7))+K88-(H88/2)&gt;$I$197,$I$197-K88,(I88-H$93+(H$93/12*7)-(H88/2)))</f>
        <v>74498.814604423707</v>
      </c>
      <c r="K88" s="91">
        <f t="shared" si="35"/>
        <v>10221.185395576289</v>
      </c>
      <c r="L88" s="284">
        <f t="shared" si="50"/>
        <v>84720</v>
      </c>
      <c r="M88" s="57">
        <f t="shared" si="51"/>
        <v>70773.873874202516</v>
      </c>
      <c r="N88" s="91">
        <f t="shared" si="52"/>
        <v>9710.1261257974747</v>
      </c>
      <c r="O88" s="60">
        <f t="shared" si="53"/>
        <v>80483.999999999985</v>
      </c>
      <c r="P88" s="58">
        <f t="shared" ref="P88:P107" si="66">J88*$P$9</f>
        <v>67048.93314398134</v>
      </c>
      <c r="Q88" s="91">
        <f t="shared" si="55"/>
        <v>9199.0668560186605</v>
      </c>
      <c r="R88" s="59">
        <f t="shared" si="56"/>
        <v>76248</v>
      </c>
      <c r="S88" s="57">
        <f t="shared" si="57"/>
        <v>59599.051683538972</v>
      </c>
      <c r="T88" s="91">
        <f t="shared" si="58"/>
        <v>8176.9483164610319</v>
      </c>
      <c r="U88" s="60">
        <f t="shared" si="59"/>
        <v>67776</v>
      </c>
      <c r="V88" s="58">
        <f t="shared" si="60"/>
        <v>52149.170223096589</v>
      </c>
      <c r="W88" s="91">
        <f t="shared" si="61"/>
        <v>7154.8297769034016</v>
      </c>
      <c r="X88" s="59">
        <f t="shared" si="62"/>
        <v>59303.999999999993</v>
      </c>
      <c r="Y88" s="57">
        <f t="shared" si="63"/>
        <v>44699.288762654222</v>
      </c>
      <c r="Z88" s="91">
        <f t="shared" si="64"/>
        <v>6132.711237345773</v>
      </c>
      <c r="AA88" s="59">
        <f t="shared" si="65"/>
        <v>50831.999999999993</v>
      </c>
      <c r="AB88" s="381"/>
      <c r="AC88" s="32"/>
      <c r="AD88" s="32"/>
      <c r="AE88" s="32"/>
      <c r="AF88" s="32"/>
      <c r="AG88" s="32"/>
      <c r="AH88" s="33"/>
      <c r="AI88" s="32"/>
      <c r="AJ88" s="32"/>
    </row>
    <row r="89" spans="1:36" ht="13.5" customHeight="1">
      <c r="A89" s="187">
        <v>90</v>
      </c>
      <c r="B89" s="50">
        <v>42552</v>
      </c>
      <c r="C89" s="61">
        <f>VLOOKUP(B89,'base(indices)'!$A$4:$C$183,3,FALSE)</f>
        <v>880</v>
      </c>
      <c r="D89" s="192">
        <f>'base(indices)'!G82</f>
        <v>1.2924869699999999</v>
      </c>
      <c r="E89" s="63">
        <f t="shared" si="49"/>
        <v>1137.3885335999998</v>
      </c>
      <c r="F89" s="82">
        <f>'base(indices)'!$I$147</f>
        <v>0.30830000000000002</v>
      </c>
      <c r="G89" s="63">
        <f t="shared" si="33"/>
        <v>350.65688490887999</v>
      </c>
      <c r="H89" s="268">
        <f t="shared" si="34"/>
        <v>1488.0454185088797</v>
      </c>
      <c r="I89" s="415">
        <f t="shared" si="48"/>
        <v>148042.13230595359</v>
      </c>
      <c r="J89" s="45">
        <f>IF((I89-H$93+(H$93/12*6))+K89-(H89/2)&gt;$I$197,$I$197-K89,(I89-H$93+(H$93/12*6)-(H89/2)))</f>
        <v>74498.814604423707</v>
      </c>
      <c r="K89" s="108">
        <f t="shared" si="35"/>
        <v>10221.185395576289</v>
      </c>
      <c r="L89" s="46">
        <f t="shared" si="50"/>
        <v>84720</v>
      </c>
      <c r="M89" s="43">
        <f t="shared" si="51"/>
        <v>70773.873874202516</v>
      </c>
      <c r="N89" s="108">
        <f t="shared" si="52"/>
        <v>9710.1261257974747</v>
      </c>
      <c r="O89" s="47">
        <f t="shared" si="53"/>
        <v>80483.999999999985</v>
      </c>
      <c r="P89" s="119">
        <f t="shared" si="66"/>
        <v>67048.93314398134</v>
      </c>
      <c r="Q89" s="108">
        <f t="shared" si="55"/>
        <v>9199.0668560186605</v>
      </c>
      <c r="R89" s="46">
        <f t="shared" si="56"/>
        <v>76248</v>
      </c>
      <c r="S89" s="43">
        <f t="shared" si="57"/>
        <v>59599.051683538972</v>
      </c>
      <c r="T89" s="108">
        <f t="shared" si="58"/>
        <v>8176.9483164610319</v>
      </c>
      <c r="U89" s="47">
        <f t="shared" si="59"/>
        <v>67776</v>
      </c>
      <c r="V89" s="45">
        <f t="shared" si="60"/>
        <v>52149.170223096589</v>
      </c>
      <c r="W89" s="108">
        <f t="shared" si="61"/>
        <v>7154.8297769034016</v>
      </c>
      <c r="X89" s="46">
        <f t="shared" si="62"/>
        <v>59303.999999999993</v>
      </c>
      <c r="Y89" s="43">
        <f t="shared" si="63"/>
        <v>44699.288762654222</v>
      </c>
      <c r="Z89" s="108">
        <f t="shared" si="64"/>
        <v>6132.711237345773</v>
      </c>
      <c r="AA89" s="46">
        <f t="shared" si="65"/>
        <v>50831.999999999993</v>
      </c>
      <c r="AB89" s="380"/>
      <c r="AC89" s="16"/>
      <c r="AD89" s="16"/>
      <c r="AE89" s="16"/>
      <c r="AF89" s="16"/>
      <c r="AG89" s="16"/>
      <c r="AH89" s="17"/>
      <c r="AI89" s="16"/>
      <c r="AJ89" s="16"/>
    </row>
    <row r="90" spans="1:36" s="26" customFormat="1" ht="13.5" customHeight="1">
      <c r="A90" s="187">
        <v>89</v>
      </c>
      <c r="B90" s="50">
        <v>42583</v>
      </c>
      <c r="C90" s="61">
        <f>VLOOKUP(B90,'base(indices)'!$A$4:$C$183,3,FALSE)</f>
        <v>880</v>
      </c>
      <c r="D90" s="192">
        <f>'base(indices)'!G83</f>
        <v>1.28554502</v>
      </c>
      <c r="E90" s="54">
        <f t="shared" si="49"/>
        <v>1131.2796175999999</v>
      </c>
      <c r="F90" s="82">
        <f>'base(indices)'!$I$147</f>
        <v>0.30830000000000002</v>
      </c>
      <c r="G90" s="54">
        <f t="shared" si="33"/>
        <v>348.77350610607999</v>
      </c>
      <c r="H90" s="267">
        <f t="shared" si="34"/>
        <v>1480.05312370608</v>
      </c>
      <c r="I90" s="414">
        <f t="shared" si="48"/>
        <v>146554.08688744472</v>
      </c>
      <c r="J90" s="58">
        <f>IF((I90-H$93+(H$93/12*5))+K90-(H90/2)&gt;$I$197,$I$197-K90,(I90-H$93+(H$93/12*5)-(H90/2)))</f>
        <v>74498.814604423707</v>
      </c>
      <c r="K90" s="91">
        <f t="shared" si="35"/>
        <v>10221.185395576289</v>
      </c>
      <c r="L90" s="284">
        <f t="shared" si="50"/>
        <v>84720</v>
      </c>
      <c r="M90" s="57">
        <f t="shared" si="51"/>
        <v>70773.873874202516</v>
      </c>
      <c r="N90" s="91">
        <f t="shared" si="52"/>
        <v>9710.1261257974747</v>
      </c>
      <c r="O90" s="60">
        <f t="shared" si="53"/>
        <v>80483.999999999985</v>
      </c>
      <c r="P90" s="58">
        <f t="shared" si="66"/>
        <v>67048.93314398134</v>
      </c>
      <c r="Q90" s="91">
        <f t="shared" si="55"/>
        <v>9199.0668560186605</v>
      </c>
      <c r="R90" s="59">
        <f>P90+Q90</f>
        <v>76248</v>
      </c>
      <c r="S90" s="57">
        <f t="shared" si="57"/>
        <v>59599.051683538972</v>
      </c>
      <c r="T90" s="91">
        <f t="shared" si="58"/>
        <v>8176.9483164610319</v>
      </c>
      <c r="U90" s="60">
        <f t="shared" si="59"/>
        <v>67776</v>
      </c>
      <c r="V90" s="58">
        <f t="shared" si="60"/>
        <v>52149.170223096589</v>
      </c>
      <c r="W90" s="91">
        <f t="shared" si="61"/>
        <v>7154.8297769034016</v>
      </c>
      <c r="X90" s="59">
        <f t="shared" si="62"/>
        <v>59303.999999999993</v>
      </c>
      <c r="Y90" s="57">
        <f t="shared" si="63"/>
        <v>44699.288762654222</v>
      </c>
      <c r="Z90" s="91">
        <f t="shared" si="64"/>
        <v>6132.711237345773</v>
      </c>
      <c r="AA90" s="59">
        <f t="shared" si="65"/>
        <v>50831.999999999993</v>
      </c>
      <c r="AB90" s="381"/>
      <c r="AC90" s="32"/>
      <c r="AD90" s="32"/>
      <c r="AE90" s="32"/>
      <c r="AF90" s="32"/>
      <c r="AG90" s="32"/>
      <c r="AH90" s="33"/>
      <c r="AI90" s="32"/>
      <c r="AJ90" s="32"/>
    </row>
    <row r="91" spans="1:36" ht="13.5" customHeight="1">
      <c r="A91" s="187">
        <v>88</v>
      </c>
      <c r="B91" s="50">
        <v>42614</v>
      </c>
      <c r="C91" s="61">
        <f>VLOOKUP(B91,'base(indices)'!$A$4:$C$183,3,FALSE)</f>
        <v>880</v>
      </c>
      <c r="D91" s="192">
        <f>'base(indices)'!G84</f>
        <v>1.2797859899999999</v>
      </c>
      <c r="E91" s="63">
        <f t="shared" si="49"/>
        <v>1126.2116712</v>
      </c>
      <c r="F91" s="82">
        <f>'base(indices)'!$I$147</f>
        <v>0.30830000000000002</v>
      </c>
      <c r="G91" s="63">
        <f t="shared" si="33"/>
        <v>347.21105823096002</v>
      </c>
      <c r="H91" s="268">
        <f t="shared" si="34"/>
        <v>1473.4227294309599</v>
      </c>
      <c r="I91" s="415">
        <f t="shared" si="48"/>
        <v>145074.03376373864</v>
      </c>
      <c r="J91" s="45">
        <f>IF((I91-H$93+(H$93/12*4))+K91-(H91/2)&gt;$I$197,$I$197-K91,(I91-H$93+(H$93/12*4)-(H91/2)))</f>
        <v>74498.814604423707</v>
      </c>
      <c r="K91" s="108">
        <f t="shared" si="35"/>
        <v>10221.185395576289</v>
      </c>
      <c r="L91" s="46">
        <f t="shared" si="50"/>
        <v>84720</v>
      </c>
      <c r="M91" s="43">
        <f t="shared" si="51"/>
        <v>70773.873874202516</v>
      </c>
      <c r="N91" s="108">
        <f t="shared" si="52"/>
        <v>9710.1261257974747</v>
      </c>
      <c r="O91" s="47">
        <f t="shared" si="53"/>
        <v>80483.999999999985</v>
      </c>
      <c r="P91" s="119">
        <f t="shared" si="66"/>
        <v>67048.93314398134</v>
      </c>
      <c r="Q91" s="108">
        <f t="shared" si="55"/>
        <v>9199.0668560186605</v>
      </c>
      <c r="R91" s="46">
        <f t="shared" ref="R91:R109" si="67">P91+Q91</f>
        <v>76248</v>
      </c>
      <c r="S91" s="43">
        <f t="shared" si="57"/>
        <v>59599.051683538972</v>
      </c>
      <c r="T91" s="108">
        <f t="shared" si="58"/>
        <v>8176.9483164610319</v>
      </c>
      <c r="U91" s="47">
        <f t="shared" si="59"/>
        <v>67776</v>
      </c>
      <c r="V91" s="45">
        <f t="shared" si="60"/>
        <v>52149.170223096589</v>
      </c>
      <c r="W91" s="108">
        <f t="shared" si="61"/>
        <v>7154.8297769034016</v>
      </c>
      <c r="X91" s="46">
        <f t="shared" si="62"/>
        <v>59303.999999999993</v>
      </c>
      <c r="Y91" s="43">
        <f t="shared" si="63"/>
        <v>44699.288762654222</v>
      </c>
      <c r="Z91" s="108">
        <f t="shared" si="64"/>
        <v>6132.711237345773</v>
      </c>
      <c r="AA91" s="46">
        <f t="shared" si="65"/>
        <v>50831.999999999993</v>
      </c>
      <c r="AB91" s="380"/>
      <c r="AC91" s="16"/>
      <c r="AD91" s="16"/>
      <c r="AE91" s="16"/>
      <c r="AF91" s="16"/>
      <c r="AG91" s="16"/>
      <c r="AH91" s="17"/>
      <c r="AI91" s="16"/>
      <c r="AJ91" s="16"/>
    </row>
    <row r="92" spans="1:36" s="26" customFormat="1" ht="13.5" customHeight="1">
      <c r="A92" s="187">
        <v>87</v>
      </c>
      <c r="B92" s="50">
        <v>42644</v>
      </c>
      <c r="C92" s="61">
        <f>VLOOKUP(B92,'base(indices)'!$A$4:$C$183,3,FALSE)</f>
        <v>880</v>
      </c>
      <c r="D92" s="192">
        <f>'base(indices)'!G85</f>
        <v>1.2768492300000001</v>
      </c>
      <c r="E92" s="54">
        <f t="shared" si="49"/>
        <v>1123.6273224000001</v>
      </c>
      <c r="F92" s="82">
        <f>'base(indices)'!$I$147</f>
        <v>0.30830000000000002</v>
      </c>
      <c r="G92" s="54">
        <f t="shared" si="33"/>
        <v>346.41430349592008</v>
      </c>
      <c r="H92" s="267">
        <f t="shared" si="34"/>
        <v>1470.0416258959203</v>
      </c>
      <c r="I92" s="414">
        <f t="shared" si="48"/>
        <v>143600.61103430769</v>
      </c>
      <c r="J92" s="58">
        <f>IF((I92-H$93+(H$93/12*3))+K92-(H92/2)&gt;$I$197,$I$197-K92,(I92-H$93+(H$93/12*3)-(H92/2)))</f>
        <v>74498.814604423707</v>
      </c>
      <c r="K92" s="91">
        <f t="shared" si="35"/>
        <v>10221.185395576289</v>
      </c>
      <c r="L92" s="284">
        <f t="shared" si="50"/>
        <v>84720</v>
      </c>
      <c r="M92" s="57">
        <f t="shared" si="51"/>
        <v>70773.873874202516</v>
      </c>
      <c r="N92" s="91">
        <f t="shared" si="52"/>
        <v>9710.1261257974747</v>
      </c>
      <c r="O92" s="60">
        <f t="shared" si="53"/>
        <v>80483.999999999985</v>
      </c>
      <c r="P92" s="58">
        <f t="shared" si="66"/>
        <v>67048.93314398134</v>
      </c>
      <c r="Q92" s="91">
        <f t="shared" si="55"/>
        <v>9199.0668560186605</v>
      </c>
      <c r="R92" s="59">
        <f t="shared" si="67"/>
        <v>76248</v>
      </c>
      <c r="S92" s="57">
        <f t="shared" si="57"/>
        <v>59599.051683538972</v>
      </c>
      <c r="T92" s="91">
        <f t="shared" si="58"/>
        <v>8176.9483164610319</v>
      </c>
      <c r="U92" s="60">
        <f t="shared" si="59"/>
        <v>67776</v>
      </c>
      <c r="V92" s="58">
        <f t="shared" si="60"/>
        <v>52149.170223096589</v>
      </c>
      <c r="W92" s="91">
        <f t="shared" si="61"/>
        <v>7154.8297769034016</v>
      </c>
      <c r="X92" s="59">
        <f t="shared" si="62"/>
        <v>59303.999999999993</v>
      </c>
      <c r="Y92" s="57">
        <f t="shared" si="63"/>
        <v>44699.288762654222</v>
      </c>
      <c r="Z92" s="91">
        <f t="shared" si="64"/>
        <v>6132.711237345773</v>
      </c>
      <c r="AA92" s="59">
        <f t="shared" si="65"/>
        <v>50831.999999999993</v>
      </c>
      <c r="AB92" s="381"/>
      <c r="AC92" s="32"/>
      <c r="AD92" s="32"/>
      <c r="AE92" s="32"/>
      <c r="AF92" s="32"/>
      <c r="AG92" s="32"/>
      <c r="AH92" s="33"/>
      <c r="AI92" s="32"/>
      <c r="AJ92" s="32"/>
    </row>
    <row r="93" spans="1:36" ht="13.5" customHeight="1">
      <c r="A93" s="187">
        <v>86</v>
      </c>
      <c r="B93" s="50">
        <v>42675</v>
      </c>
      <c r="C93" s="61">
        <f>VLOOKUP(B93,'base(indices)'!$A$4:$C$183,3,FALSE)</f>
        <v>880</v>
      </c>
      <c r="D93" s="192">
        <f>'base(indices)'!G86</f>
        <v>1.2744278200000001</v>
      </c>
      <c r="E93" s="63">
        <f t="shared" si="49"/>
        <v>1121.4964816000002</v>
      </c>
      <c r="F93" s="82">
        <f>'base(indices)'!$I$147</f>
        <v>0.30830000000000002</v>
      </c>
      <c r="G93" s="63">
        <f t="shared" si="33"/>
        <v>345.75736527728009</v>
      </c>
      <c r="H93" s="268">
        <f t="shared" si="34"/>
        <v>1467.2538468772802</v>
      </c>
      <c r="I93" s="415">
        <f t="shared" si="48"/>
        <v>142130.56940841177</v>
      </c>
      <c r="J93" s="45">
        <f>IF((I93-H$93+(H$93/12*2))+K93-(H93/2)&gt;$I$197,$I$197-K93,(I93-H$93+(H$93/12*2)-(H93/2)))</f>
        <v>74498.814604423707</v>
      </c>
      <c r="K93" s="108">
        <f t="shared" si="35"/>
        <v>10221.185395576289</v>
      </c>
      <c r="L93" s="46">
        <f t="shared" si="50"/>
        <v>84720</v>
      </c>
      <c r="M93" s="43">
        <f t="shared" si="51"/>
        <v>70773.873874202516</v>
      </c>
      <c r="N93" s="108">
        <f t="shared" si="52"/>
        <v>9710.1261257974747</v>
      </c>
      <c r="O93" s="47">
        <f t="shared" si="53"/>
        <v>80483.999999999985</v>
      </c>
      <c r="P93" s="119">
        <f t="shared" si="66"/>
        <v>67048.93314398134</v>
      </c>
      <c r="Q93" s="108">
        <f t="shared" si="55"/>
        <v>9199.0668560186605</v>
      </c>
      <c r="R93" s="46">
        <f t="shared" si="67"/>
        <v>76248</v>
      </c>
      <c r="S93" s="43">
        <f t="shared" si="57"/>
        <v>59599.051683538972</v>
      </c>
      <c r="T93" s="108">
        <f t="shared" si="58"/>
        <v>8176.9483164610319</v>
      </c>
      <c r="U93" s="47">
        <f t="shared" si="59"/>
        <v>67776</v>
      </c>
      <c r="V93" s="45">
        <f t="shared" si="60"/>
        <v>52149.170223096589</v>
      </c>
      <c r="W93" s="108">
        <f t="shared" si="61"/>
        <v>7154.8297769034016</v>
      </c>
      <c r="X93" s="46">
        <f t="shared" si="62"/>
        <v>59303.999999999993</v>
      </c>
      <c r="Y93" s="43">
        <f t="shared" si="63"/>
        <v>44699.288762654222</v>
      </c>
      <c r="Z93" s="108">
        <f t="shared" si="64"/>
        <v>6132.711237345773</v>
      </c>
      <c r="AA93" s="46">
        <f t="shared" si="65"/>
        <v>50831.999999999993</v>
      </c>
      <c r="AB93" s="380"/>
      <c r="AC93" s="16"/>
      <c r="AD93" s="16"/>
      <c r="AE93" s="16"/>
      <c r="AF93" s="16"/>
      <c r="AG93" s="16"/>
      <c r="AH93" s="17"/>
      <c r="AI93" s="16"/>
      <c r="AJ93" s="16"/>
    </row>
    <row r="94" spans="1:36" s="26" customFormat="1" ht="13.5" customHeight="1" thickBot="1">
      <c r="A94" s="188">
        <v>85</v>
      </c>
      <c r="B94" s="300">
        <v>42705</v>
      </c>
      <c r="C94" s="69">
        <f>C93*2</f>
        <v>1760</v>
      </c>
      <c r="D94" s="335">
        <f>'base(indices)'!G87</f>
        <v>1.2711228999999999</v>
      </c>
      <c r="E94" s="163">
        <f t="shared" si="49"/>
        <v>2237.1763040000001</v>
      </c>
      <c r="F94" s="304">
        <f>'base(indices)'!$I$147</f>
        <v>0.30830000000000002</v>
      </c>
      <c r="G94" s="163">
        <f t="shared" si="33"/>
        <v>689.72145452320001</v>
      </c>
      <c r="H94" s="355">
        <f t="shared" si="34"/>
        <v>2926.8977585232001</v>
      </c>
      <c r="I94" s="416">
        <f t="shared" si="48"/>
        <v>140663.31556153449</v>
      </c>
      <c r="J94" s="175">
        <f>IF((I94-H$93+(H$93/12*1))+K94-(H94/4)&gt;$I$197,$I$197-K94,(I94-H$93+(H$93/12*1)-(H94/4)))</f>
        <v>74498.814604423707</v>
      </c>
      <c r="K94" s="86">
        <f t="shared" si="35"/>
        <v>10221.185395576289</v>
      </c>
      <c r="L94" s="287">
        <f t="shared" si="50"/>
        <v>84720</v>
      </c>
      <c r="M94" s="85">
        <f t="shared" si="51"/>
        <v>70773.873874202516</v>
      </c>
      <c r="N94" s="86">
        <f t="shared" si="52"/>
        <v>9710.1261257974747</v>
      </c>
      <c r="O94" s="107">
        <f t="shared" si="53"/>
        <v>80483.999999999985</v>
      </c>
      <c r="P94" s="175">
        <f t="shared" si="66"/>
        <v>67048.93314398134</v>
      </c>
      <c r="Q94" s="86">
        <f t="shared" si="55"/>
        <v>9199.0668560186605</v>
      </c>
      <c r="R94" s="165">
        <f t="shared" si="67"/>
        <v>76248</v>
      </c>
      <c r="S94" s="85">
        <f t="shared" si="57"/>
        <v>59599.051683538972</v>
      </c>
      <c r="T94" s="86">
        <f t="shared" si="58"/>
        <v>8176.9483164610319</v>
      </c>
      <c r="U94" s="107">
        <f t="shared" si="59"/>
        <v>67776</v>
      </c>
      <c r="V94" s="175">
        <f t="shared" si="60"/>
        <v>52149.170223096589</v>
      </c>
      <c r="W94" s="86">
        <f t="shared" si="61"/>
        <v>7154.8297769034016</v>
      </c>
      <c r="X94" s="165">
        <f t="shared" si="62"/>
        <v>59303.999999999993</v>
      </c>
      <c r="Y94" s="85">
        <f t="shared" si="63"/>
        <v>44699.288762654222</v>
      </c>
      <c r="Z94" s="86">
        <f t="shared" si="64"/>
        <v>6132.711237345773</v>
      </c>
      <c r="AA94" s="165">
        <f t="shared" si="65"/>
        <v>50831.999999999993</v>
      </c>
      <c r="AB94" s="381"/>
      <c r="AC94" s="32"/>
      <c r="AD94" s="32"/>
      <c r="AE94" s="32"/>
      <c r="AF94" s="32"/>
      <c r="AG94" s="32"/>
      <c r="AH94" s="33"/>
      <c r="AI94" s="32"/>
      <c r="AJ94" s="32"/>
    </row>
    <row r="95" spans="1:36" ht="13.5" customHeight="1">
      <c r="A95" s="217">
        <v>84</v>
      </c>
      <c r="B95" s="246">
        <v>42736</v>
      </c>
      <c r="C95" s="273">
        <f>VLOOKUP(B95,'base(indices)'!$A$4:$C$183,3,FALSE)</f>
        <v>937</v>
      </c>
      <c r="D95" s="195">
        <f>'base(indices)'!G88</f>
        <v>1.2687123499999999</v>
      </c>
      <c r="E95" s="154">
        <f>C95*D95</f>
        <v>1188.7834719499999</v>
      </c>
      <c r="F95" s="42">
        <f>'base(indices)'!$I$147</f>
        <v>0.30830000000000002</v>
      </c>
      <c r="G95" s="154">
        <f t="shared" si="33"/>
        <v>366.50194440218502</v>
      </c>
      <c r="H95" s="362">
        <f t="shared" si="34"/>
        <v>1555.2854163521849</v>
      </c>
      <c r="I95" s="401">
        <f t="shared" si="48"/>
        <v>137736.41780301128</v>
      </c>
      <c r="J95" s="288">
        <f>IF((I95-H$105+(H$105))+K95-(H95/2)&gt;$I$197,$I$197-K95,(I95-H$105+(H$105)-(H95/2)))</f>
        <v>74498.814604423707</v>
      </c>
      <c r="K95" s="156">
        <f t="shared" si="35"/>
        <v>10221.185395576289</v>
      </c>
      <c r="L95" s="150">
        <f t="shared" si="50"/>
        <v>84720</v>
      </c>
      <c r="M95" s="283">
        <f t="shared" si="51"/>
        <v>70773.873874202516</v>
      </c>
      <c r="N95" s="156">
        <f t="shared" si="52"/>
        <v>9710.1261257974747</v>
      </c>
      <c r="O95" s="290">
        <f t="shared" si="53"/>
        <v>80483.999999999985</v>
      </c>
      <c r="P95" s="292">
        <f t="shared" si="66"/>
        <v>67048.93314398134</v>
      </c>
      <c r="Q95" s="156">
        <f t="shared" si="55"/>
        <v>9199.0668560186605</v>
      </c>
      <c r="R95" s="150">
        <f t="shared" si="67"/>
        <v>76248</v>
      </c>
      <c r="S95" s="283">
        <f t="shared" si="57"/>
        <v>59599.051683538972</v>
      </c>
      <c r="T95" s="156">
        <f t="shared" si="58"/>
        <v>8176.9483164610319</v>
      </c>
      <c r="U95" s="290">
        <f t="shared" si="59"/>
        <v>67776</v>
      </c>
      <c r="V95" s="288">
        <f t="shared" si="60"/>
        <v>52149.170223096589</v>
      </c>
      <c r="W95" s="156">
        <f t="shared" si="61"/>
        <v>7154.8297769034016</v>
      </c>
      <c r="X95" s="150">
        <f t="shared" si="62"/>
        <v>59303.999999999993</v>
      </c>
      <c r="Y95" s="283">
        <f t="shared" si="63"/>
        <v>44699.288762654222</v>
      </c>
      <c r="Z95" s="156">
        <f t="shared" si="64"/>
        <v>6132.711237345773</v>
      </c>
      <c r="AA95" s="150">
        <f t="shared" si="65"/>
        <v>50831.999999999993</v>
      </c>
      <c r="AB95" s="380"/>
      <c r="AC95" s="16"/>
      <c r="AD95" s="16"/>
      <c r="AE95" s="16"/>
      <c r="AF95" s="16"/>
      <c r="AG95" s="16"/>
      <c r="AH95" s="17"/>
      <c r="AI95" s="16"/>
      <c r="AJ95" s="16"/>
    </row>
    <row r="96" spans="1:36" s="26" customFormat="1" ht="13.5" customHeight="1">
      <c r="A96" s="187">
        <v>83</v>
      </c>
      <c r="B96" s="50">
        <v>42767</v>
      </c>
      <c r="C96" s="61">
        <f>VLOOKUP(B96,'base(indices)'!$A$4:$C$183,3,FALSE)</f>
        <v>937</v>
      </c>
      <c r="D96" s="192">
        <f>'base(indices)'!G89</f>
        <v>1.2647914899999999</v>
      </c>
      <c r="E96" s="54">
        <f t="shared" ref="E96:E106" si="68">C96*D96</f>
        <v>1185.1096261299999</v>
      </c>
      <c r="F96" s="82">
        <f>'base(indices)'!$I$147</f>
        <v>0.30830000000000002</v>
      </c>
      <c r="G96" s="54">
        <f t="shared" si="33"/>
        <v>365.369297735879</v>
      </c>
      <c r="H96" s="267">
        <f t="shared" si="34"/>
        <v>1550.4789238658789</v>
      </c>
      <c r="I96" s="359">
        <f t="shared" si="48"/>
        <v>136181.1323866591</v>
      </c>
      <c r="J96" s="58">
        <f>IF((I96-H$105+(H$105/12*11))+K96-(H96/2)&gt;$I$197,$I$197-K96,(I96-H$105+(H$105/12*11)-(H96/2)))</f>
        <v>74498.814604423707</v>
      </c>
      <c r="K96" s="91">
        <f t="shared" si="35"/>
        <v>10221.185395576289</v>
      </c>
      <c r="L96" s="284">
        <f t="shared" si="50"/>
        <v>84720</v>
      </c>
      <c r="M96" s="57">
        <f t="shared" si="51"/>
        <v>70773.873874202516</v>
      </c>
      <c r="N96" s="91">
        <f t="shared" si="52"/>
        <v>9710.1261257974747</v>
      </c>
      <c r="O96" s="60">
        <f t="shared" si="53"/>
        <v>80483.999999999985</v>
      </c>
      <c r="P96" s="58">
        <f t="shared" si="66"/>
        <v>67048.93314398134</v>
      </c>
      <c r="Q96" s="91">
        <f t="shared" si="55"/>
        <v>9199.0668560186605</v>
      </c>
      <c r="R96" s="59">
        <f t="shared" si="67"/>
        <v>76248</v>
      </c>
      <c r="S96" s="57">
        <f t="shared" si="57"/>
        <v>59599.051683538972</v>
      </c>
      <c r="T96" s="91">
        <f t="shared" si="58"/>
        <v>8176.9483164610319</v>
      </c>
      <c r="U96" s="60">
        <f t="shared" si="59"/>
        <v>67776</v>
      </c>
      <c r="V96" s="58">
        <f t="shared" si="60"/>
        <v>52149.170223096589</v>
      </c>
      <c r="W96" s="91">
        <f t="shared" si="61"/>
        <v>7154.8297769034016</v>
      </c>
      <c r="X96" s="59">
        <f t="shared" si="62"/>
        <v>59303.999999999993</v>
      </c>
      <c r="Y96" s="57">
        <f t="shared" si="63"/>
        <v>44699.288762654222</v>
      </c>
      <c r="Z96" s="91">
        <f t="shared" si="64"/>
        <v>6132.711237345773</v>
      </c>
      <c r="AA96" s="59">
        <f t="shared" si="65"/>
        <v>50831.999999999993</v>
      </c>
      <c r="AB96" s="381"/>
      <c r="AC96" s="32"/>
      <c r="AD96" s="32"/>
      <c r="AE96" s="32"/>
      <c r="AF96" s="32"/>
      <c r="AG96" s="32"/>
      <c r="AH96" s="33"/>
      <c r="AI96" s="32"/>
      <c r="AJ96" s="32"/>
    </row>
    <row r="97" spans="1:36" ht="13.5" customHeight="1">
      <c r="A97" s="187">
        <v>82</v>
      </c>
      <c r="B97" s="50">
        <v>42795</v>
      </c>
      <c r="C97" s="61">
        <f>VLOOKUP(B97,'base(indices)'!$A$4:$C$183,3,FALSE)</f>
        <v>937</v>
      </c>
      <c r="D97" s="192">
        <f>'base(indices)'!G90</f>
        <v>1.2579982999999999</v>
      </c>
      <c r="E97" s="63">
        <f t="shared" si="68"/>
        <v>1178.7444071</v>
      </c>
      <c r="F97" s="82">
        <f>'base(indices)'!$I$147</f>
        <v>0.30830000000000002</v>
      </c>
      <c r="G97" s="63">
        <f t="shared" si="33"/>
        <v>363.40690070893004</v>
      </c>
      <c r="H97" s="268">
        <f t="shared" si="34"/>
        <v>1542.1513078089301</v>
      </c>
      <c r="I97" s="360">
        <f t="shared" si="48"/>
        <v>134630.65346279321</v>
      </c>
      <c r="J97" s="45">
        <f>IF((I97-H$105+(H$105/12*10))+K97-(H97/2)&gt;$I$197,$I$197-K97,(I97-H$105+(H$105/12*10)-(H97/2)))</f>
        <v>74498.814604423707</v>
      </c>
      <c r="K97" s="108">
        <f t="shared" si="35"/>
        <v>10221.185395576289</v>
      </c>
      <c r="L97" s="46">
        <f t="shared" si="50"/>
        <v>84720</v>
      </c>
      <c r="M97" s="43">
        <f t="shared" si="51"/>
        <v>70773.873874202516</v>
      </c>
      <c r="N97" s="108">
        <f t="shared" si="52"/>
        <v>9710.1261257974747</v>
      </c>
      <c r="O97" s="47">
        <f t="shared" si="53"/>
        <v>80483.999999999985</v>
      </c>
      <c r="P97" s="119">
        <f t="shared" si="66"/>
        <v>67048.93314398134</v>
      </c>
      <c r="Q97" s="108">
        <f t="shared" si="55"/>
        <v>9199.0668560186605</v>
      </c>
      <c r="R97" s="46">
        <f t="shared" si="67"/>
        <v>76248</v>
      </c>
      <c r="S97" s="43">
        <f t="shared" si="57"/>
        <v>59599.051683538972</v>
      </c>
      <c r="T97" s="108">
        <f t="shared" si="58"/>
        <v>8176.9483164610319</v>
      </c>
      <c r="U97" s="47">
        <f t="shared" si="59"/>
        <v>67776</v>
      </c>
      <c r="V97" s="45">
        <f t="shared" si="60"/>
        <v>52149.170223096589</v>
      </c>
      <c r="W97" s="108">
        <f t="shared" si="61"/>
        <v>7154.8297769034016</v>
      </c>
      <c r="X97" s="46">
        <f t="shared" si="62"/>
        <v>59303.999999999993</v>
      </c>
      <c r="Y97" s="43">
        <f t="shared" si="63"/>
        <v>44699.288762654222</v>
      </c>
      <c r="Z97" s="108">
        <f t="shared" si="64"/>
        <v>6132.711237345773</v>
      </c>
      <c r="AA97" s="46">
        <f t="shared" si="65"/>
        <v>50831.999999999993</v>
      </c>
      <c r="AB97" s="380"/>
      <c r="AC97" s="16"/>
      <c r="AD97" s="16"/>
      <c r="AE97" s="16"/>
      <c r="AF97" s="16"/>
      <c r="AG97" s="16"/>
      <c r="AH97" s="17"/>
      <c r="AI97" s="16"/>
      <c r="AJ97" s="16"/>
    </row>
    <row r="98" spans="1:36" s="26" customFormat="1" ht="13.5" customHeight="1">
      <c r="A98" s="187">
        <v>81</v>
      </c>
      <c r="B98" s="50">
        <v>42826</v>
      </c>
      <c r="C98" s="61">
        <f>VLOOKUP(B98,'base(indices)'!$A$4:$C$183,3,FALSE)</f>
        <v>937</v>
      </c>
      <c r="D98" s="192">
        <f>'base(indices)'!G91</f>
        <v>1.2561141300000001</v>
      </c>
      <c r="E98" s="54">
        <f t="shared" si="68"/>
        <v>1176.9789398100002</v>
      </c>
      <c r="F98" s="82">
        <f>'base(indices)'!$I$147</f>
        <v>0.30830000000000002</v>
      </c>
      <c r="G98" s="54">
        <f t="shared" si="33"/>
        <v>362.86260714342308</v>
      </c>
      <c r="H98" s="267">
        <f t="shared" si="34"/>
        <v>1539.8415469534232</v>
      </c>
      <c r="I98" s="359">
        <f t="shared" si="48"/>
        <v>133088.50215498428</v>
      </c>
      <c r="J98" s="58">
        <f>IF((I98-H$105+(H$105/12*9))+K98-(H98/2)&gt;$I$197,$I$197-K98,(I98-H$105+(H$105/12*9)-(H98/2)))</f>
        <v>74498.814604423707</v>
      </c>
      <c r="K98" s="91">
        <f t="shared" si="35"/>
        <v>10221.185395576289</v>
      </c>
      <c r="L98" s="284">
        <f t="shared" si="50"/>
        <v>84720</v>
      </c>
      <c r="M98" s="57">
        <f t="shared" si="51"/>
        <v>70773.873874202516</v>
      </c>
      <c r="N98" s="91">
        <f t="shared" si="52"/>
        <v>9710.1261257974747</v>
      </c>
      <c r="O98" s="60">
        <f t="shared" si="53"/>
        <v>80483.999999999985</v>
      </c>
      <c r="P98" s="58">
        <f t="shared" si="66"/>
        <v>67048.93314398134</v>
      </c>
      <c r="Q98" s="91">
        <f t="shared" si="55"/>
        <v>9199.0668560186605</v>
      </c>
      <c r="R98" s="59">
        <f t="shared" si="67"/>
        <v>76248</v>
      </c>
      <c r="S98" s="57">
        <f t="shared" si="57"/>
        <v>59599.051683538972</v>
      </c>
      <c r="T98" s="91">
        <f t="shared" si="58"/>
        <v>8176.9483164610319</v>
      </c>
      <c r="U98" s="60">
        <f t="shared" si="59"/>
        <v>67776</v>
      </c>
      <c r="V98" s="58">
        <f t="shared" si="60"/>
        <v>52149.170223096589</v>
      </c>
      <c r="W98" s="91">
        <f t="shared" si="61"/>
        <v>7154.8297769034016</v>
      </c>
      <c r="X98" s="59">
        <f t="shared" si="62"/>
        <v>59303.999999999993</v>
      </c>
      <c r="Y98" s="57">
        <f t="shared" si="63"/>
        <v>44699.288762654222</v>
      </c>
      <c r="Z98" s="91">
        <f t="shared" si="64"/>
        <v>6132.711237345773</v>
      </c>
      <c r="AA98" s="59">
        <f t="shared" si="65"/>
        <v>50831.999999999993</v>
      </c>
      <c r="AB98" s="381"/>
      <c r="AC98" s="32"/>
      <c r="AD98" s="32"/>
      <c r="AE98" s="32"/>
      <c r="AF98" s="32"/>
      <c r="AG98" s="32"/>
      <c r="AH98" s="33"/>
      <c r="AI98" s="32"/>
      <c r="AJ98" s="32"/>
    </row>
    <row r="99" spans="1:36" ht="13.5" customHeight="1">
      <c r="A99" s="187">
        <v>80</v>
      </c>
      <c r="B99" s="50">
        <v>42856</v>
      </c>
      <c r="C99" s="61">
        <f>VLOOKUP(B99,'base(indices)'!$A$4:$C$183,3,FALSE)</f>
        <v>937</v>
      </c>
      <c r="D99" s="192">
        <f>'base(indices)'!G92</f>
        <v>1.25348182</v>
      </c>
      <c r="E99" s="63">
        <f t="shared" si="68"/>
        <v>1174.5124653400001</v>
      </c>
      <c r="F99" s="82">
        <f>'base(indices)'!$I$147</f>
        <v>0.30830000000000002</v>
      </c>
      <c r="G99" s="63">
        <f t="shared" si="33"/>
        <v>362.10219306432202</v>
      </c>
      <c r="H99" s="268">
        <f t="shared" si="34"/>
        <v>1536.6146584043222</v>
      </c>
      <c r="I99" s="360">
        <f t="shared" si="48"/>
        <v>131548.66060803086</v>
      </c>
      <c r="J99" s="45">
        <f>IF((I99-H$105+(H$105/12*8))+K99-(H99/2)&gt;$I$197,$I$197-K99,(I99-H$105+(H$105/12*8)-(H99/2)))</f>
        <v>74498.814604423707</v>
      </c>
      <c r="K99" s="108">
        <f t="shared" si="35"/>
        <v>10221.185395576289</v>
      </c>
      <c r="L99" s="46">
        <f t="shared" si="50"/>
        <v>84720</v>
      </c>
      <c r="M99" s="43">
        <f t="shared" si="51"/>
        <v>70773.873874202516</v>
      </c>
      <c r="N99" s="108">
        <f t="shared" si="52"/>
        <v>9710.1261257974747</v>
      </c>
      <c r="O99" s="47">
        <f t="shared" si="53"/>
        <v>80483.999999999985</v>
      </c>
      <c r="P99" s="119">
        <f t="shared" si="66"/>
        <v>67048.93314398134</v>
      </c>
      <c r="Q99" s="108">
        <f t="shared" si="55"/>
        <v>9199.0668560186605</v>
      </c>
      <c r="R99" s="46">
        <f t="shared" si="67"/>
        <v>76248</v>
      </c>
      <c r="S99" s="43">
        <f t="shared" si="57"/>
        <v>59599.051683538972</v>
      </c>
      <c r="T99" s="108">
        <f t="shared" si="58"/>
        <v>8176.9483164610319</v>
      </c>
      <c r="U99" s="47">
        <f t="shared" si="59"/>
        <v>67776</v>
      </c>
      <c r="V99" s="45">
        <f t="shared" si="60"/>
        <v>52149.170223096589</v>
      </c>
      <c r="W99" s="108">
        <f t="shared" si="61"/>
        <v>7154.8297769034016</v>
      </c>
      <c r="X99" s="46">
        <f t="shared" si="62"/>
        <v>59303.999999999993</v>
      </c>
      <c r="Y99" s="43">
        <f t="shared" si="63"/>
        <v>44699.288762654222</v>
      </c>
      <c r="Z99" s="108">
        <f t="shared" si="64"/>
        <v>6132.711237345773</v>
      </c>
      <c r="AA99" s="46">
        <f t="shared" si="65"/>
        <v>50831.999999999993</v>
      </c>
      <c r="AB99" s="380"/>
      <c r="AC99" s="16"/>
      <c r="AD99" s="16"/>
      <c r="AE99" s="16"/>
      <c r="AF99" s="16"/>
      <c r="AG99" s="16"/>
      <c r="AH99" s="17"/>
      <c r="AI99" s="16"/>
      <c r="AJ99" s="16"/>
    </row>
    <row r="100" spans="1:36" s="26" customFormat="1" ht="13.5" customHeight="1">
      <c r="A100" s="187">
        <v>79</v>
      </c>
      <c r="B100" s="50">
        <v>42887</v>
      </c>
      <c r="C100" s="61">
        <f>VLOOKUP(B100,'base(indices)'!$A$4:$C$183,3,FALSE)</f>
        <v>937</v>
      </c>
      <c r="D100" s="192">
        <f>'base(indices)'!G93</f>
        <v>1.25048067</v>
      </c>
      <c r="E100" s="54">
        <f t="shared" si="68"/>
        <v>1171.7003877899999</v>
      </c>
      <c r="F100" s="82">
        <f>'base(indices)'!$I$147</f>
        <v>0.30830000000000002</v>
      </c>
      <c r="G100" s="54">
        <f t="shared" si="33"/>
        <v>361.23522955565699</v>
      </c>
      <c r="H100" s="267">
        <f t="shared" si="34"/>
        <v>1532.935617345657</v>
      </c>
      <c r="I100" s="359">
        <f t="shared" si="48"/>
        <v>130012.04594962654</v>
      </c>
      <c r="J100" s="58">
        <f>IF((I100-H$105+(H$105/12*7))+K100-(H100/2)&gt;$I$197,$I$197-K100,(I100-H$105+(H$105/12*7)-(H100/2)))</f>
        <v>74498.814604423707</v>
      </c>
      <c r="K100" s="91">
        <f t="shared" si="35"/>
        <v>10221.185395576289</v>
      </c>
      <c r="L100" s="284">
        <f t="shared" si="50"/>
        <v>84720</v>
      </c>
      <c r="M100" s="57">
        <f t="shared" si="51"/>
        <v>70773.873874202516</v>
      </c>
      <c r="N100" s="91">
        <f t="shared" si="52"/>
        <v>9710.1261257974747</v>
      </c>
      <c r="O100" s="60">
        <f t="shared" si="53"/>
        <v>80483.999999999985</v>
      </c>
      <c r="P100" s="58">
        <f t="shared" si="66"/>
        <v>67048.93314398134</v>
      </c>
      <c r="Q100" s="91">
        <f t="shared" si="55"/>
        <v>9199.0668560186605</v>
      </c>
      <c r="R100" s="59">
        <f t="shared" si="67"/>
        <v>76248</v>
      </c>
      <c r="S100" s="57">
        <f t="shared" si="57"/>
        <v>59599.051683538972</v>
      </c>
      <c r="T100" s="91">
        <f t="shared" si="58"/>
        <v>8176.9483164610319</v>
      </c>
      <c r="U100" s="60">
        <f t="shared" si="59"/>
        <v>67776</v>
      </c>
      <c r="V100" s="58">
        <f t="shared" si="60"/>
        <v>52149.170223096589</v>
      </c>
      <c r="W100" s="91">
        <f t="shared" si="61"/>
        <v>7154.8297769034016</v>
      </c>
      <c r="X100" s="59">
        <f t="shared" si="62"/>
        <v>59303.999999999993</v>
      </c>
      <c r="Y100" s="57">
        <f t="shared" si="63"/>
        <v>44699.288762654222</v>
      </c>
      <c r="Z100" s="91">
        <f t="shared" si="64"/>
        <v>6132.711237345773</v>
      </c>
      <c r="AA100" s="59">
        <f t="shared" si="65"/>
        <v>50831.999999999993</v>
      </c>
      <c r="AB100" s="381"/>
      <c r="AC100" s="32"/>
      <c r="AD100" s="32"/>
      <c r="AE100" s="32"/>
      <c r="AF100" s="32"/>
      <c r="AG100" s="32"/>
      <c r="AH100" s="33"/>
      <c r="AI100" s="32"/>
      <c r="AJ100" s="32"/>
    </row>
    <row r="101" spans="1:36" ht="13.5" customHeight="1">
      <c r="A101" s="187">
        <v>78</v>
      </c>
      <c r="B101" s="50">
        <v>42917</v>
      </c>
      <c r="C101" s="61">
        <f>VLOOKUP(B101,'base(indices)'!$A$4:$C$183,3,FALSE)</f>
        <v>937</v>
      </c>
      <c r="D101" s="192">
        <f>'base(indices)'!G94</f>
        <v>1.2484830899999999</v>
      </c>
      <c r="E101" s="63">
        <f t="shared" si="68"/>
        <v>1169.8286553299999</v>
      </c>
      <c r="F101" s="82">
        <f>'base(indices)'!$I$147</f>
        <v>0.30830000000000002</v>
      </c>
      <c r="G101" s="63">
        <f t="shared" si="33"/>
        <v>360.65817443823903</v>
      </c>
      <c r="H101" s="268">
        <f t="shared" si="34"/>
        <v>1530.486829768239</v>
      </c>
      <c r="I101" s="360">
        <f t="shared" si="48"/>
        <v>128479.11033228088</v>
      </c>
      <c r="J101" s="45">
        <f>IF((I101-H$105+(H$105/12*6))+K101-(H101/2)&gt;$I$197,$I$197-K101,(I101-H$105+(H$105/12*6)-(H101/2)))</f>
        <v>74498.814604423707</v>
      </c>
      <c r="K101" s="108">
        <f t="shared" si="35"/>
        <v>10221.185395576289</v>
      </c>
      <c r="L101" s="46">
        <f t="shared" si="50"/>
        <v>84720</v>
      </c>
      <c r="M101" s="43">
        <f t="shared" si="51"/>
        <v>70773.873874202516</v>
      </c>
      <c r="N101" s="108">
        <f t="shared" si="52"/>
        <v>9710.1261257974747</v>
      </c>
      <c r="O101" s="47">
        <f t="shared" si="53"/>
        <v>80483.999999999985</v>
      </c>
      <c r="P101" s="119">
        <f t="shared" si="66"/>
        <v>67048.93314398134</v>
      </c>
      <c r="Q101" s="108">
        <f t="shared" si="55"/>
        <v>9199.0668560186605</v>
      </c>
      <c r="R101" s="46">
        <f t="shared" si="67"/>
        <v>76248</v>
      </c>
      <c r="S101" s="43">
        <f t="shared" si="57"/>
        <v>59599.051683538972</v>
      </c>
      <c r="T101" s="108">
        <f t="shared" si="58"/>
        <v>8176.9483164610319</v>
      </c>
      <c r="U101" s="47">
        <f t="shared" si="59"/>
        <v>67776</v>
      </c>
      <c r="V101" s="45">
        <f t="shared" si="60"/>
        <v>52149.170223096589</v>
      </c>
      <c r="W101" s="108">
        <f t="shared" si="61"/>
        <v>7154.8297769034016</v>
      </c>
      <c r="X101" s="46">
        <f t="shared" si="62"/>
        <v>59303.999999999993</v>
      </c>
      <c r="Y101" s="43">
        <f t="shared" si="63"/>
        <v>44699.288762654222</v>
      </c>
      <c r="Z101" s="108">
        <f t="shared" si="64"/>
        <v>6132.711237345773</v>
      </c>
      <c r="AA101" s="46">
        <f t="shared" si="65"/>
        <v>50831.999999999993</v>
      </c>
      <c r="AB101" s="380"/>
      <c r="AC101" s="16"/>
      <c r="AD101" s="16"/>
      <c r="AE101" s="16"/>
      <c r="AF101" s="16"/>
      <c r="AG101" s="16"/>
      <c r="AH101" s="17"/>
      <c r="AI101" s="16"/>
      <c r="AJ101" s="16"/>
    </row>
    <row r="102" spans="1:36" s="26" customFormat="1" ht="13.5" customHeight="1">
      <c r="A102" s="187">
        <v>77</v>
      </c>
      <c r="B102" s="50">
        <v>42948</v>
      </c>
      <c r="C102" s="61">
        <f>VLOOKUP(B102,'base(indices)'!$A$4:$C$183,3,FALSE)</f>
        <v>937</v>
      </c>
      <c r="D102" s="192">
        <f>'base(indices)'!G95</f>
        <v>1.2507344199999999</v>
      </c>
      <c r="E102" s="54">
        <f t="shared" si="68"/>
        <v>1171.9381515399998</v>
      </c>
      <c r="F102" s="82">
        <f>'base(indices)'!$I$147</f>
        <v>0.30830000000000002</v>
      </c>
      <c r="G102" s="54">
        <f t="shared" si="33"/>
        <v>361.30853211978194</v>
      </c>
      <c r="H102" s="267">
        <f t="shared" si="34"/>
        <v>1533.2466836597819</v>
      </c>
      <c r="I102" s="359">
        <f t="shared" si="48"/>
        <v>126948.62350251264</v>
      </c>
      <c r="J102" s="58">
        <f>IF((I102-H$105+(H$105/12*5))+K102-(H102/2)&gt;$I$197,$I$197-K102,(I102-H$105+(H$105/12*5)-(H102/2)))</f>
        <v>74498.814604423707</v>
      </c>
      <c r="K102" s="91">
        <f t="shared" si="35"/>
        <v>10221.185395576289</v>
      </c>
      <c r="L102" s="284">
        <f t="shared" si="50"/>
        <v>84720</v>
      </c>
      <c r="M102" s="57">
        <f t="shared" si="51"/>
        <v>70773.873874202516</v>
      </c>
      <c r="N102" s="91">
        <f t="shared" si="52"/>
        <v>9710.1261257974747</v>
      </c>
      <c r="O102" s="60">
        <f t="shared" si="53"/>
        <v>80483.999999999985</v>
      </c>
      <c r="P102" s="58">
        <f t="shared" si="66"/>
        <v>67048.93314398134</v>
      </c>
      <c r="Q102" s="91">
        <f t="shared" si="55"/>
        <v>9199.0668560186605</v>
      </c>
      <c r="R102" s="59">
        <f t="shared" si="67"/>
        <v>76248</v>
      </c>
      <c r="S102" s="57">
        <f t="shared" si="57"/>
        <v>59599.051683538972</v>
      </c>
      <c r="T102" s="91">
        <f t="shared" si="58"/>
        <v>8176.9483164610319</v>
      </c>
      <c r="U102" s="60">
        <f t="shared" si="59"/>
        <v>67776</v>
      </c>
      <c r="V102" s="58">
        <f t="shared" si="60"/>
        <v>52149.170223096589</v>
      </c>
      <c r="W102" s="91">
        <f t="shared" si="61"/>
        <v>7154.8297769034016</v>
      </c>
      <c r="X102" s="59">
        <f t="shared" si="62"/>
        <v>59303.999999999993</v>
      </c>
      <c r="Y102" s="57">
        <f t="shared" si="63"/>
        <v>44699.288762654222</v>
      </c>
      <c r="Z102" s="91">
        <f t="shared" si="64"/>
        <v>6132.711237345773</v>
      </c>
      <c r="AA102" s="59">
        <f t="shared" si="65"/>
        <v>50831.999999999993</v>
      </c>
      <c r="AB102" s="381"/>
      <c r="AC102" s="32"/>
      <c r="AD102" s="32"/>
      <c r="AE102" s="32"/>
      <c r="AF102" s="32"/>
      <c r="AG102" s="32"/>
      <c r="AH102" s="33"/>
      <c r="AI102" s="32"/>
      <c r="AJ102" s="32"/>
    </row>
    <row r="103" spans="1:36" ht="13.5" customHeight="1">
      <c r="A103" s="187">
        <v>76</v>
      </c>
      <c r="B103" s="50">
        <v>42979</v>
      </c>
      <c r="C103" s="61">
        <f>VLOOKUP(B103,'base(indices)'!$A$4:$C$183,3,FALSE)</f>
        <v>937</v>
      </c>
      <c r="D103" s="192">
        <f>'base(indices)'!G96</f>
        <v>1.24637211</v>
      </c>
      <c r="E103" s="63">
        <f t="shared" si="68"/>
        <v>1167.8506670700001</v>
      </c>
      <c r="F103" s="82">
        <f>'base(indices)'!$I$147</f>
        <v>0.30830000000000002</v>
      </c>
      <c r="G103" s="63">
        <f t="shared" si="33"/>
        <v>360.04836065768103</v>
      </c>
      <c r="H103" s="268">
        <f t="shared" si="34"/>
        <v>1527.8990277276812</v>
      </c>
      <c r="I103" s="360">
        <f t="shared" si="48"/>
        <v>125415.37681885285</v>
      </c>
      <c r="J103" s="45">
        <f>IF((I103-H$105+(H$105/12*4))+K103-(H103/2)&gt;$I$197,$I$197-K103,(I103-H$105+(H$105/12*4)-(H103/2)))</f>
        <v>74498.814604423707</v>
      </c>
      <c r="K103" s="108">
        <f t="shared" si="35"/>
        <v>10221.185395576289</v>
      </c>
      <c r="L103" s="46">
        <f t="shared" si="50"/>
        <v>84720</v>
      </c>
      <c r="M103" s="43">
        <f t="shared" si="51"/>
        <v>70773.873874202516</v>
      </c>
      <c r="N103" s="108">
        <f t="shared" si="52"/>
        <v>9710.1261257974747</v>
      </c>
      <c r="O103" s="47">
        <f t="shared" si="53"/>
        <v>80483.999999999985</v>
      </c>
      <c r="P103" s="119">
        <f t="shared" si="66"/>
        <v>67048.93314398134</v>
      </c>
      <c r="Q103" s="108">
        <f t="shared" si="55"/>
        <v>9199.0668560186605</v>
      </c>
      <c r="R103" s="46">
        <f t="shared" si="67"/>
        <v>76248</v>
      </c>
      <c r="S103" s="43">
        <f t="shared" si="57"/>
        <v>59599.051683538972</v>
      </c>
      <c r="T103" s="108">
        <f t="shared" si="58"/>
        <v>8176.9483164610319</v>
      </c>
      <c r="U103" s="47">
        <f t="shared" si="59"/>
        <v>67776</v>
      </c>
      <c r="V103" s="45">
        <f t="shared" si="60"/>
        <v>52149.170223096589</v>
      </c>
      <c r="W103" s="108">
        <f t="shared" si="61"/>
        <v>7154.8297769034016</v>
      </c>
      <c r="X103" s="46">
        <f t="shared" si="62"/>
        <v>59303.999999999993</v>
      </c>
      <c r="Y103" s="43">
        <f t="shared" si="63"/>
        <v>44699.288762654222</v>
      </c>
      <c r="Z103" s="108">
        <f t="shared" si="64"/>
        <v>6132.711237345773</v>
      </c>
      <c r="AA103" s="46">
        <f t="shared" si="65"/>
        <v>50831.999999999993</v>
      </c>
      <c r="AB103" s="380"/>
      <c r="AC103" s="16"/>
      <c r="AD103" s="16"/>
      <c r="AE103" s="16"/>
      <c r="AF103" s="16"/>
      <c r="AG103" s="16"/>
      <c r="AH103" s="17"/>
      <c r="AI103" s="16"/>
      <c r="AJ103" s="16"/>
    </row>
    <row r="104" spans="1:36" s="26" customFormat="1" ht="13.5" customHeight="1">
      <c r="A104" s="187">
        <v>75</v>
      </c>
      <c r="B104" s="50">
        <v>43009</v>
      </c>
      <c r="C104" s="61">
        <f>VLOOKUP(B104,'base(indices)'!$A$4:$C$183,3,FALSE)</f>
        <v>937</v>
      </c>
      <c r="D104" s="192">
        <f>'base(indices)'!G97</f>
        <v>1.24500261</v>
      </c>
      <c r="E104" s="54">
        <f t="shared" si="68"/>
        <v>1166.56744557</v>
      </c>
      <c r="F104" s="82">
        <f>'base(indices)'!$I$147</f>
        <v>0.30830000000000002</v>
      </c>
      <c r="G104" s="54">
        <f t="shared" si="33"/>
        <v>359.65274346923104</v>
      </c>
      <c r="H104" s="267">
        <f t="shared" si="34"/>
        <v>1526.2201890392312</v>
      </c>
      <c r="I104" s="359">
        <f t="shared" si="48"/>
        <v>123887.47779112517</v>
      </c>
      <c r="J104" s="58">
        <f>IF((I104-H$105+(H$105/12*3))+K104-(H104/2)&gt;$I$197,$I$197-K104,(I104-H$105+(H$105/12*3)-(H104/2)))</f>
        <v>74498.814604423707</v>
      </c>
      <c r="K104" s="91">
        <f t="shared" si="35"/>
        <v>10221.185395576289</v>
      </c>
      <c r="L104" s="284">
        <f t="shared" si="50"/>
        <v>84720</v>
      </c>
      <c r="M104" s="57">
        <f t="shared" si="51"/>
        <v>70773.873874202516</v>
      </c>
      <c r="N104" s="91">
        <f t="shared" si="52"/>
        <v>9710.1261257974747</v>
      </c>
      <c r="O104" s="60">
        <f t="shared" si="53"/>
        <v>80483.999999999985</v>
      </c>
      <c r="P104" s="58">
        <f t="shared" si="66"/>
        <v>67048.93314398134</v>
      </c>
      <c r="Q104" s="91">
        <f t="shared" si="55"/>
        <v>9199.0668560186605</v>
      </c>
      <c r="R104" s="59">
        <f t="shared" si="67"/>
        <v>76248</v>
      </c>
      <c r="S104" s="57">
        <f t="shared" si="57"/>
        <v>59599.051683538972</v>
      </c>
      <c r="T104" s="91">
        <f t="shared" si="58"/>
        <v>8176.9483164610319</v>
      </c>
      <c r="U104" s="60">
        <f t="shared" si="59"/>
        <v>67776</v>
      </c>
      <c r="V104" s="58">
        <f t="shared" si="60"/>
        <v>52149.170223096589</v>
      </c>
      <c r="W104" s="91">
        <f t="shared" si="61"/>
        <v>7154.8297769034016</v>
      </c>
      <c r="X104" s="59">
        <f t="shared" si="62"/>
        <v>59303.999999999993</v>
      </c>
      <c r="Y104" s="57">
        <f t="shared" si="63"/>
        <v>44699.288762654222</v>
      </c>
      <c r="Z104" s="91">
        <f t="shared" si="64"/>
        <v>6132.711237345773</v>
      </c>
      <c r="AA104" s="59">
        <f t="shared" si="65"/>
        <v>50831.999999999993</v>
      </c>
      <c r="AB104" s="381"/>
      <c r="AC104" s="32"/>
      <c r="AD104" s="32"/>
      <c r="AE104" s="32"/>
      <c r="AF104" s="32"/>
      <c r="AG104" s="32"/>
      <c r="AH104" s="33"/>
      <c r="AI104" s="32"/>
      <c r="AJ104" s="32"/>
    </row>
    <row r="105" spans="1:36" ht="13.5" customHeight="1">
      <c r="A105" s="187">
        <v>74</v>
      </c>
      <c r="B105" s="50">
        <v>43040</v>
      </c>
      <c r="C105" s="61">
        <f>VLOOKUP(B105,'base(indices)'!$A$4:$C$183,3,FALSE)</f>
        <v>937</v>
      </c>
      <c r="D105" s="192">
        <f>'base(indices)'!G98</f>
        <v>1.24078394</v>
      </c>
      <c r="E105" s="63">
        <f t="shared" si="68"/>
        <v>1162.6145517800001</v>
      </c>
      <c r="F105" s="82">
        <f>'base(indices)'!$I$147</f>
        <v>0.30830000000000002</v>
      </c>
      <c r="G105" s="63">
        <f t="shared" si="33"/>
        <v>358.43406631377405</v>
      </c>
      <c r="H105" s="268">
        <f t="shared" si="34"/>
        <v>1521.0486180937742</v>
      </c>
      <c r="I105" s="360">
        <f t="shared" si="48"/>
        <v>122361.25760208594</v>
      </c>
      <c r="J105" s="45">
        <f>IF((I105-H$105+(H$105/12*2))+K105-(H105/2)&gt;$I$197,$I$197-K105,(I105-H$105+(H$105/12*2)-(H105/2)))</f>
        <v>74498.814604423707</v>
      </c>
      <c r="K105" s="108">
        <f t="shared" si="35"/>
        <v>10221.185395576289</v>
      </c>
      <c r="L105" s="46">
        <f t="shared" si="50"/>
        <v>84720</v>
      </c>
      <c r="M105" s="43">
        <f t="shared" si="51"/>
        <v>70773.873874202516</v>
      </c>
      <c r="N105" s="108">
        <f>K105*M$9</f>
        <v>9710.1261257974747</v>
      </c>
      <c r="O105" s="47">
        <f t="shared" si="53"/>
        <v>80483.999999999985</v>
      </c>
      <c r="P105" s="119">
        <f t="shared" si="66"/>
        <v>67048.93314398134</v>
      </c>
      <c r="Q105" s="108">
        <f t="shared" si="55"/>
        <v>9199.0668560186605</v>
      </c>
      <c r="R105" s="46">
        <f t="shared" si="67"/>
        <v>76248</v>
      </c>
      <c r="S105" s="43">
        <f t="shared" si="57"/>
        <v>59599.051683538972</v>
      </c>
      <c r="T105" s="108">
        <f t="shared" si="58"/>
        <v>8176.9483164610319</v>
      </c>
      <c r="U105" s="47">
        <f t="shared" si="59"/>
        <v>67776</v>
      </c>
      <c r="V105" s="45">
        <f t="shared" si="60"/>
        <v>52149.170223096589</v>
      </c>
      <c r="W105" s="108">
        <f t="shared" si="61"/>
        <v>7154.8297769034016</v>
      </c>
      <c r="X105" s="46">
        <f t="shared" si="62"/>
        <v>59303.999999999993</v>
      </c>
      <c r="Y105" s="43">
        <f t="shared" si="63"/>
        <v>44699.288762654222</v>
      </c>
      <c r="Z105" s="108">
        <f t="shared" si="64"/>
        <v>6132.711237345773</v>
      </c>
      <c r="AA105" s="46">
        <f t="shared" si="65"/>
        <v>50831.999999999993</v>
      </c>
      <c r="AB105" s="380"/>
      <c r="AC105" s="16"/>
      <c r="AD105" s="16"/>
      <c r="AE105" s="16"/>
      <c r="AF105" s="16"/>
      <c r="AG105" s="16"/>
      <c r="AH105" s="17"/>
      <c r="AI105" s="16"/>
      <c r="AJ105" s="16"/>
    </row>
    <row r="106" spans="1:36" s="26" customFormat="1" ht="13.5" customHeight="1" thickBot="1">
      <c r="A106" s="305">
        <v>73</v>
      </c>
      <c r="B106" s="247">
        <v>43070</v>
      </c>
      <c r="C106" s="142">
        <f>C105*2</f>
        <v>1874</v>
      </c>
      <c r="D106" s="343">
        <f>'base(indices)'!G99</f>
        <v>1.2368261</v>
      </c>
      <c r="E106" s="170">
        <f t="shared" si="68"/>
        <v>2317.8121114</v>
      </c>
      <c r="F106" s="307">
        <f>'base(indices)'!$I$147</f>
        <v>0.30830000000000002</v>
      </c>
      <c r="G106" s="170">
        <f t="shared" si="33"/>
        <v>714.58147394462003</v>
      </c>
      <c r="H106" s="368">
        <f t="shared" si="34"/>
        <v>3032.3935853446201</v>
      </c>
      <c r="I106" s="384">
        <f t="shared" si="48"/>
        <v>120840.20898399217</v>
      </c>
      <c r="J106" s="285">
        <f>IF((I106-H$105+(H$105/12*1))+K106-(H106/4)&gt;$I$197,$I$197-K106,(I106-H$105+(H$105/12*1)-(H106/4)))</f>
        <v>74498.814604423707</v>
      </c>
      <c r="K106" s="202">
        <f t="shared" si="35"/>
        <v>10221.185395576289</v>
      </c>
      <c r="L106" s="286">
        <f t="shared" si="50"/>
        <v>84720</v>
      </c>
      <c r="M106" s="282">
        <f t="shared" si="51"/>
        <v>70773.873874202516</v>
      </c>
      <c r="N106" s="202">
        <f t="shared" si="52"/>
        <v>9710.1261257974747</v>
      </c>
      <c r="O106" s="289">
        <f t="shared" si="53"/>
        <v>80483.999999999985</v>
      </c>
      <c r="P106" s="285">
        <f t="shared" si="66"/>
        <v>67048.93314398134</v>
      </c>
      <c r="Q106" s="202">
        <f t="shared" si="55"/>
        <v>9199.0668560186605</v>
      </c>
      <c r="R106" s="203">
        <f t="shared" si="67"/>
        <v>76248</v>
      </c>
      <c r="S106" s="282">
        <f t="shared" si="57"/>
        <v>59599.051683538972</v>
      </c>
      <c r="T106" s="202">
        <f t="shared" si="58"/>
        <v>8176.9483164610319</v>
      </c>
      <c r="U106" s="289">
        <f t="shared" si="59"/>
        <v>67776</v>
      </c>
      <c r="V106" s="285">
        <f t="shared" si="60"/>
        <v>52149.170223096589</v>
      </c>
      <c r="W106" s="202">
        <f t="shared" si="61"/>
        <v>7154.8297769034016</v>
      </c>
      <c r="X106" s="203">
        <f t="shared" si="62"/>
        <v>59303.999999999993</v>
      </c>
      <c r="Y106" s="282">
        <f t="shared" si="63"/>
        <v>44699.288762654222</v>
      </c>
      <c r="Z106" s="202">
        <f t="shared" si="64"/>
        <v>6132.711237345773</v>
      </c>
      <c r="AA106" s="203">
        <f t="shared" si="65"/>
        <v>50831.999999999993</v>
      </c>
      <c r="AB106" s="381"/>
      <c r="AC106" s="32"/>
      <c r="AD106" s="32"/>
      <c r="AE106" s="32"/>
      <c r="AF106" s="32"/>
      <c r="AG106" s="32"/>
      <c r="AH106" s="33"/>
      <c r="AI106" s="32"/>
      <c r="AJ106" s="32"/>
    </row>
    <row r="107" spans="1:36" ht="13.5" customHeight="1">
      <c r="A107" s="190">
        <v>72</v>
      </c>
      <c r="B107" s="136">
        <v>43101</v>
      </c>
      <c r="C107" s="120">
        <f>VLOOKUP(B107,'base(indices)'!$A$4:$C$183,3,FALSE)</f>
        <v>954</v>
      </c>
      <c r="D107" s="193">
        <f>'base(indices)'!G100</f>
        <v>1.2325123099999999</v>
      </c>
      <c r="E107" s="78">
        <f>C107*D107</f>
        <v>1175.81674374</v>
      </c>
      <c r="F107" s="79">
        <f>'base(indices)'!$I$147</f>
        <v>0.30830000000000002</v>
      </c>
      <c r="G107" s="78">
        <f t="shared" si="33"/>
        <v>362.50430209504202</v>
      </c>
      <c r="H107" s="266">
        <f t="shared" si="34"/>
        <v>1538.321045835042</v>
      </c>
      <c r="I107" s="413">
        <f t="shared" si="48"/>
        <v>117807.81539864755</v>
      </c>
      <c r="J107" s="48">
        <f>IF((I107-H$117+(H$117))+K107-(H107/2)&gt;$I$197,$I$197-K107,(I107-H$117+(H$117)-(H107/2)))</f>
        <v>74498.814604423707</v>
      </c>
      <c r="K107" s="109">
        <f t="shared" ref="K107:K138" si="69">I$196</f>
        <v>10221.185395576289</v>
      </c>
      <c r="L107" s="49">
        <f t="shared" si="50"/>
        <v>84720</v>
      </c>
      <c r="M107" s="138">
        <f t="shared" si="51"/>
        <v>70773.873874202516</v>
      </c>
      <c r="N107" s="109">
        <f t="shared" si="52"/>
        <v>9710.1261257974747</v>
      </c>
      <c r="O107" s="139">
        <f t="shared" si="53"/>
        <v>80483.999999999985</v>
      </c>
      <c r="P107" s="291">
        <f t="shared" si="66"/>
        <v>67048.93314398134</v>
      </c>
      <c r="Q107" s="109">
        <f t="shared" si="55"/>
        <v>9199.0668560186605</v>
      </c>
      <c r="R107" s="49">
        <f t="shared" si="67"/>
        <v>76248</v>
      </c>
      <c r="S107" s="138">
        <f t="shared" si="57"/>
        <v>59599.051683538972</v>
      </c>
      <c r="T107" s="109">
        <f t="shared" si="58"/>
        <v>8176.9483164610319</v>
      </c>
      <c r="U107" s="139">
        <f t="shared" si="59"/>
        <v>67776</v>
      </c>
      <c r="V107" s="48">
        <f t="shared" si="60"/>
        <v>52149.170223096589</v>
      </c>
      <c r="W107" s="109">
        <f t="shared" si="61"/>
        <v>7154.8297769034016</v>
      </c>
      <c r="X107" s="49">
        <f t="shared" si="62"/>
        <v>59303.999999999993</v>
      </c>
      <c r="Y107" s="138">
        <f t="shared" si="63"/>
        <v>44699.288762654222</v>
      </c>
      <c r="Z107" s="109">
        <f t="shared" si="64"/>
        <v>6132.711237345773</v>
      </c>
      <c r="AA107" s="49">
        <f t="shared" si="65"/>
        <v>50831.999999999993</v>
      </c>
      <c r="AB107" s="380"/>
      <c r="AC107" s="16"/>
      <c r="AD107" s="16"/>
      <c r="AE107" s="16"/>
      <c r="AF107" s="16"/>
      <c r="AG107" s="16"/>
      <c r="AH107" s="17"/>
      <c r="AI107" s="16"/>
      <c r="AJ107" s="16"/>
    </row>
    <row r="108" spans="1:36" s="26" customFormat="1" ht="13.5" customHeight="1">
      <c r="A108" s="187">
        <v>71</v>
      </c>
      <c r="B108" s="50">
        <v>43132</v>
      </c>
      <c r="C108" s="61">
        <f>VLOOKUP(B108,'base(indices)'!$A$4:$C$183,3,FALSE)</f>
        <v>954</v>
      </c>
      <c r="D108" s="192">
        <f>'base(indices)'!G101</f>
        <v>1.2277241800000001</v>
      </c>
      <c r="E108" s="54">
        <f t="shared" ref="E108:E118" si="70">C108*D108</f>
        <v>1171.2488677200001</v>
      </c>
      <c r="F108" s="82">
        <f>'base(indices)'!$I$147</f>
        <v>0.30830000000000002</v>
      </c>
      <c r="G108" s="54">
        <f t="shared" si="33"/>
        <v>361.09602591807607</v>
      </c>
      <c r="H108" s="267">
        <f t="shared" si="34"/>
        <v>1532.3448936380762</v>
      </c>
      <c r="I108" s="414">
        <f t="shared" si="48"/>
        <v>116269.49435281251</v>
      </c>
      <c r="J108" s="58">
        <f>IF((I108-H$117+(H$117/12*11))+K108-(H108/2)&gt;$I$197,$I$197-K108,(I108-H$117+(H$117/12*11)-(H108/2)))</f>
        <v>74498.814604423707</v>
      </c>
      <c r="K108" s="91">
        <f t="shared" si="69"/>
        <v>10221.185395576289</v>
      </c>
      <c r="L108" s="284">
        <f t="shared" si="50"/>
        <v>84720</v>
      </c>
      <c r="M108" s="57">
        <f t="shared" si="51"/>
        <v>70773.873874202516</v>
      </c>
      <c r="N108" s="91">
        <f t="shared" si="52"/>
        <v>9710.1261257974747</v>
      </c>
      <c r="O108" s="60">
        <f t="shared" si="53"/>
        <v>80483.999999999985</v>
      </c>
      <c r="P108" s="58">
        <f>J108*$P$9</f>
        <v>67048.93314398134</v>
      </c>
      <c r="Q108" s="91">
        <f t="shared" si="55"/>
        <v>9199.0668560186605</v>
      </c>
      <c r="R108" s="59">
        <f t="shared" si="67"/>
        <v>76248</v>
      </c>
      <c r="S108" s="57">
        <f t="shared" si="57"/>
        <v>59599.051683538972</v>
      </c>
      <c r="T108" s="91">
        <f t="shared" si="58"/>
        <v>8176.9483164610319</v>
      </c>
      <c r="U108" s="60">
        <f t="shared" si="59"/>
        <v>67776</v>
      </c>
      <c r="V108" s="58">
        <f t="shared" si="60"/>
        <v>52149.170223096589</v>
      </c>
      <c r="W108" s="91">
        <f t="shared" si="61"/>
        <v>7154.8297769034016</v>
      </c>
      <c r="X108" s="59">
        <f t="shared" si="62"/>
        <v>59303.999999999993</v>
      </c>
      <c r="Y108" s="57">
        <f t="shared" si="63"/>
        <v>44699.288762654222</v>
      </c>
      <c r="Z108" s="91">
        <f t="shared" si="64"/>
        <v>6132.711237345773</v>
      </c>
      <c r="AA108" s="59">
        <f t="shared" si="65"/>
        <v>50831.999999999993</v>
      </c>
      <c r="AB108" s="381"/>
      <c r="AC108" s="32"/>
      <c r="AD108" s="32"/>
      <c r="AE108" s="32"/>
      <c r="AF108" s="32"/>
      <c r="AG108" s="32"/>
      <c r="AH108" s="33"/>
      <c r="AI108" s="32"/>
      <c r="AJ108" s="32"/>
    </row>
    <row r="109" spans="1:36" ht="13.5" customHeight="1">
      <c r="A109" s="187">
        <v>70</v>
      </c>
      <c r="B109" s="50">
        <v>43160</v>
      </c>
      <c r="C109" s="61">
        <f>VLOOKUP(B109,'base(indices)'!$A$4:$C$183,3,FALSE)</f>
        <v>954</v>
      </c>
      <c r="D109" s="192">
        <f>'base(indices)'!G102</f>
        <v>1.22307649</v>
      </c>
      <c r="E109" s="63">
        <f t="shared" si="70"/>
        <v>1166.8149714599999</v>
      </c>
      <c r="F109" s="82">
        <f>'base(indices)'!$I$147</f>
        <v>0.30830000000000002</v>
      </c>
      <c r="G109" s="63">
        <f t="shared" si="33"/>
        <v>359.729055701118</v>
      </c>
      <c r="H109" s="268">
        <f t="shared" si="34"/>
        <v>1526.5440271611178</v>
      </c>
      <c r="I109" s="415">
        <f t="shared" si="48"/>
        <v>114737.14945917444</v>
      </c>
      <c r="J109" s="45">
        <f>IF((I109-H$117+(H$117/12*10))+K109-(H109/2)&gt;$I$197,$I$197-K109,(I109-H$117+(H$117/12*10)-(H109/2)))</f>
        <v>74498.814604423707</v>
      </c>
      <c r="K109" s="108">
        <f t="shared" si="69"/>
        <v>10221.185395576289</v>
      </c>
      <c r="L109" s="46">
        <f t="shared" si="50"/>
        <v>84720</v>
      </c>
      <c r="M109" s="43">
        <f t="shared" si="51"/>
        <v>70773.873874202516</v>
      </c>
      <c r="N109" s="108">
        <f t="shared" si="52"/>
        <v>9710.1261257974747</v>
      </c>
      <c r="O109" s="47">
        <f t="shared" si="53"/>
        <v>80483.999999999985</v>
      </c>
      <c r="P109" s="119">
        <f>J109*$P$9</f>
        <v>67048.93314398134</v>
      </c>
      <c r="Q109" s="108">
        <f t="shared" si="55"/>
        <v>9199.0668560186605</v>
      </c>
      <c r="R109" s="46">
        <f t="shared" si="67"/>
        <v>76248</v>
      </c>
      <c r="S109" s="43">
        <f t="shared" si="57"/>
        <v>59599.051683538972</v>
      </c>
      <c r="T109" s="108">
        <f t="shared" si="58"/>
        <v>8176.9483164610319</v>
      </c>
      <c r="U109" s="47">
        <f t="shared" si="59"/>
        <v>67776</v>
      </c>
      <c r="V109" s="45">
        <f t="shared" si="60"/>
        <v>52149.170223096589</v>
      </c>
      <c r="W109" s="108">
        <f t="shared" si="61"/>
        <v>7154.8297769034016</v>
      </c>
      <c r="X109" s="46">
        <f t="shared" si="62"/>
        <v>59303.999999999993</v>
      </c>
      <c r="Y109" s="43">
        <f t="shared" si="63"/>
        <v>44699.288762654222</v>
      </c>
      <c r="Z109" s="108">
        <f t="shared" si="64"/>
        <v>6132.711237345773</v>
      </c>
      <c r="AA109" s="46">
        <f t="shared" si="65"/>
        <v>50831.999999999993</v>
      </c>
      <c r="AB109" s="380"/>
      <c r="AC109" s="16"/>
      <c r="AD109" s="16"/>
      <c r="AE109" s="16"/>
      <c r="AF109" s="16"/>
      <c r="AG109" s="16"/>
      <c r="AH109" s="17"/>
      <c r="AI109" s="16"/>
      <c r="AJ109" s="16"/>
    </row>
    <row r="110" spans="1:36" s="26" customFormat="1" ht="13.5" customHeight="1">
      <c r="A110" s="187">
        <v>69</v>
      </c>
      <c r="B110" s="50">
        <v>43191</v>
      </c>
      <c r="C110" s="61">
        <f>VLOOKUP(B110,'base(indices)'!$A$4:$C$183,3,FALSE)</f>
        <v>954</v>
      </c>
      <c r="D110" s="192">
        <f>'base(indices)'!G103</f>
        <v>1.2218546400000001</v>
      </c>
      <c r="E110" s="54">
        <f t="shared" si="70"/>
        <v>1165.6493265600002</v>
      </c>
      <c r="F110" s="82">
        <f>'base(indices)'!$I$147</f>
        <v>0.30830000000000002</v>
      </c>
      <c r="G110" s="54">
        <f t="shared" si="33"/>
        <v>359.36968737844808</v>
      </c>
      <c r="H110" s="267">
        <f t="shared" si="34"/>
        <v>1525.0190139384483</v>
      </c>
      <c r="I110" s="414">
        <f t="shared" si="48"/>
        <v>113210.60543201333</v>
      </c>
      <c r="J110" s="58">
        <f>IF((I110-H$117+(H$117/12*9))+K110-(H110/2)&gt;$I$197,$I$197-K110,(I110-H$117+(H$117/12*9)-(H110/2)))</f>
        <v>74498.814604423707</v>
      </c>
      <c r="K110" s="91">
        <f t="shared" si="69"/>
        <v>10221.185395576289</v>
      </c>
      <c r="L110" s="284">
        <f t="shared" si="50"/>
        <v>84720</v>
      </c>
      <c r="M110" s="57">
        <f t="shared" si="51"/>
        <v>70773.873874202516</v>
      </c>
      <c r="N110" s="91">
        <f t="shared" si="52"/>
        <v>9710.1261257974747</v>
      </c>
      <c r="O110" s="60">
        <f t="shared" si="53"/>
        <v>80483.999999999985</v>
      </c>
      <c r="P110" s="58">
        <f t="shared" ref="P110:P166" si="71">J110*$P$9</f>
        <v>67048.93314398134</v>
      </c>
      <c r="Q110" s="91">
        <f t="shared" si="55"/>
        <v>9199.0668560186605</v>
      </c>
      <c r="R110" s="59">
        <f>P110+Q110</f>
        <v>76248</v>
      </c>
      <c r="S110" s="57">
        <f t="shared" si="57"/>
        <v>59599.051683538972</v>
      </c>
      <c r="T110" s="91">
        <f t="shared" si="58"/>
        <v>8176.9483164610319</v>
      </c>
      <c r="U110" s="60">
        <f t="shared" si="59"/>
        <v>67776</v>
      </c>
      <c r="V110" s="58">
        <f t="shared" si="60"/>
        <v>52149.170223096589</v>
      </c>
      <c r="W110" s="91">
        <f t="shared" si="61"/>
        <v>7154.8297769034016</v>
      </c>
      <c r="X110" s="59">
        <f t="shared" si="62"/>
        <v>59303.999999999993</v>
      </c>
      <c r="Y110" s="57">
        <f t="shared" si="63"/>
        <v>44699.288762654222</v>
      </c>
      <c r="Z110" s="91">
        <f t="shared" si="64"/>
        <v>6132.711237345773</v>
      </c>
      <c r="AA110" s="59">
        <f t="shared" si="65"/>
        <v>50831.999999999993</v>
      </c>
      <c r="AB110" s="381"/>
      <c r="AC110" s="32"/>
      <c r="AD110" s="32"/>
      <c r="AE110" s="32"/>
      <c r="AF110" s="32"/>
      <c r="AG110" s="32"/>
      <c r="AH110" s="33"/>
      <c r="AI110" s="32"/>
      <c r="AJ110" s="32"/>
    </row>
    <row r="111" spans="1:36" ht="13.5" customHeight="1">
      <c r="A111" s="187">
        <v>68</v>
      </c>
      <c r="B111" s="50">
        <v>43221</v>
      </c>
      <c r="C111" s="61">
        <f>VLOOKUP(B111,'base(indices)'!$A$4:$C$183,3,FALSE)</f>
        <v>954</v>
      </c>
      <c r="D111" s="192">
        <f>'base(indices)'!G104</f>
        <v>1.21929412</v>
      </c>
      <c r="E111" s="63">
        <f t="shared" si="70"/>
        <v>1163.2065904799999</v>
      </c>
      <c r="F111" s="82">
        <f>'base(indices)'!$I$147</f>
        <v>0.30830000000000002</v>
      </c>
      <c r="G111" s="63">
        <f t="shared" si="33"/>
        <v>358.61659184498399</v>
      </c>
      <c r="H111" s="268">
        <f t="shared" si="34"/>
        <v>1521.8231823249839</v>
      </c>
      <c r="I111" s="415">
        <f t="shared" si="48"/>
        <v>111685.58641807488</v>
      </c>
      <c r="J111" s="45">
        <f>IF((I111-H$117+(H$117/12*8))+K111-(H111/2)&gt;$I$197,$I$197-K111,(I111-H$117+(H$117/12*8)-(H111/2)))</f>
        <v>74498.814604423707</v>
      </c>
      <c r="K111" s="108">
        <f t="shared" si="69"/>
        <v>10221.185395576289</v>
      </c>
      <c r="L111" s="46">
        <f t="shared" si="50"/>
        <v>84720</v>
      </c>
      <c r="M111" s="43">
        <f t="shared" si="51"/>
        <v>70773.873874202516</v>
      </c>
      <c r="N111" s="108">
        <f t="shared" si="52"/>
        <v>9710.1261257974747</v>
      </c>
      <c r="O111" s="47">
        <f t="shared" si="53"/>
        <v>80483.999999999985</v>
      </c>
      <c r="P111" s="119">
        <f t="shared" si="71"/>
        <v>67048.93314398134</v>
      </c>
      <c r="Q111" s="108">
        <f t="shared" si="55"/>
        <v>9199.0668560186605</v>
      </c>
      <c r="R111" s="46">
        <f t="shared" ref="R111:R166" si="72">P111+Q111</f>
        <v>76248</v>
      </c>
      <c r="S111" s="43">
        <f t="shared" si="57"/>
        <v>59599.051683538972</v>
      </c>
      <c r="T111" s="108">
        <f t="shared" si="58"/>
        <v>8176.9483164610319</v>
      </c>
      <c r="U111" s="47">
        <f t="shared" si="59"/>
        <v>67776</v>
      </c>
      <c r="V111" s="45">
        <f t="shared" si="60"/>
        <v>52149.170223096589</v>
      </c>
      <c r="W111" s="108">
        <f t="shared" si="61"/>
        <v>7154.8297769034016</v>
      </c>
      <c r="X111" s="46">
        <f t="shared" si="62"/>
        <v>59303.999999999993</v>
      </c>
      <c r="Y111" s="43">
        <f t="shared" si="63"/>
        <v>44699.288762654222</v>
      </c>
      <c r="Z111" s="108">
        <f t="shared" si="64"/>
        <v>6132.711237345773</v>
      </c>
      <c r="AA111" s="46">
        <f t="shared" si="65"/>
        <v>50831.999999999993</v>
      </c>
      <c r="AB111" s="380"/>
      <c r="AC111" s="16"/>
      <c r="AD111" s="16"/>
      <c r="AE111" s="16"/>
      <c r="AF111" s="16"/>
      <c r="AG111" s="16"/>
      <c r="AH111" s="17"/>
      <c r="AI111" s="16"/>
      <c r="AJ111" s="16"/>
    </row>
    <row r="112" spans="1:36" s="26" customFormat="1" ht="13.5" customHeight="1">
      <c r="A112" s="187">
        <v>67</v>
      </c>
      <c r="B112" s="50">
        <v>43252</v>
      </c>
      <c r="C112" s="61">
        <f>VLOOKUP(B112,'base(indices)'!$A$4:$C$183,3,FALSE)</f>
        <v>954</v>
      </c>
      <c r="D112" s="192">
        <f>'base(indices)'!G105</f>
        <v>1.2175895000000001</v>
      </c>
      <c r="E112" s="54">
        <f t="shared" si="70"/>
        <v>1161.5803830000002</v>
      </c>
      <c r="F112" s="82">
        <f>'base(indices)'!$I$147</f>
        <v>0.30830000000000002</v>
      </c>
      <c r="G112" s="54">
        <f t="shared" si="33"/>
        <v>358.11523207890008</v>
      </c>
      <c r="H112" s="267">
        <f t="shared" si="34"/>
        <v>1519.6956150789003</v>
      </c>
      <c r="I112" s="414">
        <f t="shared" si="48"/>
        <v>110163.7632357499</v>
      </c>
      <c r="J112" s="58">
        <f>IF((I112-H$117+(H$117/12*7))+K112-(H112/2)&gt;$I$197,$I$197-K112,(I112-H$117+(H$117/12*7)-(H112/2)))</f>
        <v>74498.814604423707</v>
      </c>
      <c r="K112" s="91">
        <f t="shared" si="69"/>
        <v>10221.185395576289</v>
      </c>
      <c r="L112" s="284">
        <f t="shared" si="50"/>
        <v>84720</v>
      </c>
      <c r="M112" s="57">
        <f t="shared" si="51"/>
        <v>70773.873874202516</v>
      </c>
      <c r="N112" s="91">
        <f t="shared" si="52"/>
        <v>9710.1261257974747</v>
      </c>
      <c r="O112" s="60">
        <f t="shared" si="53"/>
        <v>80483.999999999985</v>
      </c>
      <c r="P112" s="58">
        <f t="shared" si="71"/>
        <v>67048.93314398134</v>
      </c>
      <c r="Q112" s="91">
        <f t="shared" si="55"/>
        <v>9199.0668560186605</v>
      </c>
      <c r="R112" s="59">
        <f t="shared" si="72"/>
        <v>76248</v>
      </c>
      <c r="S112" s="57">
        <f t="shared" si="57"/>
        <v>59599.051683538972</v>
      </c>
      <c r="T112" s="91">
        <f t="shared" si="58"/>
        <v>8176.9483164610319</v>
      </c>
      <c r="U112" s="60">
        <f t="shared" si="59"/>
        <v>67776</v>
      </c>
      <c r="V112" s="58">
        <f t="shared" si="60"/>
        <v>52149.170223096589</v>
      </c>
      <c r="W112" s="91">
        <f t="shared" si="61"/>
        <v>7154.8297769034016</v>
      </c>
      <c r="X112" s="59">
        <f t="shared" si="62"/>
        <v>59303.999999999993</v>
      </c>
      <c r="Y112" s="57">
        <f t="shared" si="63"/>
        <v>44699.288762654222</v>
      </c>
      <c r="Z112" s="91">
        <f t="shared" si="64"/>
        <v>6132.711237345773</v>
      </c>
      <c r="AA112" s="59">
        <f t="shared" si="65"/>
        <v>50831.999999999993</v>
      </c>
      <c r="AB112" s="381"/>
      <c r="AC112" s="32"/>
      <c r="AD112" s="32"/>
      <c r="AE112" s="32"/>
      <c r="AF112" s="32"/>
      <c r="AG112" s="32"/>
      <c r="AH112" s="33"/>
      <c r="AI112" s="32"/>
      <c r="AJ112" s="32"/>
    </row>
    <row r="113" spans="1:36" ht="13.5" customHeight="1">
      <c r="A113" s="187">
        <v>66</v>
      </c>
      <c r="B113" s="50">
        <v>43282</v>
      </c>
      <c r="C113" s="61">
        <f>VLOOKUP(B113,'base(indices)'!$A$4:$C$183,3,FALSE)</f>
        <v>954</v>
      </c>
      <c r="D113" s="192">
        <f>'base(indices)'!G106</f>
        <v>1.2042226199999999</v>
      </c>
      <c r="E113" s="63">
        <f t="shared" si="70"/>
        <v>1148.82837948</v>
      </c>
      <c r="F113" s="82">
        <f>'base(indices)'!$I$147</f>
        <v>0.30830000000000002</v>
      </c>
      <c r="G113" s="63">
        <f t="shared" si="33"/>
        <v>354.18378939368404</v>
      </c>
      <c r="H113" s="268">
        <f t="shared" si="34"/>
        <v>1503.012168873684</v>
      </c>
      <c r="I113" s="415">
        <f t="shared" si="48"/>
        <v>108644.06762067099</v>
      </c>
      <c r="J113" s="45">
        <f>IF((I113-H$117+(H$117/12*6))+K113-(H113/2)&gt;$I$197,$I$197-K113,(I113-H$117+(H$117/12*6)-(H113/2)))</f>
        <v>74498.814604423707</v>
      </c>
      <c r="K113" s="108">
        <f t="shared" si="69"/>
        <v>10221.185395576289</v>
      </c>
      <c r="L113" s="46">
        <f t="shared" si="50"/>
        <v>84720</v>
      </c>
      <c r="M113" s="43">
        <f t="shared" si="51"/>
        <v>70773.873874202516</v>
      </c>
      <c r="N113" s="108">
        <f t="shared" si="52"/>
        <v>9710.1261257974747</v>
      </c>
      <c r="O113" s="47">
        <f t="shared" si="53"/>
        <v>80483.999999999985</v>
      </c>
      <c r="P113" s="119">
        <f t="shared" si="71"/>
        <v>67048.93314398134</v>
      </c>
      <c r="Q113" s="108">
        <f t="shared" si="55"/>
        <v>9199.0668560186605</v>
      </c>
      <c r="R113" s="46">
        <f t="shared" si="72"/>
        <v>76248</v>
      </c>
      <c r="S113" s="43">
        <f t="shared" si="57"/>
        <v>59599.051683538972</v>
      </c>
      <c r="T113" s="108">
        <f t="shared" si="58"/>
        <v>8176.9483164610319</v>
      </c>
      <c r="U113" s="47">
        <f t="shared" si="59"/>
        <v>67776</v>
      </c>
      <c r="V113" s="45">
        <f t="shared" si="60"/>
        <v>52149.170223096589</v>
      </c>
      <c r="W113" s="108">
        <f t="shared" si="61"/>
        <v>7154.8297769034016</v>
      </c>
      <c r="X113" s="46">
        <f t="shared" si="62"/>
        <v>59303.999999999993</v>
      </c>
      <c r="Y113" s="43">
        <f t="shared" si="63"/>
        <v>44699.288762654222</v>
      </c>
      <c r="Z113" s="108">
        <f t="shared" si="64"/>
        <v>6132.711237345773</v>
      </c>
      <c r="AA113" s="46">
        <f t="shared" si="65"/>
        <v>50831.999999999993</v>
      </c>
      <c r="AB113" s="380"/>
      <c r="AC113" s="16"/>
      <c r="AD113" s="16"/>
      <c r="AE113" s="16"/>
      <c r="AF113" s="16"/>
      <c r="AG113" s="16"/>
      <c r="AH113" s="17"/>
      <c r="AI113" s="16"/>
      <c r="AJ113" s="16"/>
    </row>
    <row r="114" spans="1:36" s="26" customFormat="1" ht="13.5" customHeight="1">
      <c r="A114" s="187">
        <v>65</v>
      </c>
      <c r="B114" s="50">
        <v>43313</v>
      </c>
      <c r="C114" s="61">
        <f>VLOOKUP(B114,'base(indices)'!$A$4:$C$183,3,FALSE)</f>
        <v>954</v>
      </c>
      <c r="D114" s="192">
        <f>'base(indices)'!G107</f>
        <v>1.19656461</v>
      </c>
      <c r="E114" s="54">
        <f t="shared" si="70"/>
        <v>1141.5226379400001</v>
      </c>
      <c r="F114" s="82">
        <f>'base(indices)'!$I$147</f>
        <v>0.30830000000000002</v>
      </c>
      <c r="G114" s="54">
        <f t="shared" si="33"/>
        <v>351.93142927690207</v>
      </c>
      <c r="H114" s="267">
        <f t="shared" si="34"/>
        <v>1493.4540672169021</v>
      </c>
      <c r="I114" s="414">
        <f t="shared" si="48"/>
        <v>107141.05545179731</v>
      </c>
      <c r="J114" s="58">
        <f>IF((I114-H$117+(H$117/12*5))+K114-(H114/2)&gt;$I$197,$I$197-K114,(I114-H$117+(H$117/12*5)-(H114/2)))</f>
        <v>74498.814604423707</v>
      </c>
      <c r="K114" s="91">
        <f t="shared" si="69"/>
        <v>10221.185395576289</v>
      </c>
      <c r="L114" s="284">
        <f t="shared" si="50"/>
        <v>84720</v>
      </c>
      <c r="M114" s="57">
        <f t="shared" si="51"/>
        <v>70773.873874202516</v>
      </c>
      <c r="N114" s="91">
        <f t="shared" si="52"/>
        <v>9710.1261257974747</v>
      </c>
      <c r="O114" s="60">
        <f t="shared" si="53"/>
        <v>80483.999999999985</v>
      </c>
      <c r="P114" s="58">
        <f t="shared" si="71"/>
        <v>67048.93314398134</v>
      </c>
      <c r="Q114" s="91">
        <f t="shared" si="55"/>
        <v>9199.0668560186605</v>
      </c>
      <c r="R114" s="59">
        <f t="shared" si="72"/>
        <v>76248</v>
      </c>
      <c r="S114" s="57">
        <f t="shared" si="57"/>
        <v>59599.051683538972</v>
      </c>
      <c r="T114" s="91">
        <f t="shared" si="58"/>
        <v>8176.9483164610319</v>
      </c>
      <c r="U114" s="60">
        <f t="shared" si="59"/>
        <v>67776</v>
      </c>
      <c r="V114" s="58">
        <f t="shared" si="60"/>
        <v>52149.170223096589</v>
      </c>
      <c r="W114" s="91">
        <f t="shared" si="61"/>
        <v>7154.8297769034016</v>
      </c>
      <c r="X114" s="59">
        <f t="shared" si="62"/>
        <v>59303.999999999993</v>
      </c>
      <c r="Y114" s="57">
        <f t="shared" si="63"/>
        <v>44699.288762654222</v>
      </c>
      <c r="Z114" s="91">
        <f t="shared" si="64"/>
        <v>6132.711237345773</v>
      </c>
      <c r="AA114" s="59">
        <f t="shared" si="65"/>
        <v>50831.999999999993</v>
      </c>
      <c r="AB114" s="381"/>
      <c r="AC114" s="32"/>
      <c r="AD114" s="32"/>
      <c r="AE114" s="32"/>
      <c r="AF114" s="32"/>
      <c r="AG114" s="32"/>
      <c r="AH114" s="33"/>
      <c r="AI114" s="32"/>
      <c r="AJ114" s="32"/>
    </row>
    <row r="115" spans="1:36" ht="13.5" customHeight="1">
      <c r="A115" s="187">
        <v>64</v>
      </c>
      <c r="B115" s="50">
        <v>43344</v>
      </c>
      <c r="C115" s="61">
        <f>VLOOKUP(B115,'base(indices)'!$A$4:$C$183,3,FALSE)</f>
        <v>954</v>
      </c>
      <c r="D115" s="192">
        <f>'base(indices)'!G108</f>
        <v>1.1950111000000001</v>
      </c>
      <c r="E115" s="63">
        <f t="shared" si="70"/>
        <v>1140.0405894</v>
      </c>
      <c r="F115" s="82">
        <f>'base(indices)'!$I$147</f>
        <v>0.30830000000000002</v>
      </c>
      <c r="G115" s="63">
        <f t="shared" si="33"/>
        <v>351.47451371202004</v>
      </c>
      <c r="H115" s="268">
        <f t="shared" si="34"/>
        <v>1491.5151031120201</v>
      </c>
      <c r="I115" s="415">
        <f t="shared" si="48"/>
        <v>105647.60138458041</v>
      </c>
      <c r="J115" s="45">
        <f>IF((I115-H$117+(H$117/12*4))+K115-(H115/2)&gt;$I$197,$I$197-K115,(I115-H$117+(H$117/12*4)-(H115/2)))</f>
        <v>74498.814604423707</v>
      </c>
      <c r="K115" s="108">
        <f t="shared" si="69"/>
        <v>10221.185395576289</v>
      </c>
      <c r="L115" s="46">
        <f t="shared" si="50"/>
        <v>84720</v>
      </c>
      <c r="M115" s="43">
        <f t="shared" si="51"/>
        <v>70773.873874202516</v>
      </c>
      <c r="N115" s="108">
        <f t="shared" si="52"/>
        <v>9710.1261257974747</v>
      </c>
      <c r="O115" s="47">
        <f t="shared" si="53"/>
        <v>80483.999999999985</v>
      </c>
      <c r="P115" s="119">
        <f t="shared" si="71"/>
        <v>67048.93314398134</v>
      </c>
      <c r="Q115" s="108">
        <f t="shared" si="55"/>
        <v>9199.0668560186605</v>
      </c>
      <c r="R115" s="46">
        <f t="shared" si="72"/>
        <v>76248</v>
      </c>
      <c r="S115" s="43">
        <f t="shared" si="57"/>
        <v>59599.051683538972</v>
      </c>
      <c r="T115" s="108">
        <f t="shared" si="58"/>
        <v>8176.9483164610319</v>
      </c>
      <c r="U115" s="47">
        <f t="shared" si="59"/>
        <v>67776</v>
      </c>
      <c r="V115" s="45">
        <f t="shared" si="60"/>
        <v>52149.170223096589</v>
      </c>
      <c r="W115" s="108">
        <f t="shared" si="61"/>
        <v>7154.8297769034016</v>
      </c>
      <c r="X115" s="46">
        <f t="shared" si="62"/>
        <v>59303.999999999993</v>
      </c>
      <c r="Y115" s="43">
        <f t="shared" si="63"/>
        <v>44699.288762654222</v>
      </c>
      <c r="Z115" s="108">
        <f t="shared" si="64"/>
        <v>6132.711237345773</v>
      </c>
      <c r="AA115" s="46">
        <f t="shared" si="65"/>
        <v>50831.999999999993</v>
      </c>
      <c r="AB115" s="380"/>
      <c r="AC115" s="16"/>
      <c r="AD115" s="16"/>
      <c r="AE115" s="16"/>
      <c r="AF115" s="16"/>
      <c r="AG115" s="16"/>
      <c r="AH115" s="17"/>
      <c r="AI115" s="16"/>
      <c r="AJ115" s="16"/>
    </row>
    <row r="116" spans="1:36" s="26" customFormat="1" ht="13.5" customHeight="1">
      <c r="A116" s="187">
        <v>63</v>
      </c>
      <c r="B116" s="50">
        <v>43374</v>
      </c>
      <c r="C116" s="61">
        <f>VLOOKUP(B116,'base(indices)'!$A$4:$C$183,3,FALSE)</f>
        <v>954</v>
      </c>
      <c r="D116" s="192">
        <f>'base(indices)'!G109</f>
        <v>1.1939365500000001</v>
      </c>
      <c r="E116" s="54">
        <f t="shared" si="70"/>
        <v>1139.0154687000002</v>
      </c>
      <c r="F116" s="82">
        <f>'base(indices)'!$I$147</f>
        <v>0.30830000000000002</v>
      </c>
      <c r="G116" s="54">
        <f t="shared" si="33"/>
        <v>351.15846900021006</v>
      </c>
      <c r="H116" s="267">
        <f t="shared" si="34"/>
        <v>1490.1739377002102</v>
      </c>
      <c r="I116" s="414">
        <f t="shared" si="48"/>
        <v>104156.08628146839</v>
      </c>
      <c r="J116" s="58">
        <f>IF((I116-H$117+(H$117/12*3))+K116-(H116/2)&gt;$I$197,$I$197-K116,(I116-H$117+(H$117/12*3)-(H116/2)))</f>
        <v>74498.814604423707</v>
      </c>
      <c r="K116" s="91">
        <f t="shared" si="69"/>
        <v>10221.185395576289</v>
      </c>
      <c r="L116" s="284">
        <f t="shared" si="50"/>
        <v>84720</v>
      </c>
      <c r="M116" s="57">
        <f t="shared" si="51"/>
        <v>70773.873874202516</v>
      </c>
      <c r="N116" s="91">
        <f t="shared" si="52"/>
        <v>9710.1261257974747</v>
      </c>
      <c r="O116" s="60">
        <f t="shared" si="53"/>
        <v>80483.999999999985</v>
      </c>
      <c r="P116" s="58">
        <f t="shared" si="71"/>
        <v>67048.93314398134</v>
      </c>
      <c r="Q116" s="91">
        <f t="shared" si="55"/>
        <v>9199.0668560186605</v>
      </c>
      <c r="R116" s="59">
        <f t="shared" si="72"/>
        <v>76248</v>
      </c>
      <c r="S116" s="57">
        <f t="shared" si="57"/>
        <v>59599.051683538972</v>
      </c>
      <c r="T116" s="91">
        <f t="shared" si="58"/>
        <v>8176.9483164610319</v>
      </c>
      <c r="U116" s="60">
        <f t="shared" si="59"/>
        <v>67776</v>
      </c>
      <c r="V116" s="58">
        <f t="shared" si="60"/>
        <v>52149.170223096589</v>
      </c>
      <c r="W116" s="91">
        <f t="shared" si="61"/>
        <v>7154.8297769034016</v>
      </c>
      <c r="X116" s="59">
        <f t="shared" si="62"/>
        <v>59303.999999999993</v>
      </c>
      <c r="Y116" s="57">
        <f t="shared" si="63"/>
        <v>44699.288762654222</v>
      </c>
      <c r="Z116" s="91">
        <f t="shared" si="64"/>
        <v>6132.711237345773</v>
      </c>
      <c r="AA116" s="59">
        <f t="shared" si="65"/>
        <v>50831.999999999993</v>
      </c>
      <c r="AB116" s="381"/>
      <c r="AC116" s="32"/>
      <c r="AD116" s="32"/>
      <c r="AE116" s="32"/>
      <c r="AF116" s="32"/>
      <c r="AG116" s="32"/>
      <c r="AH116" s="33"/>
      <c r="AI116" s="32"/>
      <c r="AJ116" s="32"/>
    </row>
    <row r="117" spans="1:36" ht="13.5" customHeight="1">
      <c r="A117" s="187">
        <v>62</v>
      </c>
      <c r="B117" s="50">
        <v>43405</v>
      </c>
      <c r="C117" s="61">
        <f>VLOOKUP(B117,'base(indices)'!$A$4:$C$183,3,FALSE)</f>
        <v>954</v>
      </c>
      <c r="D117" s="192">
        <f>'base(indices)'!G110</f>
        <v>1.1870516499999999</v>
      </c>
      <c r="E117" s="63">
        <f t="shared" si="70"/>
        <v>1132.4472741</v>
      </c>
      <c r="F117" s="82">
        <f>'base(indices)'!$I$147</f>
        <v>0.30830000000000002</v>
      </c>
      <c r="G117" s="63">
        <f t="shared" si="33"/>
        <v>349.13349460503002</v>
      </c>
      <c r="H117" s="268">
        <f t="shared" si="34"/>
        <v>1481.5807687050301</v>
      </c>
      <c r="I117" s="415">
        <f t="shared" si="48"/>
        <v>102665.91234376818</v>
      </c>
      <c r="J117" s="45">
        <f>IF((I117-H$117+(H$117/12*2))+K117-(H117/2)&gt;$I$197,$I$197-K117,(I117-H$117+(H$117/12*2)-(H117/2)))</f>
        <v>74498.814604423707</v>
      </c>
      <c r="K117" s="108">
        <f t="shared" si="69"/>
        <v>10221.185395576289</v>
      </c>
      <c r="L117" s="46">
        <f t="shared" si="50"/>
        <v>84720</v>
      </c>
      <c r="M117" s="43">
        <f t="shared" si="51"/>
        <v>70773.873874202516</v>
      </c>
      <c r="N117" s="108">
        <f t="shared" si="52"/>
        <v>9710.1261257974747</v>
      </c>
      <c r="O117" s="47">
        <f t="shared" si="53"/>
        <v>80483.999999999985</v>
      </c>
      <c r="P117" s="119">
        <f t="shared" si="71"/>
        <v>67048.93314398134</v>
      </c>
      <c r="Q117" s="108">
        <f t="shared" si="55"/>
        <v>9199.0668560186605</v>
      </c>
      <c r="R117" s="46">
        <f t="shared" si="72"/>
        <v>76248</v>
      </c>
      <c r="S117" s="43">
        <f t="shared" si="57"/>
        <v>59599.051683538972</v>
      </c>
      <c r="T117" s="108">
        <f t="shared" si="58"/>
        <v>8176.9483164610319</v>
      </c>
      <c r="U117" s="47">
        <f t="shared" si="59"/>
        <v>67776</v>
      </c>
      <c r="V117" s="45">
        <f t="shared" si="60"/>
        <v>52149.170223096589</v>
      </c>
      <c r="W117" s="108">
        <f t="shared" si="61"/>
        <v>7154.8297769034016</v>
      </c>
      <c r="X117" s="46">
        <f t="shared" si="62"/>
        <v>59303.999999999993</v>
      </c>
      <c r="Y117" s="43">
        <f t="shared" si="63"/>
        <v>44699.288762654222</v>
      </c>
      <c r="Z117" s="108">
        <f t="shared" si="64"/>
        <v>6132.711237345773</v>
      </c>
      <c r="AA117" s="46">
        <f t="shared" si="65"/>
        <v>50831.999999999993</v>
      </c>
      <c r="AB117" s="380"/>
      <c r="AC117" s="16"/>
      <c r="AD117" s="16"/>
      <c r="AE117" s="16"/>
      <c r="AF117" s="16"/>
      <c r="AG117" s="16"/>
      <c r="AH117" s="17"/>
      <c r="AI117" s="16"/>
      <c r="AJ117" s="16"/>
    </row>
    <row r="118" spans="1:36" s="26" customFormat="1" ht="13.5" customHeight="1" thickBot="1">
      <c r="A118" s="188">
        <v>61</v>
      </c>
      <c r="B118" s="68">
        <v>43435</v>
      </c>
      <c r="C118" s="69">
        <f>C117*2</f>
        <v>1908</v>
      </c>
      <c r="D118" s="335">
        <f>'base(indices)'!G111</f>
        <v>1.18480053</v>
      </c>
      <c r="E118" s="163">
        <f t="shared" si="70"/>
        <v>2260.5994112399999</v>
      </c>
      <c r="F118" s="304">
        <f>'base(indices)'!$I$147</f>
        <v>0.30830000000000002</v>
      </c>
      <c r="G118" s="163">
        <f t="shared" si="33"/>
        <v>696.94279848529197</v>
      </c>
      <c r="H118" s="355">
        <f t="shared" si="34"/>
        <v>2957.5422097252917</v>
      </c>
      <c r="I118" s="416">
        <f t="shared" si="48"/>
        <v>101184.33157506316</v>
      </c>
      <c r="J118" s="175">
        <f>IF((I118-H$117+(H$117/12*1))+K118-(H118/4)&gt;$I$197,$I$197-K118,(I118-H$117+(H$117/12*1)-(H118/4)))</f>
        <v>74498.814604423707</v>
      </c>
      <c r="K118" s="86">
        <f t="shared" si="69"/>
        <v>10221.185395576289</v>
      </c>
      <c r="L118" s="287">
        <f t="shared" si="50"/>
        <v>84720</v>
      </c>
      <c r="M118" s="85">
        <f t="shared" si="51"/>
        <v>70773.873874202516</v>
      </c>
      <c r="N118" s="86">
        <f t="shared" si="52"/>
        <v>9710.1261257974747</v>
      </c>
      <c r="O118" s="107">
        <f t="shared" si="53"/>
        <v>80483.999999999985</v>
      </c>
      <c r="P118" s="175">
        <f t="shared" si="71"/>
        <v>67048.93314398134</v>
      </c>
      <c r="Q118" s="86">
        <f t="shared" si="55"/>
        <v>9199.0668560186605</v>
      </c>
      <c r="R118" s="165">
        <f t="shared" si="72"/>
        <v>76248</v>
      </c>
      <c r="S118" s="85">
        <f t="shared" si="57"/>
        <v>59599.051683538972</v>
      </c>
      <c r="T118" s="86">
        <f t="shared" si="58"/>
        <v>8176.9483164610319</v>
      </c>
      <c r="U118" s="107">
        <f t="shared" si="59"/>
        <v>67776</v>
      </c>
      <c r="V118" s="175">
        <f t="shared" si="60"/>
        <v>52149.170223096589</v>
      </c>
      <c r="W118" s="86">
        <f t="shared" si="61"/>
        <v>7154.8297769034016</v>
      </c>
      <c r="X118" s="165">
        <f t="shared" si="62"/>
        <v>59303.999999999993</v>
      </c>
      <c r="Y118" s="85">
        <f t="shared" si="63"/>
        <v>44699.288762654222</v>
      </c>
      <c r="Z118" s="86">
        <f t="shared" si="64"/>
        <v>6132.711237345773</v>
      </c>
      <c r="AA118" s="165">
        <f t="shared" si="65"/>
        <v>50831.999999999993</v>
      </c>
      <c r="AB118" s="381"/>
      <c r="AC118" s="32"/>
      <c r="AD118" s="32"/>
      <c r="AE118" s="32"/>
      <c r="AF118" s="32"/>
      <c r="AG118" s="32"/>
      <c r="AH118" s="33"/>
      <c r="AI118" s="32"/>
      <c r="AJ118" s="32"/>
    </row>
    <row r="119" spans="1:36" ht="13.5" customHeight="1">
      <c r="A119" s="217">
        <v>60</v>
      </c>
      <c r="B119" s="246">
        <v>43466</v>
      </c>
      <c r="C119" s="273">
        <f>VLOOKUP(B119,'base(indices)'!$A$4:$C$183,3,FALSE)</f>
        <v>998</v>
      </c>
      <c r="D119" s="195">
        <f>'base(indices)'!G112</f>
        <v>1.18669925</v>
      </c>
      <c r="E119" s="154">
        <f>C119*D119</f>
        <v>1184.3258515</v>
      </c>
      <c r="F119" s="42">
        <f>'base(indices)'!$I$147</f>
        <v>0.30830000000000002</v>
      </c>
      <c r="G119" s="154">
        <f t="shared" si="33"/>
        <v>365.12766001745001</v>
      </c>
      <c r="H119" s="362">
        <f t="shared" si="34"/>
        <v>1549.4535115174499</v>
      </c>
      <c r="I119" s="401">
        <f t="shared" si="48"/>
        <v>98226.789365337871</v>
      </c>
      <c r="J119" s="288">
        <f>IF((I119-H$129+(H$129))+K119-(H119/2)&gt;$I$197,$I$197-K119,(I119-H$129+(H$129)-(H119/2)))</f>
        <v>74498.814604423707</v>
      </c>
      <c r="K119" s="156">
        <f t="shared" si="69"/>
        <v>10221.185395576289</v>
      </c>
      <c r="L119" s="150">
        <f t="shared" si="50"/>
        <v>84720</v>
      </c>
      <c r="M119" s="283">
        <f t="shared" si="51"/>
        <v>70773.873874202516</v>
      </c>
      <c r="N119" s="156">
        <f t="shared" si="52"/>
        <v>9710.1261257974747</v>
      </c>
      <c r="O119" s="290">
        <f t="shared" si="53"/>
        <v>80483.999999999985</v>
      </c>
      <c r="P119" s="292">
        <f t="shared" si="71"/>
        <v>67048.93314398134</v>
      </c>
      <c r="Q119" s="156">
        <f t="shared" si="55"/>
        <v>9199.0668560186605</v>
      </c>
      <c r="R119" s="150">
        <f t="shared" si="72"/>
        <v>76248</v>
      </c>
      <c r="S119" s="283">
        <f t="shared" si="57"/>
        <v>59599.051683538972</v>
      </c>
      <c r="T119" s="156">
        <f t="shared" si="58"/>
        <v>8176.9483164610319</v>
      </c>
      <c r="U119" s="290">
        <f t="shared" si="59"/>
        <v>67776</v>
      </c>
      <c r="V119" s="288">
        <f t="shared" si="60"/>
        <v>52149.170223096589</v>
      </c>
      <c r="W119" s="156">
        <f t="shared" si="61"/>
        <v>7154.8297769034016</v>
      </c>
      <c r="X119" s="150">
        <f t="shared" si="62"/>
        <v>59303.999999999993</v>
      </c>
      <c r="Y119" s="283">
        <f t="shared" si="63"/>
        <v>44699.288762654222</v>
      </c>
      <c r="Z119" s="156">
        <f t="shared" si="64"/>
        <v>6132.711237345773</v>
      </c>
      <c r="AA119" s="150">
        <f t="shared" si="65"/>
        <v>50831.999999999993</v>
      </c>
      <c r="AB119" s="380"/>
      <c r="AC119" s="16"/>
      <c r="AD119" s="16"/>
      <c r="AE119" s="16"/>
      <c r="AF119" s="16"/>
      <c r="AG119" s="16"/>
      <c r="AH119" s="17"/>
      <c r="AI119" s="16"/>
      <c r="AJ119" s="16"/>
    </row>
    <row r="120" spans="1:36" s="26" customFormat="1" ht="13.5" customHeight="1">
      <c r="A120" s="187">
        <v>59</v>
      </c>
      <c r="B120" s="50">
        <v>43497</v>
      </c>
      <c r="C120" s="61">
        <f>VLOOKUP(B120,'base(indices)'!$A$4:$C$183,3,FALSE)</f>
        <v>998</v>
      </c>
      <c r="D120" s="192">
        <f>'base(indices)'!G113</f>
        <v>1.1831498</v>
      </c>
      <c r="E120" s="54">
        <f t="shared" ref="E120:E130" si="73">C120*D120</f>
        <v>1180.7835004000001</v>
      </c>
      <c r="F120" s="82">
        <f>'base(indices)'!$I$147</f>
        <v>0.30830000000000002</v>
      </c>
      <c r="G120" s="54">
        <f t="shared" si="33"/>
        <v>364.03555317332007</v>
      </c>
      <c r="H120" s="267">
        <f t="shared" si="34"/>
        <v>1544.8190535733202</v>
      </c>
      <c r="I120" s="359">
        <f t="shared" si="48"/>
        <v>96677.335853820419</v>
      </c>
      <c r="J120" s="58">
        <f>IF((I120-H$129+(H$129/12*11))+K120-(H120/2)&gt;$I$197,$I$197-K120,(I120-H$129+(H$129/12*11)-(H120/2)))</f>
        <v>74498.814604423707</v>
      </c>
      <c r="K120" s="91">
        <f t="shared" si="69"/>
        <v>10221.185395576289</v>
      </c>
      <c r="L120" s="284">
        <f t="shared" si="50"/>
        <v>84720</v>
      </c>
      <c r="M120" s="57">
        <f t="shared" si="51"/>
        <v>70773.873874202516</v>
      </c>
      <c r="N120" s="91">
        <f t="shared" si="52"/>
        <v>9710.1261257974747</v>
      </c>
      <c r="O120" s="60">
        <f t="shared" si="53"/>
        <v>80483.999999999985</v>
      </c>
      <c r="P120" s="58">
        <f t="shared" si="71"/>
        <v>67048.93314398134</v>
      </c>
      <c r="Q120" s="91">
        <f t="shared" si="55"/>
        <v>9199.0668560186605</v>
      </c>
      <c r="R120" s="59">
        <f t="shared" si="72"/>
        <v>76248</v>
      </c>
      <c r="S120" s="57">
        <f t="shared" si="57"/>
        <v>59599.051683538972</v>
      </c>
      <c r="T120" s="91">
        <f t="shared" si="58"/>
        <v>8176.9483164610319</v>
      </c>
      <c r="U120" s="60">
        <f t="shared" si="59"/>
        <v>67776</v>
      </c>
      <c r="V120" s="58">
        <f t="shared" si="60"/>
        <v>52149.170223096589</v>
      </c>
      <c r="W120" s="91">
        <f t="shared" si="61"/>
        <v>7154.8297769034016</v>
      </c>
      <c r="X120" s="59">
        <f t="shared" si="62"/>
        <v>59303.999999999993</v>
      </c>
      <c r="Y120" s="57">
        <f t="shared" si="63"/>
        <v>44699.288762654222</v>
      </c>
      <c r="Z120" s="91">
        <f t="shared" si="64"/>
        <v>6132.711237345773</v>
      </c>
      <c r="AA120" s="59">
        <f t="shared" si="65"/>
        <v>50831.999999999993</v>
      </c>
      <c r="AB120" s="381"/>
      <c r="AC120" s="32"/>
      <c r="AD120" s="32"/>
      <c r="AE120" s="32"/>
      <c r="AF120" s="32"/>
      <c r="AG120" s="32"/>
      <c r="AH120" s="33"/>
      <c r="AI120" s="32"/>
      <c r="AJ120" s="32"/>
    </row>
    <row r="121" spans="1:36" ht="13.5" customHeight="1">
      <c r="A121" s="187">
        <v>58</v>
      </c>
      <c r="B121" s="50">
        <v>43525</v>
      </c>
      <c r="C121" s="61">
        <f>VLOOKUP(B121,'base(indices)'!$A$4:$C$183,3,FALSE)</f>
        <v>998</v>
      </c>
      <c r="D121" s="192">
        <f>'base(indices)'!G114</f>
        <v>1.1791407199999999</v>
      </c>
      <c r="E121" s="63">
        <f t="shared" si="73"/>
        <v>1176.7824385599999</v>
      </c>
      <c r="F121" s="82">
        <f>'base(indices)'!$I$147</f>
        <v>0.30830000000000002</v>
      </c>
      <c r="G121" s="63">
        <f t="shared" si="33"/>
        <v>362.80202580804803</v>
      </c>
      <c r="H121" s="268">
        <f t="shared" si="34"/>
        <v>1539.584464368048</v>
      </c>
      <c r="I121" s="360">
        <f t="shared" si="48"/>
        <v>95132.516800247104</v>
      </c>
      <c r="J121" s="45">
        <f>IF((I121-H$129+(H$129/12*10))+K121-(H121/2)&gt;$I$197,$I$197-K121,(I121-H$129+(H$129/12*10)-(H121/2)))</f>
        <v>74498.814604423707</v>
      </c>
      <c r="K121" s="108">
        <f t="shared" si="69"/>
        <v>10221.185395576289</v>
      </c>
      <c r="L121" s="46">
        <f t="shared" si="50"/>
        <v>84720</v>
      </c>
      <c r="M121" s="43">
        <f t="shared" si="51"/>
        <v>70773.873874202516</v>
      </c>
      <c r="N121" s="108">
        <f t="shared" si="52"/>
        <v>9710.1261257974747</v>
      </c>
      <c r="O121" s="47">
        <f t="shared" si="53"/>
        <v>80483.999999999985</v>
      </c>
      <c r="P121" s="119">
        <f t="shared" si="71"/>
        <v>67048.93314398134</v>
      </c>
      <c r="Q121" s="108">
        <f t="shared" si="55"/>
        <v>9199.0668560186605</v>
      </c>
      <c r="R121" s="46">
        <f t="shared" si="72"/>
        <v>76248</v>
      </c>
      <c r="S121" s="43">
        <f t="shared" si="57"/>
        <v>59599.051683538972</v>
      </c>
      <c r="T121" s="108">
        <f t="shared" si="58"/>
        <v>8176.9483164610319</v>
      </c>
      <c r="U121" s="47">
        <f t="shared" si="59"/>
        <v>67776</v>
      </c>
      <c r="V121" s="45">
        <f t="shared" si="60"/>
        <v>52149.170223096589</v>
      </c>
      <c r="W121" s="108">
        <f t="shared" si="61"/>
        <v>7154.8297769034016</v>
      </c>
      <c r="X121" s="46">
        <f t="shared" si="62"/>
        <v>59303.999999999993</v>
      </c>
      <c r="Y121" s="43">
        <f t="shared" si="63"/>
        <v>44699.288762654222</v>
      </c>
      <c r="Z121" s="108">
        <f t="shared" si="64"/>
        <v>6132.711237345773</v>
      </c>
      <c r="AA121" s="46">
        <f t="shared" si="65"/>
        <v>50831.999999999993</v>
      </c>
      <c r="AB121" s="380"/>
      <c r="AC121" s="16"/>
      <c r="AD121" s="16"/>
      <c r="AE121" s="16"/>
      <c r="AF121" s="16"/>
      <c r="AG121" s="16"/>
      <c r="AH121" s="17"/>
      <c r="AI121" s="16"/>
      <c r="AJ121" s="16"/>
    </row>
    <row r="122" spans="1:36" s="26" customFormat="1" ht="13.5" customHeight="1">
      <c r="A122" s="187">
        <v>57</v>
      </c>
      <c r="B122" s="50">
        <v>43556</v>
      </c>
      <c r="C122" s="61">
        <f>VLOOKUP(B122,'base(indices)'!$A$4:$C$183,3,FALSE)</f>
        <v>998</v>
      </c>
      <c r="D122" s="192">
        <f>'base(indices)'!G115</f>
        <v>1.1728075600000001</v>
      </c>
      <c r="E122" s="54">
        <f t="shared" si="73"/>
        <v>1170.4619448800001</v>
      </c>
      <c r="F122" s="82">
        <f>'base(indices)'!$I$147</f>
        <v>0.30830000000000002</v>
      </c>
      <c r="G122" s="54">
        <f t="shared" si="33"/>
        <v>360.85341760650408</v>
      </c>
      <c r="H122" s="267">
        <f t="shared" si="34"/>
        <v>1531.3153624865042</v>
      </c>
      <c r="I122" s="359">
        <f t="shared" si="48"/>
        <v>93592.932335879057</v>
      </c>
      <c r="J122" s="58">
        <f>IF((I122-H$129+(H$129/12*9))+K122-(H122/2)&gt;$I$197,$I$197-K122,(I122-H$129+(H$129/12*9)-(H122/2)))</f>
        <v>74498.814604423707</v>
      </c>
      <c r="K122" s="91">
        <f t="shared" si="69"/>
        <v>10221.185395576289</v>
      </c>
      <c r="L122" s="284">
        <f t="shared" si="50"/>
        <v>84720</v>
      </c>
      <c r="M122" s="57">
        <f t="shared" si="51"/>
        <v>70773.873874202516</v>
      </c>
      <c r="N122" s="91">
        <f t="shared" si="52"/>
        <v>9710.1261257974747</v>
      </c>
      <c r="O122" s="60">
        <f t="shared" si="53"/>
        <v>80483.999999999985</v>
      </c>
      <c r="P122" s="58">
        <f t="shared" si="71"/>
        <v>67048.93314398134</v>
      </c>
      <c r="Q122" s="91">
        <f t="shared" si="55"/>
        <v>9199.0668560186605</v>
      </c>
      <c r="R122" s="59">
        <f t="shared" si="72"/>
        <v>76248</v>
      </c>
      <c r="S122" s="57">
        <f t="shared" si="57"/>
        <v>59599.051683538972</v>
      </c>
      <c r="T122" s="91">
        <f t="shared" si="58"/>
        <v>8176.9483164610319</v>
      </c>
      <c r="U122" s="60">
        <f t="shared" si="59"/>
        <v>67776</v>
      </c>
      <c r="V122" s="58">
        <f t="shared" si="60"/>
        <v>52149.170223096589</v>
      </c>
      <c r="W122" s="91">
        <f t="shared" si="61"/>
        <v>7154.8297769034016</v>
      </c>
      <c r="X122" s="59">
        <f t="shared" si="62"/>
        <v>59303.999999999993</v>
      </c>
      <c r="Y122" s="57">
        <f t="shared" si="63"/>
        <v>44699.288762654222</v>
      </c>
      <c r="Z122" s="91">
        <f t="shared" si="64"/>
        <v>6132.711237345773</v>
      </c>
      <c r="AA122" s="59">
        <f t="shared" si="65"/>
        <v>50831.999999999993</v>
      </c>
      <c r="AB122" s="381"/>
      <c r="AC122" s="32"/>
      <c r="AD122" s="32"/>
      <c r="AE122" s="32"/>
      <c r="AF122" s="32"/>
      <c r="AG122" s="32"/>
      <c r="AH122" s="33"/>
      <c r="AI122" s="32"/>
      <c r="AJ122" s="32"/>
    </row>
    <row r="123" spans="1:36" ht="13.5" customHeight="1">
      <c r="A123" s="187">
        <v>56</v>
      </c>
      <c r="B123" s="50">
        <v>43586</v>
      </c>
      <c r="C123" s="61">
        <f>VLOOKUP(B123,'base(indices)'!$A$4:$C$183,3,FALSE)</f>
        <v>998</v>
      </c>
      <c r="D123" s="192">
        <f>'base(indices)'!G116</f>
        <v>1.1644237099999999</v>
      </c>
      <c r="E123" s="63">
        <f t="shared" si="73"/>
        <v>1162.0948625799999</v>
      </c>
      <c r="F123" s="82">
        <f>'base(indices)'!$I$147</f>
        <v>0.30830000000000002</v>
      </c>
      <c r="G123" s="63">
        <f t="shared" si="33"/>
        <v>358.273846133414</v>
      </c>
      <c r="H123" s="268">
        <f t="shared" si="34"/>
        <v>1520.368708713414</v>
      </c>
      <c r="I123" s="360">
        <f t="shared" si="48"/>
        <v>92061.616973392549</v>
      </c>
      <c r="J123" s="45">
        <f>IF((I123-H$129+(H$129/12*8))+K123-(H123/2)&gt;$I$197,$I$197-K123,(I123-H$129+(H$129/12*8)-(H123/2)))</f>
        <v>74498.814604423707</v>
      </c>
      <c r="K123" s="108">
        <f t="shared" si="69"/>
        <v>10221.185395576289</v>
      </c>
      <c r="L123" s="46">
        <f t="shared" si="50"/>
        <v>84720</v>
      </c>
      <c r="M123" s="43">
        <f t="shared" si="51"/>
        <v>70773.873874202516</v>
      </c>
      <c r="N123" s="108">
        <f t="shared" si="52"/>
        <v>9710.1261257974747</v>
      </c>
      <c r="O123" s="47">
        <f t="shared" si="53"/>
        <v>80483.999999999985</v>
      </c>
      <c r="P123" s="119">
        <f t="shared" si="71"/>
        <v>67048.93314398134</v>
      </c>
      <c r="Q123" s="108">
        <f t="shared" si="55"/>
        <v>9199.0668560186605</v>
      </c>
      <c r="R123" s="46">
        <f t="shared" si="72"/>
        <v>76248</v>
      </c>
      <c r="S123" s="43">
        <f t="shared" si="57"/>
        <v>59599.051683538972</v>
      </c>
      <c r="T123" s="108">
        <f t="shared" si="58"/>
        <v>8176.9483164610319</v>
      </c>
      <c r="U123" s="47">
        <f t="shared" si="59"/>
        <v>67776</v>
      </c>
      <c r="V123" s="45">
        <f t="shared" si="60"/>
        <v>52149.170223096589</v>
      </c>
      <c r="W123" s="108">
        <f t="shared" si="61"/>
        <v>7154.8297769034016</v>
      </c>
      <c r="X123" s="46">
        <f t="shared" si="62"/>
        <v>59303.999999999993</v>
      </c>
      <c r="Y123" s="43">
        <f t="shared" si="63"/>
        <v>44699.288762654222</v>
      </c>
      <c r="Z123" s="108">
        <f t="shared" si="64"/>
        <v>6132.711237345773</v>
      </c>
      <c r="AA123" s="46">
        <f t="shared" si="65"/>
        <v>50831.999999999993</v>
      </c>
      <c r="AB123" s="380"/>
      <c r="AC123" s="16"/>
      <c r="AD123" s="16"/>
      <c r="AE123" s="16"/>
      <c r="AF123" s="16"/>
      <c r="AG123" s="16"/>
      <c r="AH123" s="17"/>
      <c r="AI123" s="16"/>
      <c r="AJ123" s="16"/>
    </row>
    <row r="124" spans="1:36" s="26" customFormat="1" ht="13.5" customHeight="1">
      <c r="A124" s="187">
        <v>55</v>
      </c>
      <c r="B124" s="50">
        <v>43617</v>
      </c>
      <c r="C124" s="61">
        <f>VLOOKUP(B124,'base(indices)'!$A$4:$C$183,3,FALSE)</f>
        <v>998</v>
      </c>
      <c r="D124" s="192">
        <f>'base(indices)'!G117</f>
        <v>1.1603624400000001</v>
      </c>
      <c r="E124" s="54">
        <f t="shared" si="73"/>
        <v>1158.0417151200002</v>
      </c>
      <c r="F124" s="82">
        <f>'base(indices)'!$I$147</f>
        <v>0.30830000000000002</v>
      </c>
      <c r="G124" s="54">
        <f t="shared" si="33"/>
        <v>357.02426077149607</v>
      </c>
      <c r="H124" s="267">
        <f t="shared" si="34"/>
        <v>1515.0659758914962</v>
      </c>
      <c r="I124" s="359">
        <f t="shared" si="48"/>
        <v>90541.248264679132</v>
      </c>
      <c r="J124" s="58">
        <f>IF((I124-H$129+(H$129/12*7))+K124-(H124/2)&gt;$I$197,$I$197-K124,(I124-H$129+(H$129/12*7)-(H124/2)))</f>
        <v>74498.814604423707</v>
      </c>
      <c r="K124" s="91">
        <f t="shared" si="69"/>
        <v>10221.185395576289</v>
      </c>
      <c r="L124" s="284">
        <f t="shared" si="50"/>
        <v>84720</v>
      </c>
      <c r="M124" s="57">
        <f t="shared" si="51"/>
        <v>70773.873874202516</v>
      </c>
      <c r="N124" s="91">
        <f t="shared" si="52"/>
        <v>9710.1261257974747</v>
      </c>
      <c r="O124" s="60">
        <f t="shared" si="53"/>
        <v>80483.999999999985</v>
      </c>
      <c r="P124" s="58">
        <f t="shared" si="71"/>
        <v>67048.93314398134</v>
      </c>
      <c r="Q124" s="91">
        <f t="shared" si="55"/>
        <v>9199.0668560186605</v>
      </c>
      <c r="R124" s="59">
        <f t="shared" si="72"/>
        <v>76248</v>
      </c>
      <c r="S124" s="57">
        <f t="shared" si="57"/>
        <v>59599.051683538972</v>
      </c>
      <c r="T124" s="91">
        <f t="shared" si="58"/>
        <v>8176.9483164610319</v>
      </c>
      <c r="U124" s="60">
        <f t="shared" si="59"/>
        <v>67776</v>
      </c>
      <c r="V124" s="58">
        <f t="shared" si="60"/>
        <v>52149.170223096589</v>
      </c>
      <c r="W124" s="91">
        <f t="shared" si="61"/>
        <v>7154.8297769034016</v>
      </c>
      <c r="X124" s="59">
        <f t="shared" si="62"/>
        <v>59303.999999999993</v>
      </c>
      <c r="Y124" s="57">
        <f t="shared" si="63"/>
        <v>44699.288762654222</v>
      </c>
      <c r="Z124" s="91">
        <f t="shared" si="64"/>
        <v>6132.711237345773</v>
      </c>
      <c r="AA124" s="59">
        <f t="shared" si="65"/>
        <v>50831.999999999993</v>
      </c>
      <c r="AB124" s="381"/>
      <c r="AC124" s="32"/>
      <c r="AD124" s="32"/>
      <c r="AE124" s="32"/>
      <c r="AF124" s="32"/>
      <c r="AG124" s="32"/>
      <c r="AH124" s="33"/>
      <c r="AI124" s="32"/>
      <c r="AJ124" s="32"/>
    </row>
    <row r="125" spans="1:36" ht="13.5" customHeight="1">
      <c r="A125" s="187">
        <v>54</v>
      </c>
      <c r="B125" s="50">
        <v>43647</v>
      </c>
      <c r="C125" s="61">
        <f>VLOOKUP(B125,'base(indices)'!$A$4:$C$183,3,FALSE)</f>
        <v>998</v>
      </c>
      <c r="D125" s="192">
        <f>'base(indices)'!G118</f>
        <v>1.15966664</v>
      </c>
      <c r="E125" s="63">
        <f t="shared" si="73"/>
        <v>1157.34730672</v>
      </c>
      <c r="F125" s="82">
        <f>'base(indices)'!$I$147</f>
        <v>0.30830000000000002</v>
      </c>
      <c r="G125" s="63">
        <f t="shared" si="33"/>
        <v>356.81017466177605</v>
      </c>
      <c r="H125" s="268">
        <f t="shared" si="34"/>
        <v>1514.1574813817761</v>
      </c>
      <c r="I125" s="360">
        <f t="shared" si="48"/>
        <v>89026.182288787633</v>
      </c>
      <c r="J125" s="45">
        <f>IF((I125-H$129+(H$129/12*6))+K125-(H125/2)&gt;$I$197,$I$197-K125,(I125-H$129+(H$129/12*6)-(H125/2)))</f>
        <v>74498.814604423707</v>
      </c>
      <c r="K125" s="108">
        <f t="shared" si="69"/>
        <v>10221.185395576289</v>
      </c>
      <c r="L125" s="46">
        <f t="shared" si="50"/>
        <v>84720</v>
      </c>
      <c r="M125" s="43">
        <f t="shared" si="51"/>
        <v>70773.873874202516</v>
      </c>
      <c r="N125" s="108">
        <f t="shared" si="52"/>
        <v>9710.1261257974747</v>
      </c>
      <c r="O125" s="47">
        <f t="shared" si="53"/>
        <v>80483.999999999985</v>
      </c>
      <c r="P125" s="119">
        <f t="shared" si="71"/>
        <v>67048.93314398134</v>
      </c>
      <c r="Q125" s="108">
        <f t="shared" si="55"/>
        <v>9199.0668560186605</v>
      </c>
      <c r="R125" s="46">
        <f t="shared" si="72"/>
        <v>76248</v>
      </c>
      <c r="S125" s="43">
        <f t="shared" si="57"/>
        <v>59599.051683538972</v>
      </c>
      <c r="T125" s="108">
        <f t="shared" si="58"/>
        <v>8176.9483164610319</v>
      </c>
      <c r="U125" s="47">
        <f t="shared" si="59"/>
        <v>67776</v>
      </c>
      <c r="V125" s="45">
        <f t="shared" si="60"/>
        <v>52149.170223096589</v>
      </c>
      <c r="W125" s="108">
        <f t="shared" si="61"/>
        <v>7154.8297769034016</v>
      </c>
      <c r="X125" s="46">
        <f t="shared" si="62"/>
        <v>59303.999999999993</v>
      </c>
      <c r="Y125" s="43">
        <f t="shared" si="63"/>
        <v>44699.288762654222</v>
      </c>
      <c r="Z125" s="108">
        <f t="shared" si="64"/>
        <v>6132.711237345773</v>
      </c>
      <c r="AA125" s="46">
        <f t="shared" si="65"/>
        <v>50831.999999999993</v>
      </c>
      <c r="AB125" s="380"/>
      <c r="AC125" s="16"/>
      <c r="AD125" s="16"/>
      <c r="AE125" s="16"/>
      <c r="AF125" s="16"/>
      <c r="AG125" s="16"/>
      <c r="AH125" s="17"/>
      <c r="AI125" s="16"/>
      <c r="AJ125" s="16"/>
    </row>
    <row r="126" spans="1:36" s="26" customFormat="1" ht="13.5" customHeight="1">
      <c r="A126" s="187">
        <v>53</v>
      </c>
      <c r="B126" s="50">
        <v>43678</v>
      </c>
      <c r="C126" s="61">
        <f>VLOOKUP(B126,'base(indices)'!$A$4:$C$183,3,FALSE)</f>
        <v>998</v>
      </c>
      <c r="D126" s="192">
        <f>'base(indices)'!G119</f>
        <v>1.1586238799999999</v>
      </c>
      <c r="E126" s="54">
        <f t="shared" si="73"/>
        <v>1156.30663224</v>
      </c>
      <c r="F126" s="82">
        <f>'base(indices)'!$I$147</f>
        <v>0.30830000000000002</v>
      </c>
      <c r="G126" s="54">
        <f t="shared" si="33"/>
        <v>356.48933471959202</v>
      </c>
      <c r="H126" s="267">
        <f t="shared" si="34"/>
        <v>1512.7959669595921</v>
      </c>
      <c r="I126" s="359">
        <f t="shared" si="48"/>
        <v>87512.024807405862</v>
      </c>
      <c r="J126" s="58">
        <f>IF((I126-H$129+(H$129/12*5))+K126-(H126/2)&gt;$I$197,$I$197-K126,(I126-H$129+(H$129/12*5)-(H126/2)))</f>
        <v>74498.814604423707</v>
      </c>
      <c r="K126" s="91">
        <f t="shared" si="69"/>
        <v>10221.185395576289</v>
      </c>
      <c r="L126" s="284">
        <f t="shared" si="50"/>
        <v>84720</v>
      </c>
      <c r="M126" s="57">
        <f t="shared" si="51"/>
        <v>70773.873874202516</v>
      </c>
      <c r="N126" s="91">
        <f t="shared" si="52"/>
        <v>9710.1261257974747</v>
      </c>
      <c r="O126" s="60">
        <f t="shared" si="53"/>
        <v>80483.999999999985</v>
      </c>
      <c r="P126" s="58">
        <f t="shared" si="71"/>
        <v>67048.93314398134</v>
      </c>
      <c r="Q126" s="91">
        <f t="shared" si="55"/>
        <v>9199.0668560186605</v>
      </c>
      <c r="R126" s="59">
        <f t="shared" si="72"/>
        <v>76248</v>
      </c>
      <c r="S126" s="57">
        <f t="shared" si="57"/>
        <v>59599.051683538972</v>
      </c>
      <c r="T126" s="91">
        <f t="shared" si="58"/>
        <v>8176.9483164610319</v>
      </c>
      <c r="U126" s="60">
        <f t="shared" si="59"/>
        <v>67776</v>
      </c>
      <c r="V126" s="58">
        <f t="shared" si="60"/>
        <v>52149.170223096589</v>
      </c>
      <c r="W126" s="91">
        <f t="shared" si="61"/>
        <v>7154.8297769034016</v>
      </c>
      <c r="X126" s="59">
        <f t="shared" si="62"/>
        <v>59303.999999999993</v>
      </c>
      <c r="Y126" s="57">
        <f t="shared" si="63"/>
        <v>44699.288762654222</v>
      </c>
      <c r="Z126" s="91">
        <f t="shared" si="64"/>
        <v>6132.711237345773</v>
      </c>
      <c r="AA126" s="59">
        <f t="shared" si="65"/>
        <v>50831.999999999993</v>
      </c>
      <c r="AB126" s="381"/>
      <c r="AC126" s="32"/>
      <c r="AD126" s="32"/>
      <c r="AE126" s="32"/>
      <c r="AF126" s="32"/>
      <c r="AG126" s="32"/>
      <c r="AH126" s="33"/>
      <c r="AI126" s="32"/>
      <c r="AJ126" s="32"/>
    </row>
    <row r="127" spans="1:36" ht="13.5" customHeight="1">
      <c r="A127" s="187">
        <v>52</v>
      </c>
      <c r="B127" s="50">
        <v>43709</v>
      </c>
      <c r="C127" s="61">
        <f>VLOOKUP(B127,'base(indices)'!$A$4:$C$183,3,FALSE)</f>
        <v>998</v>
      </c>
      <c r="D127" s="192">
        <f>'base(indices)'!G120</f>
        <v>1.15769772</v>
      </c>
      <c r="E127" s="63">
        <f t="shared" si="73"/>
        <v>1155.3823245600001</v>
      </c>
      <c r="F127" s="82">
        <f>'base(indices)'!$I$147</f>
        <v>0.30830000000000002</v>
      </c>
      <c r="G127" s="63">
        <f t="shared" si="33"/>
        <v>356.20437066184809</v>
      </c>
      <c r="H127" s="268">
        <f t="shared" si="34"/>
        <v>1511.5866952218482</v>
      </c>
      <c r="I127" s="360">
        <f t="shared" si="48"/>
        <v>85999.228840446274</v>
      </c>
      <c r="J127" s="45">
        <f>IF((I127-H$129+(H$129/12*4))+K127-(H127/2)&gt;$I$197,$I$197-K127,(I127-H$129+(H$129/12*4)-(H127/2)))</f>
        <v>74498.814604423707</v>
      </c>
      <c r="K127" s="108">
        <f t="shared" si="69"/>
        <v>10221.185395576289</v>
      </c>
      <c r="L127" s="46">
        <f t="shared" si="50"/>
        <v>84720</v>
      </c>
      <c r="M127" s="43">
        <f t="shared" si="51"/>
        <v>70773.873874202516</v>
      </c>
      <c r="N127" s="108">
        <f t="shared" si="52"/>
        <v>9710.1261257974747</v>
      </c>
      <c r="O127" s="47">
        <f t="shared" si="53"/>
        <v>80483.999999999985</v>
      </c>
      <c r="P127" s="119">
        <f t="shared" si="71"/>
        <v>67048.93314398134</v>
      </c>
      <c r="Q127" s="108">
        <f t="shared" si="55"/>
        <v>9199.0668560186605</v>
      </c>
      <c r="R127" s="46">
        <f t="shared" si="72"/>
        <v>76248</v>
      </c>
      <c r="S127" s="43">
        <f t="shared" si="57"/>
        <v>59599.051683538972</v>
      </c>
      <c r="T127" s="108">
        <f t="shared" si="58"/>
        <v>8176.9483164610319</v>
      </c>
      <c r="U127" s="47">
        <f t="shared" si="59"/>
        <v>67776</v>
      </c>
      <c r="V127" s="45">
        <f t="shared" si="60"/>
        <v>52149.170223096589</v>
      </c>
      <c r="W127" s="108">
        <f t="shared" si="61"/>
        <v>7154.8297769034016</v>
      </c>
      <c r="X127" s="46">
        <f t="shared" si="62"/>
        <v>59303.999999999993</v>
      </c>
      <c r="Y127" s="43">
        <f t="shared" si="63"/>
        <v>44699.288762654222</v>
      </c>
      <c r="Z127" s="108">
        <f t="shared" si="64"/>
        <v>6132.711237345773</v>
      </c>
      <c r="AA127" s="46">
        <f t="shared" si="65"/>
        <v>50831.999999999993</v>
      </c>
      <c r="AB127" s="380"/>
      <c r="AC127" s="16"/>
      <c r="AD127" s="16"/>
      <c r="AE127" s="16"/>
      <c r="AF127" s="16"/>
      <c r="AG127" s="16"/>
      <c r="AH127" s="17"/>
      <c r="AI127" s="16"/>
      <c r="AJ127" s="16"/>
    </row>
    <row r="128" spans="1:36" s="26" customFormat="1" ht="13.5" customHeight="1">
      <c r="A128" s="187">
        <v>51</v>
      </c>
      <c r="B128" s="50">
        <v>43739</v>
      </c>
      <c r="C128" s="61">
        <f>VLOOKUP(B128,'base(indices)'!$A$4:$C$183,3,FALSE)</f>
        <v>998</v>
      </c>
      <c r="D128" s="192">
        <f>'base(indices)'!G121</f>
        <v>1.1566567299999999</v>
      </c>
      <c r="E128" s="54">
        <f t="shared" si="73"/>
        <v>1154.3434165399999</v>
      </c>
      <c r="F128" s="82">
        <f>'base(indices)'!$I$147</f>
        <v>0.30830000000000002</v>
      </c>
      <c r="G128" s="54">
        <f t="shared" si="33"/>
        <v>355.88407531928198</v>
      </c>
      <c r="H128" s="267">
        <f t="shared" si="34"/>
        <v>1510.2274918592818</v>
      </c>
      <c r="I128" s="359">
        <f t="shared" si="48"/>
        <v>84487.642145224425</v>
      </c>
      <c r="J128" s="58">
        <f>IF((I128-H$129+(H$129/12*3))+K128-(H128/2)&gt;$I$197,$I$197-K128,(I128-H$129+(H$129/12*3)-(H128/2)))</f>
        <v>74498.814604423707</v>
      </c>
      <c r="K128" s="91">
        <f t="shared" si="69"/>
        <v>10221.185395576289</v>
      </c>
      <c r="L128" s="284">
        <f t="shared" si="50"/>
        <v>84720</v>
      </c>
      <c r="M128" s="57">
        <f t="shared" si="51"/>
        <v>70773.873874202516</v>
      </c>
      <c r="N128" s="91">
        <f t="shared" si="52"/>
        <v>9710.1261257974747</v>
      </c>
      <c r="O128" s="60">
        <f t="shared" si="53"/>
        <v>80483.999999999985</v>
      </c>
      <c r="P128" s="58">
        <f t="shared" si="71"/>
        <v>67048.93314398134</v>
      </c>
      <c r="Q128" s="91">
        <f t="shared" si="55"/>
        <v>9199.0668560186605</v>
      </c>
      <c r="R128" s="59">
        <f t="shared" si="72"/>
        <v>76248</v>
      </c>
      <c r="S128" s="57">
        <f t="shared" si="57"/>
        <v>59599.051683538972</v>
      </c>
      <c r="T128" s="91">
        <f t="shared" si="58"/>
        <v>8176.9483164610319</v>
      </c>
      <c r="U128" s="60">
        <f t="shared" si="59"/>
        <v>67776</v>
      </c>
      <c r="V128" s="58">
        <f t="shared" si="60"/>
        <v>52149.170223096589</v>
      </c>
      <c r="W128" s="91">
        <f t="shared" si="61"/>
        <v>7154.8297769034016</v>
      </c>
      <c r="X128" s="59">
        <f t="shared" si="62"/>
        <v>59303.999999999993</v>
      </c>
      <c r="Y128" s="57">
        <f t="shared" si="63"/>
        <v>44699.288762654222</v>
      </c>
      <c r="Z128" s="91">
        <f t="shared" si="64"/>
        <v>6132.711237345773</v>
      </c>
      <c r="AA128" s="59">
        <f t="shared" si="65"/>
        <v>50831.999999999993</v>
      </c>
      <c r="AB128" s="381"/>
      <c r="AC128" s="32"/>
      <c r="AD128" s="32"/>
      <c r="AE128" s="32"/>
      <c r="AF128" s="32"/>
      <c r="AG128" s="32"/>
      <c r="AH128" s="33"/>
      <c r="AI128" s="32"/>
      <c r="AJ128" s="32"/>
    </row>
    <row r="129" spans="1:36" ht="13.5" customHeight="1">
      <c r="A129" s="187">
        <v>50</v>
      </c>
      <c r="B129" s="50">
        <v>43770</v>
      </c>
      <c r="C129" s="61">
        <f>VLOOKUP(B129,'base(indices)'!$A$4:$C$183,3,FALSE)</f>
        <v>998</v>
      </c>
      <c r="D129" s="192">
        <f>'base(indices)'!G122</f>
        <v>1.1556166800000001</v>
      </c>
      <c r="E129" s="63">
        <f t="shared" si="73"/>
        <v>1153.3054466400001</v>
      </c>
      <c r="F129" s="82">
        <f>'base(indices)'!$I$147</f>
        <v>0.30830000000000002</v>
      </c>
      <c r="G129" s="63">
        <f t="shared" si="33"/>
        <v>355.56406919911205</v>
      </c>
      <c r="H129" s="268">
        <f t="shared" si="34"/>
        <v>1508.8695158391122</v>
      </c>
      <c r="I129" s="360">
        <f t="shared" si="48"/>
        <v>82977.414653365136</v>
      </c>
      <c r="J129" s="45">
        <f>IF((I129-H$129+(H$129/12*2))+K129-(H129/2)&gt;$I$197,$I$197-K129,(I129-H$129+(H$129/12*2)-(H129/2)))</f>
        <v>74498.814604423707</v>
      </c>
      <c r="K129" s="108">
        <f t="shared" si="69"/>
        <v>10221.185395576289</v>
      </c>
      <c r="L129" s="46">
        <f t="shared" si="50"/>
        <v>84720</v>
      </c>
      <c r="M129" s="43">
        <f t="shared" si="51"/>
        <v>70773.873874202516</v>
      </c>
      <c r="N129" s="108">
        <f t="shared" si="52"/>
        <v>9710.1261257974747</v>
      </c>
      <c r="O129" s="47">
        <f t="shared" si="53"/>
        <v>80483.999999999985</v>
      </c>
      <c r="P129" s="119">
        <f t="shared" si="71"/>
        <v>67048.93314398134</v>
      </c>
      <c r="Q129" s="108">
        <f t="shared" si="55"/>
        <v>9199.0668560186605</v>
      </c>
      <c r="R129" s="46">
        <f t="shared" si="72"/>
        <v>76248</v>
      </c>
      <c r="S129" s="43">
        <f t="shared" si="57"/>
        <v>59599.051683538972</v>
      </c>
      <c r="T129" s="108">
        <f t="shared" si="58"/>
        <v>8176.9483164610319</v>
      </c>
      <c r="U129" s="47">
        <f t="shared" si="59"/>
        <v>67776</v>
      </c>
      <c r="V129" s="45">
        <f t="shared" si="60"/>
        <v>52149.170223096589</v>
      </c>
      <c r="W129" s="108">
        <f t="shared" si="61"/>
        <v>7154.8297769034016</v>
      </c>
      <c r="X129" s="46">
        <f t="shared" si="62"/>
        <v>59303.999999999993</v>
      </c>
      <c r="Y129" s="43">
        <f t="shared" si="63"/>
        <v>44699.288762654222</v>
      </c>
      <c r="Z129" s="108">
        <f t="shared" si="64"/>
        <v>6132.711237345773</v>
      </c>
      <c r="AA129" s="46">
        <f t="shared" si="65"/>
        <v>50831.999999999993</v>
      </c>
      <c r="AB129" s="380"/>
      <c r="AC129" s="16"/>
      <c r="AD129" s="16"/>
      <c r="AE129" s="16"/>
      <c r="AF129" s="16"/>
      <c r="AG129" s="16"/>
      <c r="AH129" s="17"/>
      <c r="AI129" s="16"/>
      <c r="AJ129" s="16"/>
    </row>
    <row r="130" spans="1:36" s="26" customFormat="1" ht="13.5" customHeight="1" thickBot="1">
      <c r="A130" s="305">
        <v>49</v>
      </c>
      <c r="B130" s="247">
        <v>43800</v>
      </c>
      <c r="C130" s="142">
        <f>C129*2</f>
        <v>1996</v>
      </c>
      <c r="D130" s="343">
        <f>'base(indices)'!G123</f>
        <v>1.15400108</v>
      </c>
      <c r="E130" s="170">
        <f t="shared" si="73"/>
        <v>2303.3861556800002</v>
      </c>
      <c r="F130" s="307">
        <f>'base(indices)'!$I$147</f>
        <v>0.30830000000000002</v>
      </c>
      <c r="G130" s="170">
        <f t="shared" si="33"/>
        <v>710.13395179614406</v>
      </c>
      <c r="H130" s="368">
        <f t="shared" si="34"/>
        <v>3013.5201074761444</v>
      </c>
      <c r="I130" s="384">
        <f t="shared" si="48"/>
        <v>81468.545137526031</v>
      </c>
      <c r="J130" s="285">
        <f>IF((I130-H$129+(H$129/12*1))+K130-(H130/4)&gt;$I$197,$I$197-K130,(I130-H$129+(H$129/12*1)-(H130/4)))</f>
        <v>74498.814604423707</v>
      </c>
      <c r="K130" s="202">
        <f t="shared" si="69"/>
        <v>10221.185395576289</v>
      </c>
      <c r="L130" s="286">
        <f t="shared" si="50"/>
        <v>84720</v>
      </c>
      <c r="M130" s="282">
        <f t="shared" si="51"/>
        <v>70773.873874202516</v>
      </c>
      <c r="N130" s="202">
        <f t="shared" si="52"/>
        <v>9710.1261257974747</v>
      </c>
      <c r="O130" s="289">
        <f t="shared" si="53"/>
        <v>80483.999999999985</v>
      </c>
      <c r="P130" s="285">
        <f t="shared" si="71"/>
        <v>67048.93314398134</v>
      </c>
      <c r="Q130" s="202">
        <f t="shared" si="55"/>
        <v>9199.0668560186605</v>
      </c>
      <c r="R130" s="203">
        <f t="shared" si="72"/>
        <v>76248</v>
      </c>
      <c r="S130" s="282">
        <f>J130*S$9</f>
        <v>59599.051683538972</v>
      </c>
      <c r="T130" s="202">
        <f t="shared" si="58"/>
        <v>8176.9483164610319</v>
      </c>
      <c r="U130" s="289">
        <f>S130+T130</f>
        <v>67776</v>
      </c>
      <c r="V130" s="285">
        <f t="shared" si="60"/>
        <v>52149.170223096589</v>
      </c>
      <c r="W130" s="202">
        <f t="shared" si="61"/>
        <v>7154.8297769034016</v>
      </c>
      <c r="X130" s="203">
        <f t="shared" si="62"/>
        <v>59303.999999999993</v>
      </c>
      <c r="Y130" s="282">
        <f t="shared" si="63"/>
        <v>44699.288762654222</v>
      </c>
      <c r="Z130" s="202">
        <f t="shared" si="64"/>
        <v>6132.711237345773</v>
      </c>
      <c r="AA130" s="203">
        <f t="shared" si="65"/>
        <v>50831.999999999993</v>
      </c>
      <c r="AB130" s="381"/>
      <c r="AC130" s="32"/>
      <c r="AD130" s="32"/>
      <c r="AE130" s="32"/>
      <c r="AF130" s="32"/>
      <c r="AG130" s="32"/>
      <c r="AH130" s="33"/>
      <c r="AI130" s="32"/>
      <c r="AJ130" s="32"/>
    </row>
    <row r="131" spans="1:36" s="26" customFormat="1" ht="13.5" customHeight="1">
      <c r="A131" s="190">
        <v>48</v>
      </c>
      <c r="B131" s="136">
        <v>43831</v>
      </c>
      <c r="C131" s="120">
        <f>VLOOKUP(B131,'base(indices)'!$A$4:$C$183,3,FALSE)</f>
        <v>1039</v>
      </c>
      <c r="D131" s="193">
        <f>'base(indices)'!G124</f>
        <v>1.1420099699999999</v>
      </c>
      <c r="E131" s="78">
        <f>C131*D131</f>
        <v>1186.5483588299999</v>
      </c>
      <c r="F131" s="79">
        <f>'base(indices)'!$I$147</f>
        <v>0.30830000000000002</v>
      </c>
      <c r="G131" s="78">
        <f t="shared" si="33"/>
        <v>365.81285902728899</v>
      </c>
      <c r="H131" s="266">
        <f t="shared" si="34"/>
        <v>1552.3612178572889</v>
      </c>
      <c r="I131" s="413">
        <f t="shared" si="48"/>
        <v>78455.025030049888</v>
      </c>
      <c r="J131" s="48">
        <f>IF((I131-H$141+(H$141))+K131-(H131/2)&gt;$I$197,$I$197-K131,(I131-H$141+(H$141)-(H131/2)))</f>
        <v>74498.814604423707</v>
      </c>
      <c r="K131" s="109">
        <f t="shared" si="69"/>
        <v>10221.185395576289</v>
      </c>
      <c r="L131" s="49">
        <f t="shared" si="50"/>
        <v>84720</v>
      </c>
      <c r="M131" s="138">
        <f t="shared" si="51"/>
        <v>70773.873874202516</v>
      </c>
      <c r="N131" s="109">
        <f t="shared" si="52"/>
        <v>9710.1261257974747</v>
      </c>
      <c r="O131" s="139">
        <f t="shared" si="53"/>
        <v>80483.999999999985</v>
      </c>
      <c r="P131" s="291">
        <f t="shared" si="71"/>
        <v>67048.93314398134</v>
      </c>
      <c r="Q131" s="109">
        <f t="shared" si="55"/>
        <v>9199.0668560186605</v>
      </c>
      <c r="R131" s="49">
        <f t="shared" si="72"/>
        <v>76248</v>
      </c>
      <c r="S131" s="138">
        <f t="shared" ref="S131:S141" si="74">J131*S$9</f>
        <v>59599.051683538972</v>
      </c>
      <c r="T131" s="109">
        <f t="shared" si="58"/>
        <v>8176.9483164610319</v>
      </c>
      <c r="U131" s="139">
        <f t="shared" ref="U131:U141" si="75">S131+T131</f>
        <v>67776</v>
      </c>
      <c r="V131" s="48">
        <f t="shared" si="60"/>
        <v>52149.170223096589</v>
      </c>
      <c r="W131" s="109">
        <f t="shared" si="61"/>
        <v>7154.8297769034016</v>
      </c>
      <c r="X131" s="49">
        <f t="shared" si="62"/>
        <v>59303.999999999993</v>
      </c>
      <c r="Y131" s="138">
        <f t="shared" si="63"/>
        <v>44699.288762654222</v>
      </c>
      <c r="Z131" s="109">
        <f t="shared" si="64"/>
        <v>6132.711237345773</v>
      </c>
      <c r="AA131" s="49">
        <f t="shared" si="65"/>
        <v>50831.999999999993</v>
      </c>
      <c r="AB131" s="380"/>
      <c r="AC131" s="32"/>
      <c r="AD131" s="32"/>
      <c r="AE131" s="32"/>
      <c r="AF131" s="32"/>
      <c r="AG131" s="32"/>
      <c r="AH131" s="33"/>
      <c r="AI131" s="32"/>
      <c r="AJ131" s="32"/>
    </row>
    <row r="132" spans="1:36" s="26" customFormat="1" ht="13.5" customHeight="1">
      <c r="A132" s="187">
        <v>47</v>
      </c>
      <c r="B132" s="50">
        <v>43862</v>
      </c>
      <c r="C132" s="61">
        <f>VLOOKUP(B132,'base(indices)'!$A$4:$C$183,3,FALSE)</f>
        <v>1045</v>
      </c>
      <c r="D132" s="192">
        <f>'base(indices)'!G125</f>
        <v>1.1339588599999999</v>
      </c>
      <c r="E132" s="54">
        <f t="shared" ref="E132:E142" si="76">C132*D132</f>
        <v>1184.9870086999999</v>
      </c>
      <c r="F132" s="82">
        <f>'base(indices)'!$I$147</f>
        <v>0.30830000000000002</v>
      </c>
      <c r="G132" s="54">
        <f t="shared" si="33"/>
        <v>365.33149478221003</v>
      </c>
      <c r="H132" s="267">
        <f t="shared" si="34"/>
        <v>1550.31850348221</v>
      </c>
      <c r="I132" s="414">
        <f t="shared" si="48"/>
        <v>76902.663812192593</v>
      </c>
      <c r="J132" s="58">
        <f>IF((I132-H$141+(H$141/12*11))+K132-(H132/2)&gt;$I$197,$I$197-K132,(I132-H$141+(H$141/12*11)-(H132/2)))</f>
        <v>74498.814604423707</v>
      </c>
      <c r="K132" s="91">
        <f t="shared" si="69"/>
        <v>10221.185395576289</v>
      </c>
      <c r="L132" s="284">
        <f t="shared" si="50"/>
        <v>84720</v>
      </c>
      <c r="M132" s="57">
        <f t="shared" si="51"/>
        <v>70773.873874202516</v>
      </c>
      <c r="N132" s="91">
        <f t="shared" si="52"/>
        <v>9710.1261257974747</v>
      </c>
      <c r="O132" s="60">
        <f t="shared" si="53"/>
        <v>80483.999999999985</v>
      </c>
      <c r="P132" s="58">
        <f t="shared" si="71"/>
        <v>67048.93314398134</v>
      </c>
      <c r="Q132" s="91">
        <f t="shared" si="55"/>
        <v>9199.0668560186605</v>
      </c>
      <c r="R132" s="59">
        <f t="shared" si="72"/>
        <v>76248</v>
      </c>
      <c r="S132" s="57">
        <f t="shared" si="74"/>
        <v>59599.051683538972</v>
      </c>
      <c r="T132" s="91">
        <f t="shared" si="58"/>
        <v>8176.9483164610319</v>
      </c>
      <c r="U132" s="60">
        <f t="shared" si="75"/>
        <v>67776</v>
      </c>
      <c r="V132" s="58">
        <f t="shared" si="60"/>
        <v>52149.170223096589</v>
      </c>
      <c r="W132" s="91">
        <f t="shared" si="61"/>
        <v>7154.8297769034016</v>
      </c>
      <c r="X132" s="59">
        <f t="shared" si="62"/>
        <v>59303.999999999993</v>
      </c>
      <c r="Y132" s="57">
        <f t="shared" si="63"/>
        <v>44699.288762654222</v>
      </c>
      <c r="Z132" s="91">
        <f t="shared" si="64"/>
        <v>6132.711237345773</v>
      </c>
      <c r="AA132" s="59">
        <f t="shared" si="65"/>
        <v>50831.999999999993</v>
      </c>
      <c r="AB132" s="381"/>
      <c r="AC132" s="32"/>
      <c r="AD132" s="32"/>
      <c r="AE132" s="32"/>
      <c r="AF132" s="32"/>
      <c r="AG132" s="32"/>
      <c r="AH132" s="33"/>
      <c r="AI132" s="32"/>
      <c r="AJ132" s="32"/>
    </row>
    <row r="133" spans="1:36" s="26" customFormat="1" ht="13.5" customHeight="1">
      <c r="A133" s="187">
        <v>46</v>
      </c>
      <c r="B133" s="50">
        <v>43891</v>
      </c>
      <c r="C133" s="61">
        <f>VLOOKUP(B133,'base(indices)'!$A$4:$C$183,3,FALSE)</f>
        <v>1045</v>
      </c>
      <c r="D133" s="192">
        <f>'base(indices)'!G126</f>
        <v>1.13146963</v>
      </c>
      <c r="E133" s="63">
        <f t="shared" si="76"/>
        <v>1182.3857633499999</v>
      </c>
      <c r="F133" s="82">
        <f>'base(indices)'!$I$147</f>
        <v>0.30830000000000002</v>
      </c>
      <c r="G133" s="63">
        <f t="shared" si="33"/>
        <v>364.52953084080502</v>
      </c>
      <c r="H133" s="268">
        <f t="shared" si="34"/>
        <v>1546.9152941908051</v>
      </c>
      <c r="I133" s="415">
        <f t="shared" si="48"/>
        <v>75352.345308710384</v>
      </c>
      <c r="J133" s="45">
        <f>IF((I133-H$141+(H$141/12*10))+K133-(H133/2)&gt;$I$197,$I$197-K133,(I133-H$141+(H$141/12*10)-(H133/2)))</f>
        <v>74324.531047503377</v>
      </c>
      <c r="K133" s="108">
        <f t="shared" si="69"/>
        <v>10221.185395576289</v>
      </c>
      <c r="L133" s="46">
        <f t="shared" si="50"/>
        <v>84545.716443079669</v>
      </c>
      <c r="M133" s="43">
        <f t="shared" si="51"/>
        <v>70608.304495128206</v>
      </c>
      <c r="N133" s="108">
        <f t="shared" si="52"/>
        <v>9710.1261257974747</v>
      </c>
      <c r="O133" s="47">
        <f t="shared" si="53"/>
        <v>80318.430620925676</v>
      </c>
      <c r="P133" s="119">
        <f t="shared" si="71"/>
        <v>66892.077942753036</v>
      </c>
      <c r="Q133" s="108">
        <f t="shared" si="55"/>
        <v>9199.0668560186605</v>
      </c>
      <c r="R133" s="46">
        <f t="shared" si="72"/>
        <v>76091.144798771697</v>
      </c>
      <c r="S133" s="43">
        <f t="shared" si="74"/>
        <v>59459.624838002703</v>
      </c>
      <c r="T133" s="108">
        <f t="shared" si="58"/>
        <v>8176.9483164610319</v>
      </c>
      <c r="U133" s="47">
        <f t="shared" si="75"/>
        <v>67636.573154463738</v>
      </c>
      <c r="V133" s="45">
        <f t="shared" si="60"/>
        <v>52027.171733252362</v>
      </c>
      <c r="W133" s="108">
        <f t="shared" si="61"/>
        <v>7154.8297769034016</v>
      </c>
      <c r="X133" s="46">
        <f t="shared" si="62"/>
        <v>59182.001510155766</v>
      </c>
      <c r="Y133" s="43">
        <f t="shared" si="63"/>
        <v>44594.718628502022</v>
      </c>
      <c r="Z133" s="108">
        <f t="shared" si="64"/>
        <v>6132.711237345773</v>
      </c>
      <c r="AA133" s="46">
        <f t="shared" si="65"/>
        <v>50727.429865847793</v>
      </c>
      <c r="AB133" s="380"/>
      <c r="AC133" s="32"/>
      <c r="AD133" s="32"/>
      <c r="AE133" s="32"/>
      <c r="AF133" s="32"/>
      <c r="AG133" s="32"/>
      <c r="AH133" s="33"/>
      <c r="AI133" s="32"/>
      <c r="AJ133" s="32"/>
    </row>
    <row r="134" spans="1:36" s="26" customFormat="1" ht="13.5" customHeight="1">
      <c r="A134" s="187">
        <v>45</v>
      </c>
      <c r="B134" s="50">
        <v>43922</v>
      </c>
      <c r="C134" s="61">
        <f>VLOOKUP(B134,'base(indices)'!$A$4:$C$183,3,FALSE)</f>
        <v>1045</v>
      </c>
      <c r="D134" s="192">
        <f>'base(indices)'!G127</f>
        <v>1.1312433799999999</v>
      </c>
      <c r="E134" s="54">
        <f t="shared" si="76"/>
        <v>1182.1493320999998</v>
      </c>
      <c r="F134" s="82">
        <f>'base(indices)'!$I$147</f>
        <v>0.30830000000000002</v>
      </c>
      <c r="G134" s="54">
        <f t="shared" si="33"/>
        <v>364.45663908642996</v>
      </c>
      <c r="H134" s="267">
        <f t="shared" si="34"/>
        <v>1546.6059711864298</v>
      </c>
      <c r="I134" s="414">
        <f t="shared" si="48"/>
        <v>73805.430014519574</v>
      </c>
      <c r="J134" s="58">
        <f>IF((I134-H$141+(H$141/12*9))+K134-(H134/2)&gt;$I$197,$I$197-K134,(I134-H$141+(H$141/12*9)-(H134/2)))</f>
        <v>72650.592107758959</v>
      </c>
      <c r="K134" s="91">
        <f t="shared" si="69"/>
        <v>10221.185395576289</v>
      </c>
      <c r="L134" s="284">
        <f t="shared" si="50"/>
        <v>82871.777503335252</v>
      </c>
      <c r="M134" s="57">
        <f t="shared" si="51"/>
        <v>69018.062502371002</v>
      </c>
      <c r="N134" s="91">
        <f t="shared" si="52"/>
        <v>9710.1261257974747</v>
      </c>
      <c r="O134" s="60">
        <f t="shared" si="53"/>
        <v>78728.188628168471</v>
      </c>
      <c r="P134" s="58">
        <f t="shared" si="71"/>
        <v>65385.532896983066</v>
      </c>
      <c r="Q134" s="91">
        <f t="shared" si="55"/>
        <v>9199.0668560186605</v>
      </c>
      <c r="R134" s="59">
        <f t="shared" si="72"/>
        <v>74584.599753001734</v>
      </c>
      <c r="S134" s="57">
        <f t="shared" si="74"/>
        <v>58120.473686207173</v>
      </c>
      <c r="T134" s="91">
        <f t="shared" si="58"/>
        <v>8176.9483164610319</v>
      </c>
      <c r="U134" s="60">
        <f t="shared" si="75"/>
        <v>66297.422002668201</v>
      </c>
      <c r="V134" s="58">
        <f t="shared" si="60"/>
        <v>50855.414475431266</v>
      </c>
      <c r="W134" s="91">
        <f t="shared" si="61"/>
        <v>7154.8297769034016</v>
      </c>
      <c r="X134" s="59">
        <f t="shared" si="62"/>
        <v>58010.244252334669</v>
      </c>
      <c r="Y134" s="57">
        <f t="shared" si="63"/>
        <v>43590.355264655373</v>
      </c>
      <c r="Z134" s="91">
        <f t="shared" si="64"/>
        <v>6132.711237345773</v>
      </c>
      <c r="AA134" s="59">
        <f t="shared" si="65"/>
        <v>49723.066502001144</v>
      </c>
      <c r="AB134" s="381"/>
      <c r="AC134" s="32"/>
      <c r="AD134" s="32"/>
      <c r="AE134" s="32"/>
      <c r="AF134" s="32"/>
      <c r="AG134" s="32"/>
      <c r="AH134" s="33"/>
      <c r="AI134" s="32"/>
      <c r="AJ134" s="32"/>
    </row>
    <row r="135" spans="1:36" s="26" customFormat="1" ht="13.5" customHeight="1">
      <c r="A135" s="187">
        <v>44</v>
      </c>
      <c r="B135" s="50">
        <v>43952</v>
      </c>
      <c r="C135" s="61">
        <f>VLOOKUP(B135,'base(indices)'!$A$4:$C$183,3,FALSE)</f>
        <v>1045</v>
      </c>
      <c r="D135" s="192">
        <f>'base(indices)'!G128</f>
        <v>1.13135652</v>
      </c>
      <c r="E135" s="63">
        <f t="shared" si="76"/>
        <v>1182.2675634</v>
      </c>
      <c r="F135" s="82">
        <f>'base(indices)'!$I$147</f>
        <v>0.30830000000000002</v>
      </c>
      <c r="G135" s="63">
        <f t="shared" si="33"/>
        <v>364.49308979622003</v>
      </c>
      <c r="H135" s="268">
        <f t="shared" si="34"/>
        <v>1546.7606531962201</v>
      </c>
      <c r="I135" s="415">
        <f t="shared" si="48"/>
        <v>72258.824043333138</v>
      </c>
      <c r="J135" s="45">
        <f>IF((I135-H$141+(H$141/12*8))+K135-(H135/2)&gt;$I$197,$I$197-K135,(I135-H$141+(H$141/12*8)-(H135/2)))</f>
        <v>70976.730488511821</v>
      </c>
      <c r="K135" s="108">
        <f t="shared" si="69"/>
        <v>10221.185395576289</v>
      </c>
      <c r="L135" s="46">
        <f t="shared" si="50"/>
        <v>81197.915884088114</v>
      </c>
      <c r="M135" s="43">
        <f t="shared" si="51"/>
        <v>67427.893964086223</v>
      </c>
      <c r="N135" s="108">
        <f t="shared" si="52"/>
        <v>9710.1261257974747</v>
      </c>
      <c r="O135" s="47">
        <f t="shared" si="53"/>
        <v>77138.020089883692</v>
      </c>
      <c r="P135" s="119">
        <f t="shared" si="71"/>
        <v>63879.057439660639</v>
      </c>
      <c r="Q135" s="108">
        <f t="shared" si="55"/>
        <v>9199.0668560186605</v>
      </c>
      <c r="R135" s="46">
        <f t="shared" si="72"/>
        <v>73078.124295679299</v>
      </c>
      <c r="S135" s="43">
        <f t="shared" si="74"/>
        <v>56781.384390809457</v>
      </c>
      <c r="T135" s="108">
        <f t="shared" si="58"/>
        <v>8176.9483164610319</v>
      </c>
      <c r="U135" s="47">
        <f t="shared" si="75"/>
        <v>64958.332707270485</v>
      </c>
      <c r="V135" s="45">
        <f t="shared" si="60"/>
        <v>49683.711341958275</v>
      </c>
      <c r="W135" s="108">
        <f t="shared" si="61"/>
        <v>7154.8297769034016</v>
      </c>
      <c r="X135" s="46">
        <f t="shared" si="62"/>
        <v>56838.541118861678</v>
      </c>
      <c r="Y135" s="43">
        <f t="shared" si="63"/>
        <v>42586.038293107093</v>
      </c>
      <c r="Z135" s="108">
        <f t="shared" si="64"/>
        <v>6132.711237345773</v>
      </c>
      <c r="AA135" s="46">
        <f t="shared" si="65"/>
        <v>48718.749530452864</v>
      </c>
      <c r="AB135" s="380"/>
      <c r="AC135" s="32"/>
      <c r="AD135" s="32"/>
      <c r="AE135" s="32"/>
      <c r="AF135" s="32"/>
      <c r="AG135" s="32"/>
      <c r="AH135" s="33"/>
      <c r="AI135" s="32"/>
      <c r="AJ135" s="32"/>
    </row>
    <row r="136" spans="1:36" s="26" customFormat="1" ht="13.5" customHeight="1">
      <c r="A136" s="187">
        <v>43</v>
      </c>
      <c r="B136" s="50">
        <v>43983</v>
      </c>
      <c r="C136" s="61">
        <f>VLOOKUP(B136,'base(indices)'!$A$4:$C$183,3,FALSE)</f>
        <v>1045</v>
      </c>
      <c r="D136" s="192">
        <f>'base(indices)'!G129</f>
        <v>1.1380711400000001</v>
      </c>
      <c r="E136" s="54">
        <f t="shared" si="76"/>
        <v>1189.2843413000001</v>
      </c>
      <c r="F136" s="82">
        <f>'base(indices)'!$I$147</f>
        <v>0.30830000000000002</v>
      </c>
      <c r="G136" s="54">
        <f t="shared" si="33"/>
        <v>366.65636242279004</v>
      </c>
      <c r="H136" s="267">
        <f t="shared" si="34"/>
        <v>1555.9407037227902</v>
      </c>
      <c r="I136" s="414">
        <f t="shared" si="48"/>
        <v>70712.063390136915</v>
      </c>
      <c r="J136" s="58">
        <f>IF((I136-H$141+(H$141/12*7))+K136-(H136/2)&gt;$I$197,$I$197-K136,(I136-H$141+(H$141/12*7)-(H136/2)))</f>
        <v>69298.201502996511</v>
      </c>
      <c r="K136" s="91">
        <f t="shared" si="69"/>
        <v>10221.185395576289</v>
      </c>
      <c r="L136" s="284">
        <f t="shared" si="50"/>
        <v>79519.386898572804</v>
      </c>
      <c r="M136" s="57">
        <f t="shared" si="51"/>
        <v>65833.291427846678</v>
      </c>
      <c r="N136" s="91">
        <f t="shared" si="52"/>
        <v>9710.1261257974747</v>
      </c>
      <c r="O136" s="60">
        <f t="shared" si="53"/>
        <v>75543.417553644147</v>
      </c>
      <c r="P136" s="58">
        <f t="shared" si="71"/>
        <v>62368.381352696859</v>
      </c>
      <c r="Q136" s="91">
        <f t="shared" si="55"/>
        <v>9199.0668560186605</v>
      </c>
      <c r="R136" s="59">
        <f t="shared" si="72"/>
        <v>71567.448208715519</v>
      </c>
      <c r="S136" s="57">
        <f t="shared" si="74"/>
        <v>55438.561202397213</v>
      </c>
      <c r="T136" s="91">
        <f t="shared" si="58"/>
        <v>8176.9483164610319</v>
      </c>
      <c r="U136" s="60">
        <f t="shared" si="75"/>
        <v>63615.509518858249</v>
      </c>
      <c r="V136" s="58">
        <f t="shared" si="60"/>
        <v>48508.741052097554</v>
      </c>
      <c r="W136" s="91">
        <f t="shared" si="61"/>
        <v>7154.8297769034016</v>
      </c>
      <c r="X136" s="59">
        <f t="shared" si="62"/>
        <v>55663.570829000957</v>
      </c>
      <c r="Y136" s="57">
        <f t="shared" si="63"/>
        <v>41578.920901797908</v>
      </c>
      <c r="Z136" s="91">
        <f t="shared" si="64"/>
        <v>6132.711237345773</v>
      </c>
      <c r="AA136" s="59">
        <f t="shared" si="65"/>
        <v>47711.63213914368</v>
      </c>
      <c r="AB136" s="381"/>
      <c r="AC136" s="32"/>
      <c r="AD136" s="32"/>
      <c r="AE136" s="32"/>
      <c r="AF136" s="32"/>
      <c r="AG136" s="32"/>
      <c r="AH136" s="33"/>
      <c r="AI136" s="32"/>
      <c r="AJ136" s="32"/>
    </row>
    <row r="137" spans="1:36" s="26" customFormat="1" ht="13.5" customHeight="1">
      <c r="A137" s="187">
        <v>42</v>
      </c>
      <c r="B137" s="50">
        <v>44013</v>
      </c>
      <c r="C137" s="61">
        <f>VLOOKUP(B137,'base(indices)'!$A$4:$C$183,3,FALSE)</f>
        <v>1045</v>
      </c>
      <c r="D137" s="192">
        <f>'base(indices)'!G130</f>
        <v>1.13784357</v>
      </c>
      <c r="E137" s="63">
        <f t="shared" si="76"/>
        <v>1189.04653065</v>
      </c>
      <c r="F137" s="82">
        <f>'base(indices)'!$I$147</f>
        <v>0.30830000000000002</v>
      </c>
      <c r="G137" s="63">
        <f t="shared" si="33"/>
        <v>366.58304539939502</v>
      </c>
      <c r="H137" s="268">
        <f t="shared" si="34"/>
        <v>1555.6295760493949</v>
      </c>
      <c r="I137" s="415">
        <f t="shared" si="48"/>
        <v>69156.122686414121</v>
      </c>
      <c r="J137" s="45">
        <f>IF((I137-H$141+(H$141/12*6))+K137-(H137/2)&gt;$I$197,$I$197-K137,(I137-H$141+(H$141/12*6)-(H137/2)))</f>
        <v>67615.238056054615</v>
      </c>
      <c r="K137" s="108">
        <f t="shared" si="69"/>
        <v>10221.185395576289</v>
      </c>
      <c r="L137" s="46">
        <f t="shared" si="50"/>
        <v>77836.423451630908</v>
      </c>
      <c r="M137" s="43">
        <f t="shared" si="51"/>
        <v>64234.476153251882</v>
      </c>
      <c r="N137" s="108">
        <f t="shared" si="52"/>
        <v>9710.1261257974747</v>
      </c>
      <c r="O137" s="47">
        <f t="shared" si="53"/>
        <v>73944.602279049359</v>
      </c>
      <c r="P137" s="119">
        <f t="shared" si="71"/>
        <v>60853.714250449157</v>
      </c>
      <c r="Q137" s="108">
        <f t="shared" si="55"/>
        <v>9199.0668560186605</v>
      </c>
      <c r="R137" s="46">
        <f t="shared" si="72"/>
        <v>70052.781106467824</v>
      </c>
      <c r="S137" s="43">
        <f t="shared" si="74"/>
        <v>54092.190444843698</v>
      </c>
      <c r="T137" s="108">
        <f t="shared" si="58"/>
        <v>8176.9483164610319</v>
      </c>
      <c r="U137" s="47">
        <f t="shared" si="75"/>
        <v>62269.138761304726</v>
      </c>
      <c r="V137" s="45">
        <f t="shared" si="60"/>
        <v>47330.666639238225</v>
      </c>
      <c r="W137" s="108">
        <f t="shared" si="61"/>
        <v>7154.8297769034016</v>
      </c>
      <c r="X137" s="46">
        <f t="shared" si="62"/>
        <v>54485.496416141628</v>
      </c>
      <c r="Y137" s="43">
        <f t="shared" si="63"/>
        <v>40569.142833632766</v>
      </c>
      <c r="Z137" s="108">
        <f t="shared" si="64"/>
        <v>6132.711237345773</v>
      </c>
      <c r="AA137" s="46">
        <f t="shared" si="65"/>
        <v>46701.854070978537</v>
      </c>
      <c r="AB137" s="380"/>
      <c r="AC137" s="32"/>
      <c r="AD137" s="32"/>
      <c r="AE137" s="32"/>
      <c r="AF137" s="32"/>
      <c r="AG137" s="32"/>
      <c r="AH137" s="33"/>
      <c r="AI137" s="32"/>
      <c r="AJ137" s="32"/>
    </row>
    <row r="138" spans="1:36" s="26" customFormat="1" ht="13.5" customHeight="1">
      <c r="A138" s="187">
        <v>41</v>
      </c>
      <c r="B138" s="50">
        <v>44044</v>
      </c>
      <c r="C138" s="61">
        <f>VLOOKUP(B138,'base(indices)'!$A$4:$C$183,3,FALSE)</f>
        <v>1045</v>
      </c>
      <c r="D138" s="192">
        <f>'base(indices)'!G131</f>
        <v>1.1344402499999999</v>
      </c>
      <c r="E138" s="54">
        <f t="shared" si="76"/>
        <v>1185.4900612499998</v>
      </c>
      <c r="F138" s="82">
        <f>'base(indices)'!$I$147</f>
        <v>0.30830000000000002</v>
      </c>
      <c r="G138" s="54">
        <f t="shared" si="33"/>
        <v>365.48658588337497</v>
      </c>
      <c r="H138" s="267">
        <f t="shared" si="34"/>
        <v>1550.9766471333749</v>
      </c>
      <c r="I138" s="414">
        <f t="shared" si="48"/>
        <v>67600.493110364725</v>
      </c>
      <c r="J138" s="58">
        <f>IF((I138-H$141+(H$141/12*5))+K138-(H138/2)&gt;$I$197,$I$197-K138,(I138-H$141+(H$141/12*5)-(H138/2)))</f>
        <v>65934.756637407438</v>
      </c>
      <c r="K138" s="91">
        <f t="shared" si="69"/>
        <v>10221.185395576289</v>
      </c>
      <c r="L138" s="284">
        <f t="shared" si="50"/>
        <v>76155.94203298373</v>
      </c>
      <c r="M138" s="57">
        <f t="shared" si="51"/>
        <v>62638.01880553706</v>
      </c>
      <c r="N138" s="91">
        <f t="shared" si="52"/>
        <v>9710.1261257974747</v>
      </c>
      <c r="O138" s="60">
        <f t="shared" si="53"/>
        <v>72348.144931334537</v>
      </c>
      <c r="P138" s="58">
        <f t="shared" si="71"/>
        <v>59341.280973666697</v>
      </c>
      <c r="Q138" s="91">
        <f t="shared" si="55"/>
        <v>9199.0668560186605</v>
      </c>
      <c r="R138" s="59">
        <f t="shared" si="72"/>
        <v>68540.347829685357</v>
      </c>
      <c r="S138" s="57">
        <f t="shared" si="74"/>
        <v>52747.805309925956</v>
      </c>
      <c r="T138" s="91">
        <f t="shared" si="58"/>
        <v>8176.9483164610319</v>
      </c>
      <c r="U138" s="60">
        <f t="shared" si="75"/>
        <v>60924.753626386984</v>
      </c>
      <c r="V138" s="58">
        <f t="shared" si="60"/>
        <v>46154.329646185201</v>
      </c>
      <c r="W138" s="91">
        <f t="shared" si="61"/>
        <v>7154.8297769034016</v>
      </c>
      <c r="X138" s="59">
        <f t="shared" si="62"/>
        <v>53309.159423088604</v>
      </c>
      <c r="Y138" s="57">
        <f t="shared" si="63"/>
        <v>39560.85398244446</v>
      </c>
      <c r="Z138" s="91">
        <f t="shared" si="64"/>
        <v>6132.711237345773</v>
      </c>
      <c r="AA138" s="59">
        <f t="shared" si="65"/>
        <v>45693.565219790231</v>
      </c>
      <c r="AB138" s="381"/>
      <c r="AC138" s="32"/>
      <c r="AD138" s="32"/>
      <c r="AE138" s="32"/>
      <c r="AF138" s="32"/>
      <c r="AG138" s="32"/>
      <c r="AH138" s="33"/>
      <c r="AI138" s="32"/>
      <c r="AJ138" s="32"/>
    </row>
    <row r="139" spans="1:36" s="26" customFormat="1" ht="13.5" customHeight="1">
      <c r="A139" s="187">
        <v>40</v>
      </c>
      <c r="B139" s="50">
        <v>44075</v>
      </c>
      <c r="C139" s="61">
        <f>VLOOKUP(B139,'base(indices)'!$A$4:$C$183,3,FALSE)</f>
        <v>1045</v>
      </c>
      <c r="D139" s="192">
        <f>'base(indices)'!G132</f>
        <v>1.1318370200000001</v>
      </c>
      <c r="E139" s="63">
        <f t="shared" si="76"/>
        <v>1182.7696859</v>
      </c>
      <c r="F139" s="82">
        <f>'base(indices)'!$I$147</f>
        <v>0.30830000000000002</v>
      </c>
      <c r="G139" s="63">
        <f t="shared" ref="G139:G166" si="77">E139*F139</f>
        <v>364.64789416297003</v>
      </c>
      <c r="H139" s="268">
        <f t="shared" ref="H139:H166" si="78">E139+G139</f>
        <v>1547.41758006297</v>
      </c>
      <c r="I139" s="415">
        <f t="shared" si="48"/>
        <v>66049.516463231354</v>
      </c>
      <c r="J139" s="45">
        <f>IF((I139-H$141+(H$141/12*4))+K139-(H139/2)&gt;$I$197,$I$197-K139,(I139-H$141+(H$141/12*4)-(H139/2)))</f>
        <v>64258.381216753463</v>
      </c>
      <c r="K139" s="108">
        <f t="shared" ref="K139:K170" si="79">I$196</f>
        <v>10221.185395576289</v>
      </c>
      <c r="L139" s="46">
        <f t="shared" si="50"/>
        <v>74479.566612329756</v>
      </c>
      <c r="M139" s="43">
        <f t="shared" si="51"/>
        <v>61045.462155915789</v>
      </c>
      <c r="N139" s="108">
        <f t="shared" si="52"/>
        <v>9710.1261257974747</v>
      </c>
      <c r="O139" s="47">
        <f t="shared" si="53"/>
        <v>70755.588281713266</v>
      </c>
      <c r="P139" s="119">
        <f t="shared" si="71"/>
        <v>57832.543095078116</v>
      </c>
      <c r="Q139" s="108">
        <f t="shared" si="55"/>
        <v>9199.0668560186605</v>
      </c>
      <c r="R139" s="46">
        <f t="shared" si="72"/>
        <v>67031.609951096776</v>
      </c>
      <c r="S139" s="43">
        <f t="shared" si="74"/>
        <v>51406.704973402775</v>
      </c>
      <c r="T139" s="108">
        <f t="shared" si="58"/>
        <v>8176.9483164610319</v>
      </c>
      <c r="U139" s="47">
        <f t="shared" si="75"/>
        <v>59583.653289863811</v>
      </c>
      <c r="V139" s="45">
        <f t="shared" si="60"/>
        <v>44980.86685172742</v>
      </c>
      <c r="W139" s="108">
        <f t="shared" si="61"/>
        <v>7154.8297769034016</v>
      </c>
      <c r="X139" s="46">
        <f t="shared" si="62"/>
        <v>52135.696628630823</v>
      </c>
      <c r="Y139" s="43">
        <f t="shared" si="63"/>
        <v>38555.028730052079</v>
      </c>
      <c r="Z139" s="108">
        <f t="shared" si="64"/>
        <v>6132.711237345773</v>
      </c>
      <c r="AA139" s="46">
        <f t="shared" si="65"/>
        <v>44687.739967397851</v>
      </c>
      <c r="AB139" s="380"/>
      <c r="AC139" s="32"/>
      <c r="AD139" s="32"/>
      <c r="AE139" s="32"/>
      <c r="AF139" s="32"/>
      <c r="AG139" s="32"/>
      <c r="AH139" s="33"/>
      <c r="AI139" s="32"/>
      <c r="AJ139" s="32"/>
    </row>
    <row r="140" spans="1:36" s="26" customFormat="1" ht="13.5" customHeight="1">
      <c r="A140" s="187">
        <v>39</v>
      </c>
      <c r="B140" s="50">
        <v>44105</v>
      </c>
      <c r="C140" s="61">
        <f>VLOOKUP(B140,'base(indices)'!$A$4:$C$183,3,FALSE)</f>
        <v>1045</v>
      </c>
      <c r="D140" s="192">
        <f>'base(indices)'!G133</f>
        <v>1.12676657</v>
      </c>
      <c r="E140" s="54">
        <f t="shared" si="76"/>
        <v>1177.4710656500001</v>
      </c>
      <c r="F140" s="82">
        <f>'base(indices)'!$I$147</f>
        <v>0.30830000000000002</v>
      </c>
      <c r="G140" s="54">
        <f t="shared" si="77"/>
        <v>363.01432953989507</v>
      </c>
      <c r="H140" s="267">
        <f t="shared" si="78"/>
        <v>1540.4853951898951</v>
      </c>
      <c r="I140" s="414">
        <f t="shared" si="48"/>
        <v>64502.098883168386</v>
      </c>
      <c r="J140" s="58">
        <f>IF((I140-H$141+(H$141/12*3))+K140-(H140/2)&gt;$I$197,$I$197-K140,(I140-H$141+(H$141/12*3)-(H140/2)))</f>
        <v>62587.251422071233</v>
      </c>
      <c r="K140" s="91">
        <f t="shared" si="79"/>
        <v>10221.185395576289</v>
      </c>
      <c r="L140" s="284">
        <f t="shared" si="50"/>
        <v>72808.436817647525</v>
      </c>
      <c r="M140" s="57">
        <f t="shared" si="51"/>
        <v>59457.888850967669</v>
      </c>
      <c r="N140" s="91">
        <f t="shared" si="52"/>
        <v>9710.1261257974747</v>
      </c>
      <c r="O140" s="60">
        <f t="shared" si="53"/>
        <v>69168.014976765146</v>
      </c>
      <c r="P140" s="58">
        <f t="shared" si="71"/>
        <v>56328.526279864112</v>
      </c>
      <c r="Q140" s="91">
        <f t="shared" si="55"/>
        <v>9199.0668560186605</v>
      </c>
      <c r="R140" s="59">
        <f t="shared" si="72"/>
        <v>65527.593135882773</v>
      </c>
      <c r="S140" s="57">
        <f t="shared" si="74"/>
        <v>50069.801137656992</v>
      </c>
      <c r="T140" s="91">
        <f t="shared" si="58"/>
        <v>8176.9483164610319</v>
      </c>
      <c r="U140" s="60">
        <f t="shared" si="75"/>
        <v>58246.74945411802</v>
      </c>
      <c r="V140" s="58">
        <f t="shared" si="60"/>
        <v>43811.075995449857</v>
      </c>
      <c r="W140" s="91">
        <f t="shared" si="61"/>
        <v>7154.8297769034016</v>
      </c>
      <c r="X140" s="59">
        <f t="shared" si="62"/>
        <v>50965.905772353261</v>
      </c>
      <c r="Y140" s="57">
        <f t="shared" si="63"/>
        <v>37552.350853242737</v>
      </c>
      <c r="Z140" s="91">
        <f t="shared" si="64"/>
        <v>6132.711237345773</v>
      </c>
      <c r="AA140" s="59">
        <f t="shared" si="65"/>
        <v>43685.062090588508</v>
      </c>
      <c r="AB140" s="381"/>
      <c r="AC140" s="32"/>
      <c r="AD140" s="32"/>
      <c r="AE140" s="32"/>
      <c r="AF140" s="32"/>
      <c r="AG140" s="32"/>
      <c r="AH140" s="33"/>
      <c r="AI140" s="32"/>
      <c r="AJ140" s="32"/>
    </row>
    <row r="141" spans="1:36" s="26" customFormat="1" ht="13.5" customHeight="1">
      <c r="A141" s="187">
        <v>38</v>
      </c>
      <c r="B141" s="50">
        <v>44136</v>
      </c>
      <c r="C141" s="61">
        <f>VLOOKUP(B141,'base(indices)'!$A$4:$C$183,3,FALSE)</f>
        <v>1045</v>
      </c>
      <c r="D141" s="192">
        <f>'base(indices)'!G134</f>
        <v>1.1162736</v>
      </c>
      <c r="E141" s="63">
        <f t="shared" si="76"/>
        <v>1166.5059120000001</v>
      </c>
      <c r="F141" s="82">
        <f>'base(indices)'!$I$147</f>
        <v>0.30830000000000002</v>
      </c>
      <c r="G141" s="63">
        <f t="shared" si="77"/>
        <v>359.63377266960003</v>
      </c>
      <c r="H141" s="268">
        <f t="shared" si="78"/>
        <v>1526.1396846696002</v>
      </c>
      <c r="I141" s="415">
        <f t="shared" ref="I141:I142" si="80">I140-H140</f>
        <v>62961.613487978488</v>
      </c>
      <c r="J141" s="45">
        <f>IF((I141-H$141+(H$141/12*2))+K141-(H141/2)&gt;$I$197,$I$197-K141,(I141-H$141+(H$141/12*2)-(H141/2)))</f>
        <v>60926.760575085689</v>
      </c>
      <c r="K141" s="108">
        <f t="shared" si="79"/>
        <v>10221.185395576289</v>
      </c>
      <c r="L141" s="46">
        <f t="shared" si="50"/>
        <v>71147.945970661982</v>
      </c>
      <c r="M141" s="43">
        <f t="shared" si="51"/>
        <v>57880.4225463314</v>
      </c>
      <c r="N141" s="108">
        <f t="shared" si="52"/>
        <v>9710.1261257974747</v>
      </c>
      <c r="O141" s="47">
        <f t="shared" si="53"/>
        <v>67590.548672128876</v>
      </c>
      <c r="P141" s="119">
        <f t="shared" si="71"/>
        <v>54834.084517577125</v>
      </c>
      <c r="Q141" s="108">
        <f t="shared" si="55"/>
        <v>9199.0668560186605</v>
      </c>
      <c r="R141" s="46">
        <f t="shared" si="72"/>
        <v>64033.151373595785</v>
      </c>
      <c r="S141" s="43">
        <f t="shared" si="74"/>
        <v>48741.408460068553</v>
      </c>
      <c r="T141" s="108">
        <f t="shared" si="58"/>
        <v>8176.9483164610319</v>
      </c>
      <c r="U141" s="47">
        <f t="shared" si="75"/>
        <v>56918.356776529588</v>
      </c>
      <c r="V141" s="45">
        <f t="shared" si="60"/>
        <v>42648.732402559981</v>
      </c>
      <c r="W141" s="108">
        <f t="shared" si="61"/>
        <v>7154.8297769034016</v>
      </c>
      <c r="X141" s="46">
        <f t="shared" si="62"/>
        <v>49803.562179463384</v>
      </c>
      <c r="Y141" s="43">
        <f t="shared" si="63"/>
        <v>36556.056345051409</v>
      </c>
      <c r="Z141" s="108">
        <f t="shared" si="64"/>
        <v>6132.711237345773</v>
      </c>
      <c r="AA141" s="46">
        <f t="shared" si="65"/>
        <v>42688.76758239718</v>
      </c>
      <c r="AB141" s="380"/>
      <c r="AC141" s="32"/>
      <c r="AD141" s="32"/>
      <c r="AE141" s="32"/>
      <c r="AF141" s="32"/>
      <c r="AG141" s="32"/>
      <c r="AH141" s="33"/>
      <c r="AI141" s="32"/>
      <c r="AJ141" s="32"/>
    </row>
    <row r="142" spans="1:36" s="26" customFormat="1" ht="13.5" customHeight="1" thickBot="1">
      <c r="A142" s="188">
        <v>37</v>
      </c>
      <c r="B142" s="68">
        <v>44166</v>
      </c>
      <c r="C142" s="69">
        <f>C141*2</f>
        <v>2090</v>
      </c>
      <c r="D142" s="335">
        <f>'base(indices)'!G135</f>
        <v>1.1073044400000001</v>
      </c>
      <c r="E142" s="163">
        <f t="shared" si="76"/>
        <v>2314.2662796</v>
      </c>
      <c r="F142" s="304">
        <f>'base(indices)'!$I$147</f>
        <v>0.30830000000000002</v>
      </c>
      <c r="G142" s="163">
        <f t="shared" si="77"/>
        <v>713.48829400068007</v>
      </c>
      <c r="H142" s="355">
        <f t="shared" si="78"/>
        <v>3027.75457360068</v>
      </c>
      <c r="I142" s="416">
        <f t="shared" si="80"/>
        <v>61435.473803308887</v>
      </c>
      <c r="J142" s="175">
        <f>IF((I142-H$141+(H$141/12*1))+K142-(H142/4)&gt;$I$197,$I$197-K142,(I142-H$141+(H$141/12*1)-(H142/4)))</f>
        <v>59279.573782294916</v>
      </c>
      <c r="K142" s="86">
        <f t="shared" si="79"/>
        <v>10221.185395576289</v>
      </c>
      <c r="L142" s="287">
        <f t="shared" si="50"/>
        <v>69500.759177871209</v>
      </c>
      <c r="M142" s="85">
        <f t="shared" si="51"/>
        <v>56315.595093180171</v>
      </c>
      <c r="N142" s="86">
        <f t="shared" si="52"/>
        <v>9710.1261257974747</v>
      </c>
      <c r="O142" s="107">
        <f t="shared" si="53"/>
        <v>66025.721218977647</v>
      </c>
      <c r="P142" s="175">
        <f t="shared" si="71"/>
        <v>53351.616404065426</v>
      </c>
      <c r="Q142" s="86">
        <f t="shared" si="55"/>
        <v>9199.0668560186605</v>
      </c>
      <c r="R142" s="165">
        <f t="shared" si="72"/>
        <v>62550.683260084086</v>
      </c>
      <c r="S142" s="85">
        <f>J142*S$9</f>
        <v>47423.659025835936</v>
      </c>
      <c r="T142" s="86">
        <f t="shared" si="58"/>
        <v>8176.9483164610319</v>
      </c>
      <c r="U142" s="107">
        <f>S142+T142</f>
        <v>55600.607342296964</v>
      </c>
      <c r="V142" s="175">
        <f t="shared" si="60"/>
        <v>41495.701647606438</v>
      </c>
      <c r="W142" s="86">
        <f t="shared" si="61"/>
        <v>7154.8297769034016</v>
      </c>
      <c r="X142" s="165">
        <f t="shared" si="62"/>
        <v>48650.531424509842</v>
      </c>
      <c r="Y142" s="85">
        <f t="shared" si="63"/>
        <v>35567.744269376948</v>
      </c>
      <c r="Z142" s="86">
        <f t="shared" si="64"/>
        <v>6132.711237345773</v>
      </c>
      <c r="AA142" s="165">
        <f t="shared" si="65"/>
        <v>41700.455506722719</v>
      </c>
      <c r="AB142" s="381"/>
      <c r="AC142" s="32"/>
      <c r="AD142" s="32"/>
      <c r="AE142" s="32"/>
      <c r="AF142" s="32"/>
      <c r="AG142" s="32"/>
      <c r="AH142" s="33"/>
      <c r="AI142" s="32"/>
      <c r="AJ142" s="32"/>
    </row>
    <row r="143" spans="1:36" ht="13.5" customHeight="1">
      <c r="A143" s="217">
        <v>36</v>
      </c>
      <c r="B143" s="246">
        <v>44197</v>
      </c>
      <c r="C143" s="273">
        <f>VLOOKUP(B143,'base(indices)'!$A$4:$C$183,3,FALSE)</f>
        <v>1100</v>
      </c>
      <c r="D143" s="195">
        <f>'base(indices)'!G136</f>
        <v>1.09569012</v>
      </c>
      <c r="E143" s="154">
        <f>C143*D143</f>
        <v>1205.2591319999999</v>
      </c>
      <c r="F143" s="42">
        <f>'base(indices)'!$I$147</f>
        <v>0.30830000000000002</v>
      </c>
      <c r="G143" s="154">
        <f t="shared" si="77"/>
        <v>371.58139039560001</v>
      </c>
      <c r="H143" s="362">
        <f t="shared" si="78"/>
        <v>1576.8405223955999</v>
      </c>
      <c r="I143" s="401">
        <f t="shared" ref="I143:I176" si="81">I142-H142</f>
        <v>58407.719229708207</v>
      </c>
      <c r="J143" s="288">
        <f>IF((I143-H$153+(H$153))+K143-(H143/2)&gt;$I$197,$I$197-K143,(I143-H$153+(H$153)-(H143/2)))</f>
        <v>57619.298968510404</v>
      </c>
      <c r="K143" s="156">
        <f t="shared" si="79"/>
        <v>10221.185395576289</v>
      </c>
      <c r="L143" s="150">
        <f t="shared" si="50"/>
        <v>67840.484364086689</v>
      </c>
      <c r="M143" s="283">
        <f t="shared" si="51"/>
        <v>54738.334020084883</v>
      </c>
      <c r="N143" s="156">
        <f t="shared" si="52"/>
        <v>9710.1261257974747</v>
      </c>
      <c r="O143" s="290">
        <f t="shared" si="53"/>
        <v>64448.46014588236</v>
      </c>
      <c r="P143" s="292">
        <f t="shared" si="71"/>
        <v>51857.369071659363</v>
      </c>
      <c r="Q143" s="156">
        <f t="shared" si="55"/>
        <v>9199.0668560186605</v>
      </c>
      <c r="R143" s="150">
        <f t="shared" si="72"/>
        <v>61056.435927678023</v>
      </c>
      <c r="S143" s="283">
        <f>J143*S$9</f>
        <v>46095.439174808329</v>
      </c>
      <c r="T143" s="156">
        <f t="shared" si="58"/>
        <v>8176.9483164610319</v>
      </c>
      <c r="U143" s="290">
        <f>S143+T143</f>
        <v>54272.387491269357</v>
      </c>
      <c r="V143" s="288">
        <f t="shared" si="60"/>
        <v>40333.509277957281</v>
      </c>
      <c r="W143" s="156">
        <f t="shared" si="61"/>
        <v>7154.8297769034016</v>
      </c>
      <c r="X143" s="150">
        <f t="shared" si="62"/>
        <v>47488.339054860684</v>
      </c>
      <c r="Y143" s="283">
        <f t="shared" si="63"/>
        <v>34571.579381106239</v>
      </c>
      <c r="Z143" s="156">
        <f t="shared" si="64"/>
        <v>6132.711237345773</v>
      </c>
      <c r="AA143" s="150">
        <f t="shared" si="65"/>
        <v>40704.290618452011</v>
      </c>
      <c r="AB143" s="380"/>
    </row>
    <row r="144" spans="1:36" ht="13.5" customHeight="1">
      <c r="A144" s="187">
        <v>35</v>
      </c>
      <c r="B144" s="50">
        <v>44228</v>
      </c>
      <c r="C144" s="61">
        <f>VLOOKUP(B144,'base(indices)'!$A$4:$C$183,3,FALSE)</f>
        <v>1100</v>
      </c>
      <c r="D144" s="192">
        <f>'base(indices)'!G137</f>
        <v>1.0872098800000001</v>
      </c>
      <c r="E144" s="54">
        <f t="shared" ref="E144:E154" si="82">C144*D144</f>
        <v>1195.9308680000001</v>
      </c>
      <c r="F144" s="82">
        <f>'base(indices)'!$I$147</f>
        <v>0.30830000000000002</v>
      </c>
      <c r="G144" s="54">
        <f t="shared" si="77"/>
        <v>368.70548660440005</v>
      </c>
      <c r="H144" s="267">
        <f t="shared" si="78"/>
        <v>1564.6363546044001</v>
      </c>
      <c r="I144" s="359">
        <f t="shared" si="81"/>
        <v>56830.878707312608</v>
      </c>
      <c r="J144" s="58">
        <f>IF((I144-H$153+(H$153/12*11))+K144-(H144/2)&gt;$I$197,$I$197-K144,(I144-H$153+(H$153/12*11)-(H144/2)))</f>
        <v>55927.229880658953</v>
      </c>
      <c r="K144" s="91">
        <f t="shared" si="79"/>
        <v>10221.185395576289</v>
      </c>
      <c r="L144" s="284">
        <f t="shared" si="50"/>
        <v>66148.415276235246</v>
      </c>
      <c r="M144" s="57">
        <f t="shared" si="51"/>
        <v>53130.868386626003</v>
      </c>
      <c r="N144" s="91">
        <f t="shared" si="52"/>
        <v>9710.1261257974747</v>
      </c>
      <c r="O144" s="60">
        <f t="shared" si="53"/>
        <v>62840.99451242348</v>
      </c>
      <c r="P144" s="58">
        <f t="shared" si="71"/>
        <v>50334.506892593061</v>
      </c>
      <c r="Q144" s="91">
        <f t="shared" si="55"/>
        <v>9199.0668560186605</v>
      </c>
      <c r="R144" s="59">
        <f t="shared" si="72"/>
        <v>59533.573748611721</v>
      </c>
      <c r="S144" s="57">
        <f t="shared" ref="S144:S166" si="83">J144*S$9</f>
        <v>44741.783904527168</v>
      </c>
      <c r="T144" s="91">
        <f t="shared" si="58"/>
        <v>8176.9483164610319</v>
      </c>
      <c r="U144" s="60">
        <f t="shared" ref="U144:U166" si="84">S144+T144</f>
        <v>52918.732220988197</v>
      </c>
      <c r="V144" s="58">
        <f t="shared" si="60"/>
        <v>39149.060916461262</v>
      </c>
      <c r="W144" s="91">
        <f t="shared" si="61"/>
        <v>7154.8297769034016</v>
      </c>
      <c r="X144" s="59">
        <f t="shared" si="62"/>
        <v>46303.890693364665</v>
      </c>
      <c r="Y144" s="57">
        <f t="shared" si="63"/>
        <v>33556.337928395369</v>
      </c>
      <c r="Z144" s="91">
        <f t="shared" si="64"/>
        <v>6132.711237345773</v>
      </c>
      <c r="AA144" s="59">
        <f t="shared" si="65"/>
        <v>39689.04916574114</v>
      </c>
      <c r="AB144" s="381"/>
    </row>
    <row r="145" spans="1:28" ht="13.5" customHeight="1">
      <c r="A145" s="187">
        <v>34</v>
      </c>
      <c r="B145" s="50">
        <v>44256</v>
      </c>
      <c r="C145" s="61">
        <f>VLOOKUP(B145,'base(indices)'!$A$4:$C$183,3,FALSE)</f>
        <v>1100</v>
      </c>
      <c r="D145" s="192">
        <f>'base(indices)'!G138</f>
        <v>1.0820162099999999</v>
      </c>
      <c r="E145" s="63">
        <f t="shared" si="82"/>
        <v>1190.2178309999999</v>
      </c>
      <c r="F145" s="82">
        <f>'base(indices)'!$I$147</f>
        <v>0.30830000000000002</v>
      </c>
      <c r="G145" s="63">
        <f t="shared" si="77"/>
        <v>366.94415729730002</v>
      </c>
      <c r="H145" s="268">
        <f t="shared" si="78"/>
        <v>1557.1619882973</v>
      </c>
      <c r="I145" s="360">
        <f t="shared" si="81"/>
        <v>55266.242352708206</v>
      </c>
      <c r="J145" s="45">
        <f>IF((I145-H$153+(H$153/12*10))+K145-(H145/2)&gt;$I$197,$I$197-K145,(I145-H$153+(H$153/12*10)-(H145/2)))</f>
        <v>54245.000059856655</v>
      </c>
      <c r="K145" s="108">
        <f t="shared" si="79"/>
        <v>10221.185395576289</v>
      </c>
      <c r="L145" s="46">
        <f t="shared" si="50"/>
        <v>64466.185455432947</v>
      </c>
      <c r="M145" s="43">
        <f t="shared" si="51"/>
        <v>51532.750056863821</v>
      </c>
      <c r="N145" s="108">
        <f t="shared" si="52"/>
        <v>9710.1261257974747</v>
      </c>
      <c r="O145" s="47">
        <f t="shared" si="53"/>
        <v>61242.876182661297</v>
      </c>
      <c r="P145" s="119">
        <f t="shared" si="71"/>
        <v>48820.500053870994</v>
      </c>
      <c r="Q145" s="108">
        <f t="shared" si="55"/>
        <v>9199.0668560186605</v>
      </c>
      <c r="R145" s="46">
        <f t="shared" si="72"/>
        <v>58019.566909889654</v>
      </c>
      <c r="S145" s="43">
        <f t="shared" si="83"/>
        <v>43396.000047885325</v>
      </c>
      <c r="T145" s="108">
        <f t="shared" si="58"/>
        <v>8176.9483164610319</v>
      </c>
      <c r="U145" s="47">
        <f t="shared" si="84"/>
        <v>51572.948364346361</v>
      </c>
      <c r="V145" s="45">
        <f t="shared" si="60"/>
        <v>37971.500041899657</v>
      </c>
      <c r="W145" s="108">
        <f t="shared" si="61"/>
        <v>7154.8297769034016</v>
      </c>
      <c r="X145" s="46">
        <f t="shared" si="62"/>
        <v>45126.32981880306</v>
      </c>
      <c r="Y145" s="43">
        <f t="shared" si="63"/>
        <v>32547.000035913992</v>
      </c>
      <c r="Z145" s="108">
        <f t="shared" si="64"/>
        <v>6132.711237345773</v>
      </c>
      <c r="AA145" s="46">
        <f t="shared" si="65"/>
        <v>38679.711273259767</v>
      </c>
      <c r="AB145" s="380"/>
    </row>
    <row r="146" spans="1:28" ht="13.5" customHeight="1">
      <c r="A146" s="187">
        <v>33</v>
      </c>
      <c r="B146" s="50">
        <v>44287</v>
      </c>
      <c r="C146" s="61">
        <f>VLOOKUP(B146,'base(indices)'!$A$4:$C$183,3,FALSE)</f>
        <v>1100</v>
      </c>
      <c r="D146" s="192">
        <f>'base(indices)'!G139</f>
        <v>1.0720461800000001</v>
      </c>
      <c r="E146" s="54">
        <f t="shared" si="82"/>
        <v>1179.250798</v>
      </c>
      <c r="F146" s="82">
        <f>'base(indices)'!$I$147</f>
        <v>0.30830000000000002</v>
      </c>
      <c r="G146" s="54">
        <f t="shared" si="77"/>
        <v>363.56302102340004</v>
      </c>
      <c r="H146" s="267">
        <f t="shared" si="78"/>
        <v>1542.8138190234001</v>
      </c>
      <c r="I146" s="359">
        <f t="shared" si="81"/>
        <v>53709.080364410904</v>
      </c>
      <c r="J146" s="58">
        <f>IF((I146-H$153+(H$153/12*9))+K146-(H146/2)&gt;$I$197,$I$197-K146,(I146-H$153+(H$153/12*9)-(H146/2)))</f>
        <v>52573.681506844849</v>
      </c>
      <c r="K146" s="91">
        <f t="shared" si="79"/>
        <v>10221.185395576289</v>
      </c>
      <c r="L146" s="284">
        <f t="shared" si="50"/>
        <v>62794.866902421141</v>
      </c>
      <c r="M146" s="57">
        <f t="shared" si="51"/>
        <v>49944.997431502605</v>
      </c>
      <c r="N146" s="91">
        <f t="shared" si="52"/>
        <v>9710.1261257974747</v>
      </c>
      <c r="O146" s="60">
        <f t="shared" si="53"/>
        <v>59655.123557300081</v>
      </c>
      <c r="P146" s="58">
        <f t="shared" si="71"/>
        <v>47316.313356160368</v>
      </c>
      <c r="Q146" s="91">
        <f t="shared" si="55"/>
        <v>9199.0668560186605</v>
      </c>
      <c r="R146" s="59">
        <f t="shared" si="72"/>
        <v>56515.380212179029</v>
      </c>
      <c r="S146" s="57">
        <f t="shared" si="83"/>
        <v>42058.94520547588</v>
      </c>
      <c r="T146" s="91">
        <f t="shared" si="58"/>
        <v>8176.9483164610319</v>
      </c>
      <c r="U146" s="60">
        <f t="shared" si="84"/>
        <v>50235.893521936916</v>
      </c>
      <c r="V146" s="58">
        <f t="shared" si="60"/>
        <v>36801.577054791393</v>
      </c>
      <c r="W146" s="91">
        <f t="shared" si="61"/>
        <v>7154.8297769034016</v>
      </c>
      <c r="X146" s="59">
        <f t="shared" si="62"/>
        <v>43956.406831694796</v>
      </c>
      <c r="Y146" s="57">
        <f t="shared" si="63"/>
        <v>31544.208904106908</v>
      </c>
      <c r="Z146" s="91">
        <f t="shared" si="64"/>
        <v>6132.711237345773</v>
      </c>
      <c r="AA146" s="59">
        <f t="shared" si="65"/>
        <v>37676.920141452683</v>
      </c>
      <c r="AB146" s="381"/>
    </row>
    <row r="147" spans="1:28" ht="13.5" customHeight="1">
      <c r="A147" s="187">
        <v>32</v>
      </c>
      <c r="B147" s="50">
        <v>44317</v>
      </c>
      <c r="C147" s="61">
        <f>VLOOKUP(B147,'base(indices)'!$A$4:$C$183,3,FALSE)</f>
        <v>1100</v>
      </c>
      <c r="D147" s="192">
        <f>'base(indices)'!G140</f>
        <v>1.06565226</v>
      </c>
      <c r="E147" s="63">
        <f t="shared" si="82"/>
        <v>1172.217486</v>
      </c>
      <c r="F147" s="82">
        <f>'base(indices)'!$I$147</f>
        <v>0.30830000000000002</v>
      </c>
      <c r="G147" s="63">
        <f t="shared" si="77"/>
        <v>361.39465093380005</v>
      </c>
      <c r="H147" s="268">
        <f t="shared" si="78"/>
        <v>1533.6121369338</v>
      </c>
      <c r="I147" s="360">
        <f t="shared" si="81"/>
        <v>52166.266545387502</v>
      </c>
      <c r="J147" s="45">
        <f>IF((I147-H$153+(H$153/12*8))+K147-(H147/2)&gt;$I$197,$I$197-K147,(I147-H$153+(H$153/12*8)-(H147/2)))</f>
        <v>50914.137879514798</v>
      </c>
      <c r="K147" s="108">
        <f t="shared" si="79"/>
        <v>10221.185395576289</v>
      </c>
      <c r="L147" s="46">
        <f t="shared" si="50"/>
        <v>61135.323275091083</v>
      </c>
      <c r="M147" s="43">
        <f t="shared" si="51"/>
        <v>48368.430985539053</v>
      </c>
      <c r="N147" s="108">
        <f t="shared" si="52"/>
        <v>9710.1261257974747</v>
      </c>
      <c r="O147" s="47">
        <f t="shared" si="53"/>
        <v>58078.557111336529</v>
      </c>
      <c r="P147" s="119">
        <f t="shared" si="71"/>
        <v>45822.724091563316</v>
      </c>
      <c r="Q147" s="108">
        <f t="shared" si="55"/>
        <v>9199.0668560186605</v>
      </c>
      <c r="R147" s="46">
        <f t="shared" si="72"/>
        <v>55021.790947581976</v>
      </c>
      <c r="S147" s="43">
        <f t="shared" si="83"/>
        <v>40731.310303611841</v>
      </c>
      <c r="T147" s="108">
        <f t="shared" si="58"/>
        <v>8176.9483164610319</v>
      </c>
      <c r="U147" s="47">
        <f t="shared" si="84"/>
        <v>48908.258620072869</v>
      </c>
      <c r="V147" s="45">
        <f t="shared" si="60"/>
        <v>35639.896515660359</v>
      </c>
      <c r="W147" s="108">
        <f t="shared" si="61"/>
        <v>7154.8297769034016</v>
      </c>
      <c r="X147" s="46">
        <f t="shared" si="62"/>
        <v>42794.726292563762</v>
      </c>
      <c r="Y147" s="43">
        <f t="shared" si="63"/>
        <v>30548.482727708877</v>
      </c>
      <c r="Z147" s="108">
        <f t="shared" si="64"/>
        <v>6132.711237345773</v>
      </c>
      <c r="AA147" s="46">
        <f t="shared" si="65"/>
        <v>36681.193965054648</v>
      </c>
      <c r="AB147" s="380"/>
    </row>
    <row r="148" spans="1:28" ht="13.5" customHeight="1">
      <c r="A148" s="187">
        <v>31</v>
      </c>
      <c r="B148" s="50">
        <v>44348</v>
      </c>
      <c r="C148" s="61">
        <f>VLOOKUP(B148,'base(indices)'!$A$4:$C$183,3,FALSE)</f>
        <v>1100</v>
      </c>
      <c r="D148" s="192">
        <f>'base(indices)'!G141</f>
        <v>1.0609839299999999</v>
      </c>
      <c r="E148" s="54">
        <f t="shared" si="82"/>
        <v>1167.0823229999999</v>
      </c>
      <c r="F148" s="82">
        <f>'base(indices)'!$I$147</f>
        <v>0.30830000000000002</v>
      </c>
      <c r="G148" s="54">
        <f t="shared" si="77"/>
        <v>359.81148018089999</v>
      </c>
      <c r="H148" s="267">
        <f t="shared" si="78"/>
        <v>1526.8938031808998</v>
      </c>
      <c r="I148" s="359">
        <f t="shared" si="81"/>
        <v>50632.654408453702</v>
      </c>
      <c r="J148" s="58">
        <f>IF((I148-H$153+(H$153/12*7))+K148-(H148/2)&gt;$I$197,$I$197-K148,(I148-H$153+(H$153/12*7)-(H148/2)))</f>
        <v>49262.554260106001</v>
      </c>
      <c r="K148" s="91">
        <f t="shared" si="79"/>
        <v>10221.185395576289</v>
      </c>
      <c r="L148" s="284">
        <f t="shared" ref="L148:L166" si="85">J148+K148</f>
        <v>59483.739655682293</v>
      </c>
      <c r="M148" s="57">
        <f t="shared" ref="M148:M166" si="86">J148*M$9</f>
        <v>46799.426547100695</v>
      </c>
      <c r="N148" s="91">
        <f t="shared" ref="N148:N166" si="87">K148*M$9</f>
        <v>9710.1261257974747</v>
      </c>
      <c r="O148" s="60">
        <f t="shared" ref="O148:O166" si="88">M148+N148</f>
        <v>56509.552672898171</v>
      </c>
      <c r="P148" s="58">
        <f t="shared" si="71"/>
        <v>44336.298834095403</v>
      </c>
      <c r="Q148" s="91">
        <f t="shared" ref="Q148:Q166" si="89">K148*P$9</f>
        <v>9199.0668560186605</v>
      </c>
      <c r="R148" s="59">
        <f t="shared" si="72"/>
        <v>53535.365690114064</v>
      </c>
      <c r="S148" s="57">
        <f t="shared" si="83"/>
        <v>39410.043408084806</v>
      </c>
      <c r="T148" s="91">
        <f t="shared" ref="T148:T166" si="90">K148*S$9</f>
        <v>8176.9483164610319</v>
      </c>
      <c r="U148" s="60">
        <f t="shared" si="84"/>
        <v>47586.991724545835</v>
      </c>
      <c r="V148" s="58">
        <f t="shared" ref="V148:V166" si="91">J148*V$9</f>
        <v>34483.787982074195</v>
      </c>
      <c r="W148" s="91">
        <f t="shared" ref="W148:W166" si="92">K148*V$9</f>
        <v>7154.8297769034016</v>
      </c>
      <c r="X148" s="59">
        <f t="shared" ref="X148:X166" si="93">V148+W148</f>
        <v>41638.617758977598</v>
      </c>
      <c r="Y148" s="57">
        <f t="shared" ref="Y148:Y166" si="94">J148*Y$9</f>
        <v>29557.532556063597</v>
      </c>
      <c r="Z148" s="91">
        <f t="shared" ref="Z148:Z166" si="95">K148*Y$9</f>
        <v>6132.711237345773</v>
      </c>
      <c r="AA148" s="59">
        <f t="shared" ref="AA148:AA166" si="96">Y148+Z148</f>
        <v>35690.243793409369</v>
      </c>
      <c r="AB148" s="381"/>
    </row>
    <row r="149" spans="1:28" ht="13.5" customHeight="1">
      <c r="A149" s="187">
        <v>30</v>
      </c>
      <c r="B149" s="50">
        <v>44378</v>
      </c>
      <c r="C149" s="61">
        <f>VLOOKUP(B149,'base(indices)'!$A$4:$C$183,3,FALSE)</f>
        <v>1100</v>
      </c>
      <c r="D149" s="192">
        <f>'base(indices)'!G142</f>
        <v>1.0522502600000001</v>
      </c>
      <c r="E149" s="63">
        <f t="shared" si="82"/>
        <v>1157.4752860000001</v>
      </c>
      <c r="F149" s="82">
        <f>'base(indices)'!$I$147</f>
        <v>0.30830000000000002</v>
      </c>
      <c r="G149" s="63">
        <f t="shared" si="77"/>
        <v>356.84963067380005</v>
      </c>
      <c r="H149" s="268">
        <f t="shared" si="78"/>
        <v>1514.3249166738001</v>
      </c>
      <c r="I149" s="360">
        <f t="shared" si="81"/>
        <v>49105.760605272801</v>
      </c>
      <c r="J149" s="45">
        <f>IF((I149-H$153+(H$153/12*6))+K149-(H149/2)&gt;$I$197,$I$197-K149,(I149-H$153+(H$153/12*6)-(H149/2)))</f>
        <v>47620.614250827202</v>
      </c>
      <c r="K149" s="108">
        <f t="shared" si="79"/>
        <v>10221.185395576289</v>
      </c>
      <c r="L149" s="46">
        <f t="shared" si="85"/>
        <v>57841.799646403495</v>
      </c>
      <c r="M149" s="43">
        <f t="shared" si="86"/>
        <v>45239.583538285842</v>
      </c>
      <c r="N149" s="108">
        <f t="shared" si="87"/>
        <v>9710.1261257974747</v>
      </c>
      <c r="O149" s="47">
        <f t="shared" si="88"/>
        <v>54949.709664083319</v>
      </c>
      <c r="P149" s="119">
        <f t="shared" si="71"/>
        <v>42858.552825744482</v>
      </c>
      <c r="Q149" s="108">
        <f t="shared" si="89"/>
        <v>9199.0668560186605</v>
      </c>
      <c r="R149" s="46">
        <f t="shared" si="72"/>
        <v>52057.619681763143</v>
      </c>
      <c r="S149" s="43">
        <f t="shared" si="83"/>
        <v>38096.491400661762</v>
      </c>
      <c r="T149" s="108">
        <f t="shared" si="90"/>
        <v>8176.9483164610319</v>
      </c>
      <c r="U149" s="47">
        <f t="shared" si="84"/>
        <v>46273.43971712279</v>
      </c>
      <c r="V149" s="45">
        <f t="shared" si="91"/>
        <v>33334.429975579042</v>
      </c>
      <c r="W149" s="108">
        <f t="shared" si="92"/>
        <v>7154.8297769034016</v>
      </c>
      <c r="X149" s="46">
        <f t="shared" si="93"/>
        <v>40489.259752482445</v>
      </c>
      <c r="Y149" s="43">
        <f t="shared" si="94"/>
        <v>28572.368550496321</v>
      </c>
      <c r="Z149" s="108">
        <f t="shared" si="95"/>
        <v>6132.711237345773</v>
      </c>
      <c r="AA149" s="46">
        <f t="shared" si="96"/>
        <v>34705.079787842093</v>
      </c>
      <c r="AB149" s="380"/>
    </row>
    <row r="150" spans="1:28" ht="13.5" customHeight="1">
      <c r="A150" s="187">
        <v>29</v>
      </c>
      <c r="B150" s="50">
        <v>44409</v>
      </c>
      <c r="C150" s="61">
        <f>VLOOKUP(B150,'base(indices)'!$A$4:$C$183,3,FALSE)</f>
        <v>1100</v>
      </c>
      <c r="D150" s="192">
        <f>'base(indices)'!G143</f>
        <v>1.0447282099999999</v>
      </c>
      <c r="E150" s="54">
        <f t="shared" si="82"/>
        <v>1149.2010309999998</v>
      </c>
      <c r="F150" s="82">
        <f>'base(indices)'!$I$147</f>
        <v>0.30830000000000002</v>
      </c>
      <c r="G150" s="54">
        <f t="shared" si="77"/>
        <v>354.29867785729999</v>
      </c>
      <c r="H150" s="267">
        <f t="shared" si="78"/>
        <v>1503.4997088572998</v>
      </c>
      <c r="I150" s="359">
        <f t="shared" si="81"/>
        <v>47591.435688598998</v>
      </c>
      <c r="J150" s="58">
        <f>IF((I150-H$153+(H$153/12*5))+K150-(H150/2)&gt;$I$197,$I$197-K150,(I150-H$153+(H$153/12*5)-(H150/2)))</f>
        <v>45990.371288710194</v>
      </c>
      <c r="K150" s="91">
        <f t="shared" si="79"/>
        <v>10221.185395576289</v>
      </c>
      <c r="L150" s="284">
        <f t="shared" si="85"/>
        <v>56211.556684286479</v>
      </c>
      <c r="M150" s="57">
        <f t="shared" si="86"/>
        <v>43690.852724274679</v>
      </c>
      <c r="N150" s="91">
        <f t="shared" si="87"/>
        <v>9710.1261257974747</v>
      </c>
      <c r="O150" s="60">
        <f t="shared" si="88"/>
        <v>53400.978850072155</v>
      </c>
      <c r="P150" s="58">
        <f t="shared" si="71"/>
        <v>41391.334159839178</v>
      </c>
      <c r="Q150" s="91">
        <f t="shared" si="89"/>
        <v>9199.0668560186605</v>
      </c>
      <c r="R150" s="59">
        <f t="shared" si="72"/>
        <v>50590.401015857839</v>
      </c>
      <c r="S150" s="57">
        <f t="shared" si="83"/>
        <v>36792.297030968155</v>
      </c>
      <c r="T150" s="91">
        <f t="shared" si="90"/>
        <v>8176.9483164610319</v>
      </c>
      <c r="U150" s="60">
        <f t="shared" si="84"/>
        <v>44969.245347429183</v>
      </c>
      <c r="V150" s="58">
        <f t="shared" si="91"/>
        <v>32193.259902097132</v>
      </c>
      <c r="W150" s="91">
        <f t="shared" si="92"/>
        <v>7154.8297769034016</v>
      </c>
      <c r="X150" s="59">
        <f t="shared" si="93"/>
        <v>39348.089679000535</v>
      </c>
      <c r="Y150" s="57">
        <f t="shared" si="94"/>
        <v>27594.222773226116</v>
      </c>
      <c r="Z150" s="91">
        <f t="shared" si="95"/>
        <v>6132.711237345773</v>
      </c>
      <c r="AA150" s="59">
        <f t="shared" si="96"/>
        <v>33726.934010571887</v>
      </c>
      <c r="AB150" s="381"/>
    </row>
    <row r="151" spans="1:28" ht="13.5" customHeight="1">
      <c r="A151" s="187">
        <v>28</v>
      </c>
      <c r="B151" s="50">
        <v>44440</v>
      </c>
      <c r="C151" s="61">
        <f>VLOOKUP(B151,'base(indices)'!$A$4:$C$183,3,FALSE)</f>
        <v>1100</v>
      </c>
      <c r="D151" s="192">
        <f>'base(indices)'!G144</f>
        <v>1.0355121599999999</v>
      </c>
      <c r="E151" s="63">
        <f t="shared" si="82"/>
        <v>1139.0633759999998</v>
      </c>
      <c r="F151" s="82">
        <f>'base(indices)'!$I$147</f>
        <v>0.30830000000000002</v>
      </c>
      <c r="G151" s="63">
        <f t="shared" si="77"/>
        <v>351.17323882079995</v>
      </c>
      <c r="H151" s="268">
        <f t="shared" si="78"/>
        <v>1490.2366148207998</v>
      </c>
      <c r="I151" s="360">
        <f t="shared" si="81"/>
        <v>46087.935979741698</v>
      </c>
      <c r="J151" s="45">
        <f>IF((I151-H$153+(H$153/12*4))+K151-(H151/2)&gt;$I$197,$I$197-K151,(I151-H$153+(H$153/12*4)-(H151/2)))</f>
        <v>44372.1724775197</v>
      </c>
      <c r="K151" s="108">
        <f t="shared" si="79"/>
        <v>10221.185395576289</v>
      </c>
      <c r="L151" s="46">
        <f t="shared" si="85"/>
        <v>54593.357873095985</v>
      </c>
      <c r="M151" s="43">
        <f t="shared" si="86"/>
        <v>42153.563853643711</v>
      </c>
      <c r="N151" s="108">
        <f t="shared" si="87"/>
        <v>9710.1261257974747</v>
      </c>
      <c r="O151" s="47">
        <f t="shared" si="88"/>
        <v>51863.689979441187</v>
      </c>
      <c r="P151" s="119">
        <f t="shared" si="71"/>
        <v>39934.955229767729</v>
      </c>
      <c r="Q151" s="108">
        <f t="shared" si="89"/>
        <v>9199.0668560186605</v>
      </c>
      <c r="R151" s="46">
        <f t="shared" si="72"/>
        <v>49134.02208578639</v>
      </c>
      <c r="S151" s="43">
        <f t="shared" si="83"/>
        <v>35497.737982015758</v>
      </c>
      <c r="T151" s="108">
        <f t="shared" si="90"/>
        <v>8176.9483164610319</v>
      </c>
      <c r="U151" s="47">
        <f t="shared" si="84"/>
        <v>43674.686298476794</v>
      </c>
      <c r="V151" s="45">
        <f t="shared" si="91"/>
        <v>31060.520734263788</v>
      </c>
      <c r="W151" s="108">
        <f t="shared" si="92"/>
        <v>7154.8297769034016</v>
      </c>
      <c r="X151" s="46">
        <f t="shared" si="93"/>
        <v>38215.350511167191</v>
      </c>
      <c r="Y151" s="43">
        <f t="shared" si="94"/>
        <v>26623.303486511821</v>
      </c>
      <c r="Z151" s="108">
        <f t="shared" si="95"/>
        <v>6132.711237345773</v>
      </c>
      <c r="AA151" s="46">
        <f t="shared" si="96"/>
        <v>32756.014723857596</v>
      </c>
      <c r="AB151" s="380"/>
    </row>
    <row r="152" spans="1:28" ht="13.5" customHeight="1">
      <c r="A152" s="187">
        <v>27</v>
      </c>
      <c r="B152" s="50">
        <v>44470</v>
      </c>
      <c r="C152" s="61">
        <f>VLOOKUP(B152,'base(indices)'!$A$4:$C$183,3,FALSE)</f>
        <v>1100</v>
      </c>
      <c r="D152" s="192">
        <f>'base(indices)'!G145</f>
        <v>1.02384038</v>
      </c>
      <c r="E152" s="54">
        <f t="shared" si="82"/>
        <v>1126.224418</v>
      </c>
      <c r="F152" s="82">
        <f>'base(indices)'!$I$147</f>
        <v>0.30830000000000002</v>
      </c>
      <c r="G152" s="54">
        <f t="shared" si="77"/>
        <v>347.21498806940002</v>
      </c>
      <c r="H152" s="267">
        <f t="shared" si="78"/>
        <v>1473.4394060694001</v>
      </c>
      <c r="I152" s="359">
        <f t="shared" si="81"/>
        <v>44597.699364920896</v>
      </c>
      <c r="J152" s="58">
        <f>IF((I152-H$153+(H$153/12*3))+K152-(H152/2)&gt;$I$197,$I$197-K152,(I152-H$153+(H$153/12*3)-(H152/2)))</f>
        <v>42769.00381772314</v>
      </c>
      <c r="K152" s="91">
        <f t="shared" si="79"/>
        <v>10221.185395576289</v>
      </c>
      <c r="L152" s="284">
        <f t="shared" si="85"/>
        <v>52990.189213299425</v>
      </c>
      <c r="M152" s="57">
        <f t="shared" si="86"/>
        <v>40630.553626836983</v>
      </c>
      <c r="N152" s="91">
        <f t="shared" si="87"/>
        <v>9710.1261257974747</v>
      </c>
      <c r="O152" s="60">
        <f t="shared" si="88"/>
        <v>50340.67975263446</v>
      </c>
      <c r="P152" s="58">
        <f t="shared" si="71"/>
        <v>38492.103435950827</v>
      </c>
      <c r="Q152" s="91">
        <f t="shared" si="89"/>
        <v>9199.0668560186605</v>
      </c>
      <c r="R152" s="59">
        <f t="shared" si="72"/>
        <v>47691.170291969487</v>
      </c>
      <c r="S152" s="57">
        <f t="shared" si="83"/>
        <v>34215.203054178513</v>
      </c>
      <c r="T152" s="91">
        <f t="shared" si="90"/>
        <v>8176.9483164610319</v>
      </c>
      <c r="U152" s="60">
        <f t="shared" si="84"/>
        <v>42392.151370639549</v>
      </c>
      <c r="V152" s="58">
        <f t="shared" si="91"/>
        <v>29938.302672406197</v>
      </c>
      <c r="W152" s="91">
        <f t="shared" si="92"/>
        <v>7154.8297769034016</v>
      </c>
      <c r="X152" s="59">
        <f t="shared" si="93"/>
        <v>37093.132449309596</v>
      </c>
      <c r="Y152" s="57">
        <f t="shared" si="94"/>
        <v>25661.402290633883</v>
      </c>
      <c r="Z152" s="91">
        <f t="shared" si="95"/>
        <v>6132.711237345773</v>
      </c>
      <c r="AA152" s="59">
        <f t="shared" si="96"/>
        <v>31794.113527979658</v>
      </c>
      <c r="AB152" s="381"/>
    </row>
    <row r="153" spans="1:28" ht="13.5" customHeight="1">
      <c r="A153" s="187">
        <v>26</v>
      </c>
      <c r="B153" s="50">
        <v>44501</v>
      </c>
      <c r="C153" s="61">
        <f>VLOOKUP(B153,'base(indices)'!$A$4:$C$183,3,FALSE)</f>
        <v>1100</v>
      </c>
      <c r="D153" s="192">
        <f>'base(indices)'!G146</f>
        <v>1.0116999799999999</v>
      </c>
      <c r="E153" s="63">
        <f t="shared" si="82"/>
        <v>1112.8699779999999</v>
      </c>
      <c r="F153" s="82">
        <f>'base(indices)'!$I$147</f>
        <v>0.30830000000000002</v>
      </c>
      <c r="G153" s="63">
        <f t="shared" si="77"/>
        <v>343.09781421740001</v>
      </c>
      <c r="H153" s="268">
        <f t="shared" si="78"/>
        <v>1455.9677922174001</v>
      </c>
      <c r="I153" s="360">
        <f t="shared" si="81"/>
        <v>43124.259958851493</v>
      </c>
      <c r="J153" s="45">
        <f>IF((I153-H$153+(H$153/12*2))+K153-(H153/2)&gt;$I$197,$I$197-K153,(I153-H$153+(H$153/12*2)-(H153/2)))</f>
        <v>41182.969569228291</v>
      </c>
      <c r="K153" s="108">
        <f t="shared" si="79"/>
        <v>10221.185395576289</v>
      </c>
      <c r="L153" s="46">
        <f t="shared" si="85"/>
        <v>51404.154964804577</v>
      </c>
      <c r="M153" s="43">
        <f t="shared" si="86"/>
        <v>39123.821090766876</v>
      </c>
      <c r="N153" s="108">
        <f t="shared" si="87"/>
        <v>9710.1261257974747</v>
      </c>
      <c r="O153" s="47">
        <f t="shared" si="88"/>
        <v>48833.947216564353</v>
      </c>
      <c r="P153" s="119">
        <f t="shared" si="71"/>
        <v>37064.672612305461</v>
      </c>
      <c r="Q153" s="108">
        <f t="shared" si="89"/>
        <v>9199.0668560186605</v>
      </c>
      <c r="R153" s="46">
        <f t="shared" si="72"/>
        <v>46263.739468324122</v>
      </c>
      <c r="S153" s="43">
        <f t="shared" si="83"/>
        <v>32946.375655382632</v>
      </c>
      <c r="T153" s="108">
        <f t="shared" si="90"/>
        <v>8176.9483164610319</v>
      </c>
      <c r="U153" s="47">
        <f t="shared" si="84"/>
        <v>41123.323971843667</v>
      </c>
      <c r="V153" s="45">
        <f t="shared" si="91"/>
        <v>28828.078698459802</v>
      </c>
      <c r="W153" s="108">
        <f t="shared" si="92"/>
        <v>7154.8297769034016</v>
      </c>
      <c r="X153" s="46">
        <f t="shared" si="93"/>
        <v>35982.908475363205</v>
      </c>
      <c r="Y153" s="43">
        <f t="shared" si="94"/>
        <v>24709.781741536975</v>
      </c>
      <c r="Z153" s="108">
        <f t="shared" si="95"/>
        <v>6132.711237345773</v>
      </c>
      <c r="AA153" s="46">
        <f t="shared" si="96"/>
        <v>30842.49297888275</v>
      </c>
      <c r="AB153" s="380"/>
    </row>
    <row r="154" spans="1:28" ht="13.5" customHeight="1" thickBot="1">
      <c r="A154" s="305">
        <v>25</v>
      </c>
      <c r="B154" s="247">
        <v>44531</v>
      </c>
      <c r="C154" s="142">
        <f>C153*2</f>
        <v>2200</v>
      </c>
      <c r="D154" s="343">
        <f>'base(indices)'!G147</f>
        <v>0.99999998000000001</v>
      </c>
      <c r="E154" s="170">
        <f t="shared" si="82"/>
        <v>2199.9999560000001</v>
      </c>
      <c r="F154" s="307">
        <f>'base(indices)'!$I$147</f>
        <v>0.30830000000000002</v>
      </c>
      <c r="G154" s="170">
        <f t="shared" si="77"/>
        <v>678.25998643480011</v>
      </c>
      <c r="H154" s="368">
        <f t="shared" si="78"/>
        <v>2878.2599424348</v>
      </c>
      <c r="I154" s="384">
        <f t="shared" si="81"/>
        <v>41668.292166634092</v>
      </c>
      <c r="J154" s="285">
        <f>IF((I154-H$153+(H$153/12*1))+K154-(H154/4)&gt;$I$197,$I$197-K154,(I154-H$153+(H$153/12*1)-(H154/4)))</f>
        <v>39614.09003815944</v>
      </c>
      <c r="K154" s="202">
        <f t="shared" si="79"/>
        <v>10221.185395576289</v>
      </c>
      <c r="L154" s="286">
        <f t="shared" si="85"/>
        <v>49835.275433735733</v>
      </c>
      <c r="M154" s="282">
        <f t="shared" si="86"/>
        <v>37633.385536251466</v>
      </c>
      <c r="N154" s="202">
        <f t="shared" si="87"/>
        <v>9710.1261257974747</v>
      </c>
      <c r="O154" s="289">
        <f t="shared" si="88"/>
        <v>47343.511662048943</v>
      </c>
      <c r="P154" s="285">
        <f t="shared" si="71"/>
        <v>35652.681034343499</v>
      </c>
      <c r="Q154" s="202">
        <f t="shared" si="89"/>
        <v>9199.0668560186605</v>
      </c>
      <c r="R154" s="203">
        <f t="shared" si="72"/>
        <v>44851.74789036216</v>
      </c>
      <c r="S154" s="282">
        <f t="shared" si="83"/>
        <v>31691.272030527554</v>
      </c>
      <c r="T154" s="202">
        <f t="shared" si="90"/>
        <v>8176.9483164610319</v>
      </c>
      <c r="U154" s="289">
        <f t="shared" si="84"/>
        <v>39868.220346988586</v>
      </c>
      <c r="V154" s="285">
        <f t="shared" si="91"/>
        <v>27729.863026711606</v>
      </c>
      <c r="W154" s="202">
        <f t="shared" si="92"/>
        <v>7154.8297769034016</v>
      </c>
      <c r="X154" s="203">
        <f t="shared" si="93"/>
        <v>34884.692803615006</v>
      </c>
      <c r="Y154" s="282">
        <f t="shared" si="94"/>
        <v>23768.454022895665</v>
      </c>
      <c r="Z154" s="202">
        <f t="shared" si="95"/>
        <v>6132.711237345773</v>
      </c>
      <c r="AA154" s="203">
        <f t="shared" si="96"/>
        <v>29901.16526024144</v>
      </c>
      <c r="AB154" s="381"/>
    </row>
    <row r="155" spans="1:28" ht="13.5" customHeight="1">
      <c r="A155" s="190">
        <v>24</v>
      </c>
      <c r="B155" s="309">
        <v>44562</v>
      </c>
      <c r="C155" s="120">
        <f>VLOOKUP(B155,'base(indices)'!$A$4:$C$183,3,FALSE)</f>
        <v>1212</v>
      </c>
      <c r="D155" s="193">
        <f>'base(indices)'!G148</f>
        <v>0.99999998000000001</v>
      </c>
      <c r="E155" s="78">
        <f>C155*D155</f>
        <v>1211.9999757600001</v>
      </c>
      <c r="F155" s="79">
        <f>'base(indices)'!I148</f>
        <v>0.30059999999999998</v>
      </c>
      <c r="G155" s="78">
        <f t="shared" si="77"/>
        <v>364.32719271345599</v>
      </c>
      <c r="H155" s="266">
        <f t="shared" si="78"/>
        <v>1576.3271684734561</v>
      </c>
      <c r="I155" s="413">
        <f>I154-H154</f>
        <v>38790.032224199291</v>
      </c>
      <c r="J155" s="48">
        <f>IF((I155-H$165+(H$165))+K155-(H155/2)&gt;$I$197,$I$197-K155,(I155-H$165+(H$165)-(H155/2)))</f>
        <v>38001.868639962566</v>
      </c>
      <c r="K155" s="109">
        <f t="shared" si="79"/>
        <v>10221.185395576289</v>
      </c>
      <c r="L155" s="49">
        <f t="shared" si="85"/>
        <v>48223.054035538851</v>
      </c>
      <c r="M155" s="138">
        <f t="shared" si="86"/>
        <v>36101.775207964434</v>
      </c>
      <c r="N155" s="109">
        <f t="shared" si="87"/>
        <v>9710.1261257974747</v>
      </c>
      <c r="O155" s="139">
        <f t="shared" si="88"/>
        <v>45811.901333761911</v>
      </c>
      <c r="P155" s="291">
        <f t="shared" si="71"/>
        <v>34201.68177596631</v>
      </c>
      <c r="Q155" s="109">
        <f t="shared" si="89"/>
        <v>9199.0668560186605</v>
      </c>
      <c r="R155" s="49">
        <f t="shared" si="72"/>
        <v>43400.74863198497</v>
      </c>
      <c r="S155" s="138">
        <f t="shared" si="83"/>
        <v>30401.494911970054</v>
      </c>
      <c r="T155" s="109">
        <f t="shared" si="90"/>
        <v>8176.9483164610319</v>
      </c>
      <c r="U155" s="139">
        <f t="shared" si="84"/>
        <v>38578.44322843109</v>
      </c>
      <c r="V155" s="48">
        <f t="shared" si="91"/>
        <v>26601.308047973795</v>
      </c>
      <c r="W155" s="109">
        <f t="shared" si="92"/>
        <v>7154.8297769034016</v>
      </c>
      <c r="X155" s="49">
        <f t="shared" si="93"/>
        <v>33756.137824877194</v>
      </c>
      <c r="Y155" s="138">
        <f t="shared" si="94"/>
        <v>22801.121183977539</v>
      </c>
      <c r="Z155" s="109">
        <f t="shared" si="95"/>
        <v>6132.711237345773</v>
      </c>
      <c r="AA155" s="49">
        <f t="shared" si="96"/>
        <v>28933.832421323314</v>
      </c>
      <c r="AB155" s="380"/>
    </row>
    <row r="156" spans="1:28" ht="13.5" customHeight="1">
      <c r="A156" s="187">
        <v>23</v>
      </c>
      <c r="B156" s="50">
        <v>44593</v>
      </c>
      <c r="C156" s="61">
        <f>VLOOKUP(B156,'base(indices)'!$A$4:$C$183,3,FALSE)</f>
        <v>1212</v>
      </c>
      <c r="D156" s="192">
        <f>'base(indices)'!G149</f>
        <v>0.99999998000000001</v>
      </c>
      <c r="E156" s="54">
        <f t="shared" ref="E156:E166" si="97">C156*D156</f>
        <v>1211.9999757600001</v>
      </c>
      <c r="F156" s="82">
        <f>'base(indices)'!I149</f>
        <v>0.29330000000000001</v>
      </c>
      <c r="G156" s="54">
        <f t="shared" si="77"/>
        <v>355.47959289040801</v>
      </c>
      <c r="H156" s="267">
        <f t="shared" si="78"/>
        <v>1567.4795686504081</v>
      </c>
      <c r="I156" s="414">
        <f t="shared" si="81"/>
        <v>37213.705055725834</v>
      </c>
      <c r="J156" s="58">
        <f>IF((I156-H$165+(H$165/12*11))+K156-(H156/2)&gt;$I$197,$I$197-K156,(I156-H$165+(H$165/12*11)-(H156/2)))</f>
        <v>36308.290573834129</v>
      </c>
      <c r="K156" s="91">
        <f t="shared" si="79"/>
        <v>10221.185395576289</v>
      </c>
      <c r="L156" s="284">
        <f t="shared" si="85"/>
        <v>46529.475969410414</v>
      </c>
      <c r="M156" s="57">
        <f t="shared" si="86"/>
        <v>34492.876045142424</v>
      </c>
      <c r="N156" s="91">
        <f t="shared" si="87"/>
        <v>9710.1261257974747</v>
      </c>
      <c r="O156" s="60">
        <f t="shared" si="88"/>
        <v>44203.002170939901</v>
      </c>
      <c r="P156" s="58">
        <f t="shared" si="71"/>
        <v>32677.461516450716</v>
      </c>
      <c r="Q156" s="91">
        <f t="shared" si="89"/>
        <v>9199.0668560186605</v>
      </c>
      <c r="R156" s="59">
        <f t="shared" si="72"/>
        <v>41876.528372469373</v>
      </c>
      <c r="S156" s="57">
        <f t="shared" si="83"/>
        <v>29046.632459067303</v>
      </c>
      <c r="T156" s="91">
        <f t="shared" si="90"/>
        <v>8176.9483164610319</v>
      </c>
      <c r="U156" s="60">
        <f t="shared" si="84"/>
        <v>37223.580775528331</v>
      </c>
      <c r="V156" s="58">
        <f t="shared" si="91"/>
        <v>25415.80340168389</v>
      </c>
      <c r="W156" s="91">
        <f t="shared" si="92"/>
        <v>7154.8297769034016</v>
      </c>
      <c r="X156" s="59">
        <f t="shared" si="93"/>
        <v>32570.63317858729</v>
      </c>
      <c r="Y156" s="57">
        <f t="shared" si="94"/>
        <v>21784.974344300477</v>
      </c>
      <c r="Z156" s="91">
        <f t="shared" si="95"/>
        <v>6132.711237345773</v>
      </c>
      <c r="AA156" s="59">
        <f t="shared" si="96"/>
        <v>27917.685581646248</v>
      </c>
      <c r="AB156" s="381"/>
    </row>
    <row r="157" spans="1:28" ht="13.5" customHeight="1">
      <c r="A157" s="187">
        <v>22</v>
      </c>
      <c r="B157" s="50">
        <v>44621</v>
      </c>
      <c r="C157" s="61">
        <f>VLOOKUP(B157,'base(indices)'!$A$4:$C$183,3,FALSE)</f>
        <v>1212</v>
      </c>
      <c r="D157" s="192">
        <f>'base(indices)'!G150</f>
        <v>0.99999998000000001</v>
      </c>
      <c r="E157" s="63">
        <f t="shared" si="97"/>
        <v>1211.9999757600001</v>
      </c>
      <c r="F157" s="82">
        <f>'base(indices)'!I150</f>
        <v>0.28570000000000001</v>
      </c>
      <c r="G157" s="63">
        <f t="shared" si="77"/>
        <v>346.26839307463206</v>
      </c>
      <c r="H157" s="268">
        <f t="shared" si="78"/>
        <v>1558.2683688346322</v>
      </c>
      <c r="I157" s="415">
        <f t="shared" si="81"/>
        <v>35646.225487075426</v>
      </c>
      <c r="J157" s="45">
        <f>IF((I157-H$165+(H$165/12*10))+K157-(H157/2)&gt;$I$197,$I$197-K157,(I157-H$165+(H$165/12*10)-(H157/2)))</f>
        <v>34623.741907525102</v>
      </c>
      <c r="K157" s="108">
        <f t="shared" si="79"/>
        <v>10221.185395576289</v>
      </c>
      <c r="L157" s="46">
        <f t="shared" si="85"/>
        <v>44844.927303101387</v>
      </c>
      <c r="M157" s="43">
        <f t="shared" si="86"/>
        <v>32892.554812148846</v>
      </c>
      <c r="N157" s="108">
        <f t="shared" si="87"/>
        <v>9710.1261257974747</v>
      </c>
      <c r="O157" s="47">
        <f t="shared" si="88"/>
        <v>42602.680937946323</v>
      </c>
      <c r="P157" s="119">
        <f t="shared" si="71"/>
        <v>31161.367716772591</v>
      </c>
      <c r="Q157" s="108">
        <f t="shared" si="89"/>
        <v>9199.0668560186605</v>
      </c>
      <c r="R157" s="46">
        <f t="shared" si="72"/>
        <v>40360.434572791251</v>
      </c>
      <c r="S157" s="43">
        <f t="shared" si="83"/>
        <v>27698.993526020084</v>
      </c>
      <c r="T157" s="108">
        <f t="shared" si="90"/>
        <v>8176.9483164610319</v>
      </c>
      <c r="U157" s="47">
        <f t="shared" si="84"/>
        <v>35875.941842481116</v>
      </c>
      <c r="V157" s="45">
        <f t="shared" si="91"/>
        <v>24236.619335267569</v>
      </c>
      <c r="W157" s="108">
        <f t="shared" si="92"/>
        <v>7154.8297769034016</v>
      </c>
      <c r="X157" s="46">
        <f t="shared" si="93"/>
        <v>31391.449112170973</v>
      </c>
      <c r="Y157" s="43">
        <f t="shared" si="94"/>
        <v>20774.245144515062</v>
      </c>
      <c r="Z157" s="108">
        <f t="shared" si="95"/>
        <v>6132.711237345773</v>
      </c>
      <c r="AA157" s="46">
        <f t="shared" si="96"/>
        <v>26906.956381860837</v>
      </c>
      <c r="AB157" s="380"/>
    </row>
    <row r="158" spans="1:28" ht="13.5" customHeight="1">
      <c r="A158" s="187">
        <v>21</v>
      </c>
      <c r="B158" s="50">
        <v>44652</v>
      </c>
      <c r="C158" s="61">
        <f>VLOOKUP(B158,'base(indices)'!$A$4:$C$183,3,FALSE)</f>
        <v>1212</v>
      </c>
      <c r="D158" s="192">
        <f>'base(indices)'!G151</f>
        <v>0.99999998000000001</v>
      </c>
      <c r="E158" s="54">
        <f t="shared" si="97"/>
        <v>1211.9999757600001</v>
      </c>
      <c r="F158" s="82">
        <f>'base(indices)'!I151</f>
        <v>0.27639999999999998</v>
      </c>
      <c r="G158" s="54">
        <f t="shared" si="77"/>
        <v>334.99679330006398</v>
      </c>
      <c r="H158" s="267">
        <f t="shared" si="78"/>
        <v>1546.996769060064</v>
      </c>
      <c r="I158" s="414">
        <f t="shared" si="81"/>
        <v>34087.957118240796</v>
      </c>
      <c r="J158" s="58">
        <f>IF((I158-H$165+(H$165/12*9))+K158-(H158/2)&gt;$I$197,$I$197-K158,(I158-H$165+(H$165/12*9)-(H158/2)))</f>
        <v>32949.434641011248</v>
      </c>
      <c r="K158" s="91">
        <f t="shared" si="79"/>
        <v>10221.185395576289</v>
      </c>
      <c r="L158" s="284">
        <f t="shared" si="85"/>
        <v>43170.620036587541</v>
      </c>
      <c r="M158" s="57">
        <f t="shared" si="86"/>
        <v>31301.962908960686</v>
      </c>
      <c r="N158" s="91">
        <f t="shared" si="87"/>
        <v>9710.1261257974747</v>
      </c>
      <c r="O158" s="60">
        <f t="shared" si="88"/>
        <v>41012.089034758159</v>
      </c>
      <c r="P158" s="58">
        <f t="shared" si="71"/>
        <v>29654.491176910124</v>
      </c>
      <c r="Q158" s="91">
        <f t="shared" si="89"/>
        <v>9199.0668560186605</v>
      </c>
      <c r="R158" s="59">
        <f t="shared" si="72"/>
        <v>38853.558032928784</v>
      </c>
      <c r="S158" s="57">
        <f t="shared" si="83"/>
        <v>26359.547712808999</v>
      </c>
      <c r="T158" s="91">
        <f t="shared" si="90"/>
        <v>8176.9483164610319</v>
      </c>
      <c r="U158" s="60">
        <f t="shared" si="84"/>
        <v>34536.496029270027</v>
      </c>
      <c r="V158" s="58">
        <f t="shared" si="91"/>
        <v>23064.604248707874</v>
      </c>
      <c r="W158" s="91">
        <f t="shared" si="92"/>
        <v>7154.8297769034016</v>
      </c>
      <c r="X158" s="59">
        <f t="shared" si="93"/>
        <v>30219.434025611277</v>
      </c>
      <c r="Y158" s="57">
        <f t="shared" si="94"/>
        <v>19769.660784606749</v>
      </c>
      <c r="Z158" s="91">
        <f t="shared" si="95"/>
        <v>6132.711237345773</v>
      </c>
      <c r="AA158" s="59">
        <f t="shared" si="96"/>
        <v>25902.37202195252</v>
      </c>
      <c r="AB158" s="381"/>
    </row>
    <row r="159" spans="1:28" ht="13.5" customHeight="1">
      <c r="A159" s="187">
        <v>20</v>
      </c>
      <c r="B159" s="50">
        <v>44682</v>
      </c>
      <c r="C159" s="61">
        <f>VLOOKUP(B159,'base(indices)'!$A$4:$C$183,3,FALSE)</f>
        <v>1212</v>
      </c>
      <c r="D159" s="192">
        <f>'base(indices)'!G152</f>
        <v>0.99999998000000001</v>
      </c>
      <c r="E159" s="63">
        <f t="shared" si="97"/>
        <v>1211.9999757600001</v>
      </c>
      <c r="F159" s="82">
        <f>'base(indices)'!I152</f>
        <v>0.2681</v>
      </c>
      <c r="G159" s="63">
        <f t="shared" si="77"/>
        <v>324.93719350125605</v>
      </c>
      <c r="H159" s="268">
        <f t="shared" si="78"/>
        <v>1536.9371692612563</v>
      </c>
      <c r="I159" s="415">
        <f t="shared" si="81"/>
        <v>32540.960349180732</v>
      </c>
      <c r="J159" s="45">
        <f>IF((I159-H$165+(H$165/12*8))+K159-(H159/2)&gt;$I$197,$I$197-K159,(I159-H$165+(H$165/12*8)-(H159/2)))</f>
        <v>31285.792974284079</v>
      </c>
      <c r="K159" s="108">
        <f t="shared" si="79"/>
        <v>10221.185395576289</v>
      </c>
      <c r="L159" s="46">
        <f t="shared" si="85"/>
        <v>41506.978369860371</v>
      </c>
      <c r="M159" s="43">
        <f t="shared" si="86"/>
        <v>29721.503325569873</v>
      </c>
      <c r="N159" s="108">
        <f t="shared" si="87"/>
        <v>9710.1261257974747</v>
      </c>
      <c r="O159" s="47">
        <f t="shared" si="88"/>
        <v>39431.629451367349</v>
      </c>
      <c r="P159" s="119">
        <f t="shared" si="71"/>
        <v>28157.21367685567</v>
      </c>
      <c r="Q159" s="108">
        <f t="shared" si="89"/>
        <v>9199.0668560186605</v>
      </c>
      <c r="R159" s="46">
        <f t="shared" si="72"/>
        <v>37356.280532874327</v>
      </c>
      <c r="S159" s="43">
        <f t="shared" si="83"/>
        <v>25028.634379427265</v>
      </c>
      <c r="T159" s="108">
        <f t="shared" si="90"/>
        <v>8176.9483164610319</v>
      </c>
      <c r="U159" s="47">
        <f t="shared" si="84"/>
        <v>33205.582695888297</v>
      </c>
      <c r="V159" s="45">
        <f t="shared" si="91"/>
        <v>21900.055081998853</v>
      </c>
      <c r="W159" s="108">
        <f t="shared" si="92"/>
        <v>7154.8297769034016</v>
      </c>
      <c r="X159" s="46">
        <f t="shared" si="93"/>
        <v>29054.884858902253</v>
      </c>
      <c r="Y159" s="43">
        <f t="shared" si="94"/>
        <v>18771.475784570448</v>
      </c>
      <c r="Z159" s="108">
        <f t="shared" si="95"/>
        <v>6132.711237345773</v>
      </c>
      <c r="AA159" s="46">
        <f t="shared" si="96"/>
        <v>24904.187021916223</v>
      </c>
      <c r="AB159" s="380"/>
    </row>
    <row r="160" spans="1:28" ht="13.5" customHeight="1">
      <c r="A160" s="187">
        <v>19</v>
      </c>
      <c r="B160" s="50">
        <v>44713</v>
      </c>
      <c r="C160" s="61">
        <f>VLOOKUP(B160,'base(indices)'!$A$4:$C$183,3,FALSE)</f>
        <v>1212</v>
      </c>
      <c r="D160" s="192">
        <f>'base(indices)'!G153</f>
        <v>0.99999998000000001</v>
      </c>
      <c r="E160" s="54">
        <f t="shared" si="97"/>
        <v>1211.9999757600001</v>
      </c>
      <c r="F160" s="82">
        <f>'base(indices)'!I153</f>
        <v>0.25779999999999997</v>
      </c>
      <c r="G160" s="54">
        <f t="shared" si="77"/>
        <v>312.45359375092801</v>
      </c>
      <c r="H160" s="267">
        <f t="shared" si="78"/>
        <v>1524.453569510928</v>
      </c>
      <c r="I160" s="414">
        <f t="shared" si="81"/>
        <v>31004.023179919477</v>
      </c>
      <c r="J160" s="58">
        <f>IF((I160-H$165+(H$165/12*7))+K160-(H160/2)&gt;$I$197,$I$197-K160,(I160-H$165+(H$165/12*7)-(H160/2)))</f>
        <v>29633.422907331482</v>
      </c>
      <c r="K160" s="91">
        <f t="shared" si="79"/>
        <v>10221.185395576289</v>
      </c>
      <c r="L160" s="284">
        <f t="shared" si="85"/>
        <v>39854.608302907771</v>
      </c>
      <c r="M160" s="57">
        <f t="shared" si="86"/>
        <v>28151.751761964908</v>
      </c>
      <c r="N160" s="91">
        <f t="shared" si="87"/>
        <v>9710.1261257974747</v>
      </c>
      <c r="O160" s="60">
        <f t="shared" si="88"/>
        <v>37861.877887762384</v>
      </c>
      <c r="P160" s="58">
        <f t="shared" si="71"/>
        <v>26670.080616598334</v>
      </c>
      <c r="Q160" s="91">
        <f t="shared" si="89"/>
        <v>9199.0668560186605</v>
      </c>
      <c r="R160" s="59">
        <f t="shared" si="72"/>
        <v>35869.147472616998</v>
      </c>
      <c r="S160" s="57">
        <f t="shared" si="83"/>
        <v>23706.738325865186</v>
      </c>
      <c r="T160" s="91">
        <f t="shared" si="90"/>
        <v>8176.9483164610319</v>
      </c>
      <c r="U160" s="60">
        <f t="shared" si="84"/>
        <v>31883.686642326218</v>
      </c>
      <c r="V160" s="58">
        <f t="shared" si="91"/>
        <v>20743.396035132035</v>
      </c>
      <c r="W160" s="91">
        <f t="shared" si="92"/>
        <v>7154.8297769034016</v>
      </c>
      <c r="X160" s="59">
        <f t="shared" si="93"/>
        <v>27898.225812035438</v>
      </c>
      <c r="Y160" s="57">
        <f t="shared" si="94"/>
        <v>17780.053744398887</v>
      </c>
      <c r="Z160" s="91">
        <f t="shared" si="95"/>
        <v>6132.711237345773</v>
      </c>
      <c r="AA160" s="59">
        <f t="shared" si="96"/>
        <v>23912.764981744658</v>
      </c>
      <c r="AB160" s="381"/>
    </row>
    <row r="161" spans="1:28" ht="13.5" customHeight="1">
      <c r="A161" s="187">
        <v>18</v>
      </c>
      <c r="B161" s="50">
        <v>44743</v>
      </c>
      <c r="C161" s="61">
        <f>VLOOKUP(B161,'base(indices)'!$A$4:$C$183,3,FALSE)</f>
        <v>1212</v>
      </c>
      <c r="D161" s="192">
        <f>'base(indices)'!G154</f>
        <v>0.99999998000000001</v>
      </c>
      <c r="E161" s="63">
        <f t="shared" si="97"/>
        <v>1211.9999757600001</v>
      </c>
      <c r="F161" s="82">
        <f>'base(indices)'!I154</f>
        <v>0.24759999999999999</v>
      </c>
      <c r="G161" s="63">
        <f t="shared" si="77"/>
        <v>300.09119399817598</v>
      </c>
      <c r="H161" s="268">
        <f t="shared" si="78"/>
        <v>1512.091169758176</v>
      </c>
      <c r="I161" s="415">
        <f t="shared" si="81"/>
        <v>29479.569610408551</v>
      </c>
      <c r="J161" s="45">
        <f>IF((I161-H$165+(H$165/12*6))+K161-(H161/2)&gt;$I$197,$I$197-K161,(I161-H$165+(H$165/12*6)-(H161/2)))</f>
        <v>27993.475840130424</v>
      </c>
      <c r="K161" s="108">
        <f t="shared" si="79"/>
        <v>10221.185395576289</v>
      </c>
      <c r="L161" s="46">
        <f t="shared" si="85"/>
        <v>38214.661235706713</v>
      </c>
      <c r="M161" s="43">
        <f t="shared" si="86"/>
        <v>26593.802048123904</v>
      </c>
      <c r="N161" s="108">
        <f t="shared" si="87"/>
        <v>9710.1261257974747</v>
      </c>
      <c r="O161" s="47">
        <f t="shared" si="88"/>
        <v>36303.928173921377</v>
      </c>
      <c r="P161" s="119">
        <f t="shared" si="71"/>
        <v>25194.128256117383</v>
      </c>
      <c r="Q161" s="108">
        <f t="shared" si="89"/>
        <v>9199.0668560186605</v>
      </c>
      <c r="R161" s="46">
        <f t="shared" si="72"/>
        <v>34393.195112136047</v>
      </c>
      <c r="S161" s="43">
        <f t="shared" si="83"/>
        <v>22394.780672104342</v>
      </c>
      <c r="T161" s="108">
        <f t="shared" si="90"/>
        <v>8176.9483164610319</v>
      </c>
      <c r="U161" s="47">
        <f t="shared" si="84"/>
        <v>30571.728988565374</v>
      </c>
      <c r="V161" s="45">
        <f t="shared" si="91"/>
        <v>19595.433088091297</v>
      </c>
      <c r="W161" s="108">
        <f t="shared" si="92"/>
        <v>7154.8297769034016</v>
      </c>
      <c r="X161" s="46">
        <f t="shared" si="93"/>
        <v>26750.2628649947</v>
      </c>
      <c r="Y161" s="43">
        <f t="shared" si="94"/>
        <v>16796.085504078255</v>
      </c>
      <c r="Z161" s="108">
        <f t="shared" si="95"/>
        <v>6132.711237345773</v>
      </c>
      <c r="AA161" s="46">
        <f t="shared" si="96"/>
        <v>22928.796741424027</v>
      </c>
      <c r="AB161" s="380"/>
    </row>
    <row r="162" spans="1:28" ht="13.5" customHeight="1">
      <c r="A162" s="187">
        <v>17</v>
      </c>
      <c r="B162" s="50">
        <v>44774</v>
      </c>
      <c r="C162" s="61">
        <f>VLOOKUP(B162,'base(indices)'!$A$4:$C$183,3,FALSE)</f>
        <v>1212</v>
      </c>
      <c r="D162" s="192">
        <f>'base(indices)'!G155</f>
        <v>0.99999998000000001</v>
      </c>
      <c r="E162" s="54">
        <f t="shared" si="97"/>
        <v>1211.9999757600001</v>
      </c>
      <c r="F162" s="82">
        <f>'base(indices)'!I155</f>
        <v>0.23730000000000001</v>
      </c>
      <c r="G162" s="54">
        <f t="shared" si="77"/>
        <v>287.60759424784806</v>
      </c>
      <c r="H162" s="267">
        <f t="shared" si="78"/>
        <v>1499.6075700078482</v>
      </c>
      <c r="I162" s="414">
        <f t="shared" si="81"/>
        <v>27967.478440650375</v>
      </c>
      <c r="J162" s="58">
        <f>IF((I162-H$165+(H$165/12*5))+K162-(H162/2)&gt;$I$197,$I$197-K162,(I162-H$165+(H$165/12*5)-(H162/2)))</f>
        <v>26365.951772680906</v>
      </c>
      <c r="K162" s="91">
        <f t="shared" si="79"/>
        <v>10221.185395576289</v>
      </c>
      <c r="L162" s="284">
        <f t="shared" si="85"/>
        <v>36587.137168257192</v>
      </c>
      <c r="M162" s="57">
        <f t="shared" si="86"/>
        <v>25047.65418404686</v>
      </c>
      <c r="N162" s="91">
        <f t="shared" si="87"/>
        <v>9710.1261257974747</v>
      </c>
      <c r="O162" s="60">
        <f t="shared" si="88"/>
        <v>34757.780309844333</v>
      </c>
      <c r="P162" s="58">
        <f t="shared" si="71"/>
        <v>23729.356595412817</v>
      </c>
      <c r="Q162" s="91">
        <f t="shared" si="89"/>
        <v>9199.0668560186605</v>
      </c>
      <c r="R162" s="59">
        <f t="shared" si="72"/>
        <v>32928.423451431474</v>
      </c>
      <c r="S162" s="57">
        <f t="shared" si="83"/>
        <v>21092.761418144728</v>
      </c>
      <c r="T162" s="91">
        <f t="shared" si="90"/>
        <v>8176.9483164610319</v>
      </c>
      <c r="U162" s="60">
        <f t="shared" si="84"/>
        <v>29269.70973460576</v>
      </c>
      <c r="V162" s="58">
        <f t="shared" si="91"/>
        <v>18456.166240876631</v>
      </c>
      <c r="W162" s="91">
        <f t="shared" si="92"/>
        <v>7154.8297769034016</v>
      </c>
      <c r="X162" s="59">
        <f t="shared" si="93"/>
        <v>25610.996017780031</v>
      </c>
      <c r="Y162" s="57">
        <f t="shared" si="94"/>
        <v>15819.571063608542</v>
      </c>
      <c r="Z162" s="91">
        <f t="shared" si="95"/>
        <v>6132.711237345773</v>
      </c>
      <c r="AA162" s="59">
        <f t="shared" si="96"/>
        <v>21952.282300954314</v>
      </c>
      <c r="AB162" s="381"/>
    </row>
    <row r="163" spans="1:28" ht="13.5" customHeight="1">
      <c r="A163" s="187">
        <v>16</v>
      </c>
      <c r="B163" s="50">
        <v>44805</v>
      </c>
      <c r="C163" s="61">
        <f>VLOOKUP(B163,'base(indices)'!$A$4:$C$183,3,FALSE)</f>
        <v>1212</v>
      </c>
      <c r="D163" s="192">
        <f>'base(indices)'!G156</f>
        <v>0.99999998000000001</v>
      </c>
      <c r="E163" s="63">
        <f t="shared" si="97"/>
        <v>1211.9999757600001</v>
      </c>
      <c r="F163" s="82">
        <f>'base(indices)'!I156</f>
        <v>0.22559999999999999</v>
      </c>
      <c r="G163" s="63">
        <f t="shared" si="77"/>
        <v>273.427194531456</v>
      </c>
      <c r="H163" s="268">
        <f t="shared" si="78"/>
        <v>1485.4271702914562</v>
      </c>
      <c r="I163" s="415">
        <f t="shared" si="81"/>
        <v>26467.870870642528</v>
      </c>
      <c r="J163" s="45">
        <f>IF((I163-H$165+(H$165/12*4))+K163-(H163/2)&gt;$I$197,$I$197-K163,(I163-H$165+(H$165/12*4)-(H163/2)))</f>
        <v>24751.759704964752</v>
      </c>
      <c r="K163" s="108">
        <f t="shared" si="79"/>
        <v>10221.185395576289</v>
      </c>
      <c r="L163" s="46">
        <f t="shared" si="85"/>
        <v>34972.945100541037</v>
      </c>
      <c r="M163" s="43">
        <f t="shared" si="86"/>
        <v>23514.171719716513</v>
      </c>
      <c r="N163" s="108">
        <f t="shared" si="87"/>
        <v>9710.1261257974747</v>
      </c>
      <c r="O163" s="47">
        <f t="shared" si="88"/>
        <v>33224.297845513989</v>
      </c>
      <c r="P163" s="119">
        <f t="shared" si="71"/>
        <v>22276.583734468277</v>
      </c>
      <c r="Q163" s="108">
        <f t="shared" si="89"/>
        <v>9199.0668560186605</v>
      </c>
      <c r="R163" s="46">
        <f t="shared" si="72"/>
        <v>31475.650590486937</v>
      </c>
      <c r="S163" s="43">
        <f t="shared" si="83"/>
        <v>19801.407763971802</v>
      </c>
      <c r="T163" s="108">
        <f t="shared" si="90"/>
        <v>8176.9483164610319</v>
      </c>
      <c r="U163" s="47">
        <f t="shared" si="84"/>
        <v>27978.356080432834</v>
      </c>
      <c r="V163" s="45">
        <f t="shared" si="91"/>
        <v>17326.231793475326</v>
      </c>
      <c r="W163" s="108">
        <f t="shared" si="92"/>
        <v>7154.8297769034016</v>
      </c>
      <c r="X163" s="46">
        <f t="shared" si="93"/>
        <v>24481.061570378726</v>
      </c>
      <c r="Y163" s="43">
        <f t="shared" si="94"/>
        <v>14851.055822978851</v>
      </c>
      <c r="Z163" s="108">
        <f t="shared" si="95"/>
        <v>6132.711237345773</v>
      </c>
      <c r="AA163" s="46">
        <f t="shared" si="96"/>
        <v>20983.767060324622</v>
      </c>
      <c r="AB163" s="380"/>
    </row>
    <row r="164" spans="1:28" ht="13.5" customHeight="1">
      <c r="A164" s="187">
        <v>15</v>
      </c>
      <c r="B164" s="50">
        <v>44835</v>
      </c>
      <c r="C164" s="61">
        <f>VLOOKUP(B164,'base(indices)'!$A$4:$C$183,3,FALSE)</f>
        <v>1212</v>
      </c>
      <c r="D164" s="192">
        <f>'base(indices)'!G157</f>
        <v>0.99999998000000001</v>
      </c>
      <c r="E164" s="54">
        <f t="shared" si="97"/>
        <v>1211.9999757600001</v>
      </c>
      <c r="F164" s="82">
        <f>'base(indices)'!I157</f>
        <v>0.21490000000000001</v>
      </c>
      <c r="G164" s="54">
        <f t="shared" si="77"/>
        <v>260.45879479082402</v>
      </c>
      <c r="H164" s="267">
        <f t="shared" si="78"/>
        <v>1472.4587705508241</v>
      </c>
      <c r="I164" s="414">
        <f t="shared" si="81"/>
        <v>24982.443700351072</v>
      </c>
      <c r="J164" s="58">
        <f>IF((I164-H$165+(H$165/12*3))+K164-(H164/2)&gt;$I$197,$I$197-K164,(I164-H$165+(H$165/12*3)-(H164/2)))</f>
        <v>23151.142036977104</v>
      </c>
      <c r="K164" s="91">
        <f t="shared" si="79"/>
        <v>10221.185395576289</v>
      </c>
      <c r="L164" s="284">
        <f t="shared" si="85"/>
        <v>33372.327432553393</v>
      </c>
      <c r="M164" s="57">
        <f t="shared" si="86"/>
        <v>21993.584935128249</v>
      </c>
      <c r="N164" s="91">
        <f t="shared" si="87"/>
        <v>9710.1261257974747</v>
      </c>
      <c r="O164" s="60">
        <f t="shared" si="88"/>
        <v>31703.711060925722</v>
      </c>
      <c r="P164" s="58">
        <f t="shared" si="71"/>
        <v>20836.027833279393</v>
      </c>
      <c r="Q164" s="91">
        <f t="shared" si="89"/>
        <v>9199.0668560186605</v>
      </c>
      <c r="R164" s="59">
        <f t="shared" si="72"/>
        <v>30035.094689298054</v>
      </c>
      <c r="S164" s="57">
        <f t="shared" si="83"/>
        <v>18520.913629581682</v>
      </c>
      <c r="T164" s="91">
        <f t="shared" si="90"/>
        <v>8176.9483164610319</v>
      </c>
      <c r="U164" s="60">
        <f t="shared" si="84"/>
        <v>26697.861946042714</v>
      </c>
      <c r="V164" s="58">
        <f t="shared" si="91"/>
        <v>16205.799425883972</v>
      </c>
      <c r="W164" s="91">
        <f t="shared" si="92"/>
        <v>7154.8297769034016</v>
      </c>
      <c r="X164" s="59">
        <f t="shared" si="93"/>
        <v>23360.629202787371</v>
      </c>
      <c r="Y164" s="57">
        <f t="shared" si="94"/>
        <v>13890.685222186263</v>
      </c>
      <c r="Z164" s="91">
        <f t="shared" si="95"/>
        <v>6132.711237345773</v>
      </c>
      <c r="AA164" s="59">
        <f t="shared" si="96"/>
        <v>20023.396459532036</v>
      </c>
      <c r="AB164" s="381"/>
    </row>
    <row r="165" spans="1:28" ht="13.5" customHeight="1">
      <c r="A165" s="187">
        <v>14</v>
      </c>
      <c r="B165" s="50">
        <v>44866</v>
      </c>
      <c r="C165" s="61">
        <f>VLOOKUP(B165,'base(indices)'!$A$4:$C$183,3,FALSE)</f>
        <v>1212</v>
      </c>
      <c r="D165" s="192">
        <f>'base(indices)'!G158</f>
        <v>0.99999998000000001</v>
      </c>
      <c r="E165" s="63">
        <f t="shared" si="97"/>
        <v>1211.9999757600001</v>
      </c>
      <c r="F165" s="82">
        <f>'base(indices)'!I158</f>
        <v>0.20469999999999999</v>
      </c>
      <c r="G165" s="63">
        <f t="shared" si="77"/>
        <v>248.09639503807202</v>
      </c>
      <c r="H165" s="268">
        <f t="shared" si="78"/>
        <v>1460.096370798072</v>
      </c>
      <c r="I165" s="415">
        <f t="shared" si="81"/>
        <v>23509.984929800248</v>
      </c>
      <c r="J165" s="45">
        <f>IF((I165-H$165+(H$165/12*2))+K165-(H165/2)&gt;$I$197,$I$197-K165,(I165-H$165+(H$165/12*2)-(H165/2)))</f>
        <v>21563.189768736152</v>
      </c>
      <c r="K165" s="108">
        <f t="shared" si="79"/>
        <v>10221.185395576289</v>
      </c>
      <c r="L165" s="46">
        <f t="shared" si="85"/>
        <v>31784.375164312441</v>
      </c>
      <c r="M165" s="43">
        <f t="shared" si="86"/>
        <v>20485.030280299343</v>
      </c>
      <c r="N165" s="108">
        <f t="shared" si="87"/>
        <v>9710.1261257974747</v>
      </c>
      <c r="O165" s="47">
        <f t="shared" si="88"/>
        <v>30195.156406096816</v>
      </c>
      <c r="P165" s="119">
        <f t="shared" si="71"/>
        <v>19406.870791862537</v>
      </c>
      <c r="Q165" s="108">
        <f t="shared" si="89"/>
        <v>9199.0668560186605</v>
      </c>
      <c r="R165" s="46">
        <f t="shared" si="72"/>
        <v>28605.937647881197</v>
      </c>
      <c r="S165" s="43">
        <f t="shared" si="83"/>
        <v>17250.551814988921</v>
      </c>
      <c r="T165" s="108">
        <f t="shared" si="90"/>
        <v>8176.9483164610319</v>
      </c>
      <c r="U165" s="47">
        <f t="shared" si="84"/>
        <v>25427.500131449953</v>
      </c>
      <c r="V165" s="45">
        <f t="shared" si="91"/>
        <v>15094.232838115306</v>
      </c>
      <c r="W165" s="108">
        <f t="shared" si="92"/>
        <v>7154.8297769034016</v>
      </c>
      <c r="X165" s="46">
        <f t="shared" si="93"/>
        <v>22249.062615018709</v>
      </c>
      <c r="Y165" s="43">
        <f t="shared" si="94"/>
        <v>12937.913861241692</v>
      </c>
      <c r="Z165" s="108">
        <f t="shared" si="95"/>
        <v>6132.711237345773</v>
      </c>
      <c r="AA165" s="46">
        <f t="shared" si="96"/>
        <v>19070.625098587465</v>
      </c>
      <c r="AB165" s="380"/>
    </row>
    <row r="166" spans="1:28" ht="13.5" customHeight="1" thickBot="1">
      <c r="A166" s="188">
        <v>13</v>
      </c>
      <c r="B166" s="300">
        <v>44896</v>
      </c>
      <c r="C166" s="69">
        <f>C165*2</f>
        <v>2424</v>
      </c>
      <c r="D166" s="335">
        <f>'base(indices)'!G159</f>
        <v>0.99999998000000001</v>
      </c>
      <c r="E166" s="163">
        <f t="shared" si="97"/>
        <v>2423.9999515200002</v>
      </c>
      <c r="F166" s="304">
        <f>'base(indices)'!I159</f>
        <v>0.19450000000000001</v>
      </c>
      <c r="G166" s="163">
        <f t="shared" si="77"/>
        <v>471.46799057064004</v>
      </c>
      <c r="H166" s="355">
        <f t="shared" si="78"/>
        <v>2895.4679420906405</v>
      </c>
      <c r="I166" s="416">
        <f t="shared" si="81"/>
        <v>22049.888559002175</v>
      </c>
      <c r="J166" s="175">
        <f>IF((I166-H$165+(H$165/12*1))+K166-(H166/4)&gt;$I$197,$I$197-K166,(I166-H$165+(H$165/12*1)-(H166/4)))</f>
        <v>19987.599900247944</v>
      </c>
      <c r="K166" s="86">
        <f t="shared" si="79"/>
        <v>10221.185395576289</v>
      </c>
      <c r="L166" s="287">
        <f t="shared" si="85"/>
        <v>30208.785295824233</v>
      </c>
      <c r="M166" s="85">
        <f t="shared" si="86"/>
        <v>18988.219905235546</v>
      </c>
      <c r="N166" s="86">
        <f t="shared" si="87"/>
        <v>9710.1261257974747</v>
      </c>
      <c r="O166" s="107">
        <f t="shared" si="88"/>
        <v>28698.346031033019</v>
      </c>
      <c r="P166" s="175">
        <f t="shared" si="71"/>
        <v>17988.839910223149</v>
      </c>
      <c r="Q166" s="86">
        <f t="shared" si="89"/>
        <v>9199.0668560186605</v>
      </c>
      <c r="R166" s="165">
        <f t="shared" si="72"/>
        <v>27187.906766241809</v>
      </c>
      <c r="S166" s="85">
        <f t="shared" si="83"/>
        <v>15990.079920198355</v>
      </c>
      <c r="T166" s="86">
        <f t="shared" si="90"/>
        <v>8176.9483164610319</v>
      </c>
      <c r="U166" s="107">
        <f t="shared" si="84"/>
        <v>24167.028236659389</v>
      </c>
      <c r="V166" s="175">
        <f t="shared" si="91"/>
        <v>13991.31993017356</v>
      </c>
      <c r="W166" s="86">
        <f t="shared" si="92"/>
        <v>7154.8297769034016</v>
      </c>
      <c r="X166" s="165">
        <f t="shared" si="93"/>
        <v>21146.149707076962</v>
      </c>
      <c r="Y166" s="85">
        <f t="shared" si="94"/>
        <v>11992.559940148765</v>
      </c>
      <c r="Z166" s="86">
        <f t="shared" si="95"/>
        <v>6132.711237345773</v>
      </c>
      <c r="AA166" s="165">
        <f t="shared" si="96"/>
        <v>18125.271177494538</v>
      </c>
      <c r="AB166" s="381"/>
    </row>
    <row r="167" spans="1:28" ht="13.5" customHeight="1">
      <c r="A167" s="217">
        <v>12</v>
      </c>
      <c r="B167" s="308">
        <v>44927</v>
      </c>
      <c r="C167" s="273">
        <f>VLOOKUP(B167,'base(indices)'!$A$4:$C$183,3,FALSE)</f>
        <v>1302</v>
      </c>
      <c r="D167" s="195">
        <f>'base(indices)'!G160</f>
        <v>0.99999998000000001</v>
      </c>
      <c r="E167" s="154">
        <f>C167*D167</f>
        <v>1301.99997396</v>
      </c>
      <c r="F167" s="42">
        <f>'base(indices)'!I160</f>
        <v>0.18329999999999999</v>
      </c>
      <c r="G167" s="154">
        <f t="shared" ref="G167:G178" si="98">E167*F167</f>
        <v>238.65659522686801</v>
      </c>
      <c r="H167" s="362">
        <f t="shared" ref="H167:H178" si="99">E167+G167</f>
        <v>1540.656569186868</v>
      </c>
      <c r="I167" s="401">
        <f t="shared" si="81"/>
        <v>19154.420616911535</v>
      </c>
      <c r="J167" s="288">
        <f>IF((I167-H$177+(H$177))+K167-(H167/2)&gt;$I$197,$I$197-K167,(I167-H$177+(H$177)-(H167/2)))</f>
        <v>18384.092332318101</v>
      </c>
      <c r="K167" s="156">
        <f t="shared" si="79"/>
        <v>10221.185395576289</v>
      </c>
      <c r="L167" s="150">
        <f t="shared" ref="L167:L178" si="100">J167+K167</f>
        <v>28605.27772789439</v>
      </c>
      <c r="M167" s="283">
        <f t="shared" ref="M167:M178" si="101">J167*M$9</f>
        <v>17464.887715702196</v>
      </c>
      <c r="N167" s="156">
        <f t="shared" ref="N167:N178" si="102">K167*M$9</f>
        <v>9710.1261257974747</v>
      </c>
      <c r="O167" s="290">
        <f t="shared" ref="O167:O178" si="103">M167+N167</f>
        <v>27175.013841499669</v>
      </c>
      <c r="P167" s="292">
        <f t="shared" ref="P167:P178" si="104">J167*$P$9</f>
        <v>16545.683099086291</v>
      </c>
      <c r="Q167" s="156">
        <f t="shared" ref="Q167:Q178" si="105">K167*P$9</f>
        <v>9199.0668560186605</v>
      </c>
      <c r="R167" s="150">
        <f t="shared" ref="R167:R178" si="106">P167+Q167</f>
        <v>25744.749955104951</v>
      </c>
      <c r="S167" s="283">
        <f t="shared" ref="S167:S178" si="107">J167*S$9</f>
        <v>14707.273865854482</v>
      </c>
      <c r="T167" s="156">
        <f t="shared" ref="T167:T178" si="108">K167*S$9</f>
        <v>8176.9483164610319</v>
      </c>
      <c r="U167" s="290">
        <f t="shared" ref="U167:U178" si="109">S167+T167</f>
        <v>22884.222182315512</v>
      </c>
      <c r="V167" s="288">
        <f t="shared" ref="V167:V178" si="110">J167*V$9</f>
        <v>12868.86463262267</v>
      </c>
      <c r="W167" s="156">
        <f t="shared" ref="W167:W178" si="111">K167*V$9</f>
        <v>7154.8297769034016</v>
      </c>
      <c r="X167" s="150">
        <f t="shared" ref="X167:X178" si="112">V167+W167</f>
        <v>20023.69440952607</v>
      </c>
      <c r="Y167" s="283">
        <f t="shared" ref="Y167:Y178" si="113">J167*Y$9</f>
        <v>11030.455399390861</v>
      </c>
      <c r="Z167" s="156">
        <f t="shared" ref="Z167:Z178" si="114">K167*Y$9</f>
        <v>6132.711237345773</v>
      </c>
      <c r="AA167" s="150">
        <f t="shared" ref="AA167:AA178" si="115">Y167+Z167</f>
        <v>17163.166636736634</v>
      </c>
      <c r="AB167" s="381"/>
    </row>
    <row r="168" spans="1:28" ht="13.5" customHeight="1">
      <c r="A168" s="187">
        <v>11</v>
      </c>
      <c r="B168" s="50">
        <v>44958</v>
      </c>
      <c r="C168" s="61">
        <f>VLOOKUP(B168,'base(indices)'!$A$4:$C$183,3,FALSE)</f>
        <v>1302</v>
      </c>
      <c r="D168" s="192">
        <f>'base(indices)'!G161</f>
        <v>0.99999998000000001</v>
      </c>
      <c r="E168" s="54">
        <f t="shared" ref="E168:E178" si="116">C168*D168</f>
        <v>1301.99997396</v>
      </c>
      <c r="F168" s="82">
        <f>'base(indices)'!I161</f>
        <v>0.1721</v>
      </c>
      <c r="G168" s="54">
        <f t="shared" si="98"/>
        <v>224.07419551851601</v>
      </c>
      <c r="H168" s="267">
        <f t="shared" si="99"/>
        <v>1526.0741694785161</v>
      </c>
      <c r="I168" s="359">
        <f t="shared" si="81"/>
        <v>17613.764047724668</v>
      </c>
      <c r="J168" s="58">
        <f>IF((I168-H$177+(H$177/12*11))+K168-(H168/2)&gt;$I$197,$I$197-K168,(I168-H$177+(H$177/12*11)-(H168/2)))</f>
        <v>16732.113965357668</v>
      </c>
      <c r="K168" s="91">
        <f t="shared" si="79"/>
        <v>10221.185395576289</v>
      </c>
      <c r="L168" s="284">
        <f t="shared" si="100"/>
        <v>26953.299360933957</v>
      </c>
      <c r="M168" s="57">
        <f t="shared" si="101"/>
        <v>15895.508267089785</v>
      </c>
      <c r="N168" s="91">
        <f t="shared" si="102"/>
        <v>9710.1261257974747</v>
      </c>
      <c r="O168" s="60">
        <f t="shared" si="103"/>
        <v>25605.634392887259</v>
      </c>
      <c r="P168" s="58">
        <f t="shared" si="104"/>
        <v>15058.902568821903</v>
      </c>
      <c r="Q168" s="91">
        <f t="shared" si="105"/>
        <v>9199.0668560186605</v>
      </c>
      <c r="R168" s="59">
        <f t="shared" si="106"/>
        <v>24257.969424840565</v>
      </c>
      <c r="S168" s="57">
        <f t="shared" si="107"/>
        <v>13385.691172286135</v>
      </c>
      <c r="T168" s="91">
        <f t="shared" si="108"/>
        <v>8176.9483164610319</v>
      </c>
      <c r="U168" s="60">
        <f t="shared" si="109"/>
        <v>21562.639488747169</v>
      </c>
      <c r="V168" s="58">
        <f t="shared" si="110"/>
        <v>11712.479775750367</v>
      </c>
      <c r="W168" s="91">
        <f t="shared" si="111"/>
        <v>7154.8297769034016</v>
      </c>
      <c r="X168" s="59">
        <f t="shared" si="112"/>
        <v>18867.309552653769</v>
      </c>
      <c r="Y168" s="57">
        <f t="shared" si="113"/>
        <v>10039.2683792146</v>
      </c>
      <c r="Z168" s="91">
        <f t="shared" si="114"/>
        <v>6132.711237345773</v>
      </c>
      <c r="AA168" s="59">
        <f t="shared" si="115"/>
        <v>16171.979616560373</v>
      </c>
      <c r="AB168" s="381"/>
    </row>
    <row r="169" spans="1:28" ht="13.5" customHeight="1">
      <c r="A169" s="187">
        <v>10</v>
      </c>
      <c r="B169" s="50">
        <v>44986</v>
      </c>
      <c r="C169" s="61">
        <f>VLOOKUP(B169,'base(indices)'!$A$4:$C$183,3,FALSE)</f>
        <v>1302</v>
      </c>
      <c r="D169" s="192">
        <f>'base(indices)'!G162</f>
        <v>0.99999998000000001</v>
      </c>
      <c r="E169" s="63">
        <f t="shared" si="116"/>
        <v>1301.99997396</v>
      </c>
      <c r="F169" s="82">
        <f>'base(indices)'!I162</f>
        <v>0.16289999999999999</v>
      </c>
      <c r="G169" s="63">
        <f t="shared" si="98"/>
        <v>212.09579575808399</v>
      </c>
      <c r="H169" s="268">
        <f t="shared" si="99"/>
        <v>1514.0957697180841</v>
      </c>
      <c r="I169" s="360">
        <f t="shared" si="81"/>
        <v>16087.689878246152</v>
      </c>
      <c r="J169" s="45">
        <f>IF((I169-H$177+(H$177/12*10))+K169-(H169/2)&gt;$I$197,$I$197-K169,(I169-H$177+(H$177/12*10)-(H169/2)))</f>
        <v>15093.41599813163</v>
      </c>
      <c r="K169" s="108">
        <f t="shared" si="79"/>
        <v>10221.185395576289</v>
      </c>
      <c r="L169" s="46">
        <f t="shared" si="100"/>
        <v>25314.601393707919</v>
      </c>
      <c r="M169" s="43">
        <f t="shared" si="101"/>
        <v>14338.745198225048</v>
      </c>
      <c r="N169" s="108">
        <f t="shared" si="102"/>
        <v>9710.1261257974747</v>
      </c>
      <c r="O169" s="47">
        <f t="shared" si="103"/>
        <v>24048.871324022522</v>
      </c>
      <c r="P169" s="119">
        <f t="shared" si="104"/>
        <v>13584.074398318468</v>
      </c>
      <c r="Q169" s="108">
        <f t="shared" si="105"/>
        <v>9199.0668560186605</v>
      </c>
      <c r="R169" s="46">
        <f t="shared" si="106"/>
        <v>22783.141254337126</v>
      </c>
      <c r="S169" s="43">
        <f t="shared" si="107"/>
        <v>12074.732798505305</v>
      </c>
      <c r="T169" s="108">
        <f t="shared" si="108"/>
        <v>8176.9483164610319</v>
      </c>
      <c r="U169" s="47">
        <f t="shared" si="109"/>
        <v>20251.681114966337</v>
      </c>
      <c r="V169" s="45">
        <f t="shared" si="110"/>
        <v>10565.391198692139</v>
      </c>
      <c r="W169" s="108">
        <f t="shared" si="111"/>
        <v>7154.8297769034016</v>
      </c>
      <c r="X169" s="46">
        <f t="shared" si="112"/>
        <v>17720.220975595541</v>
      </c>
      <c r="Y169" s="43">
        <f t="shared" si="113"/>
        <v>9056.0495988789771</v>
      </c>
      <c r="Z169" s="108">
        <f t="shared" si="114"/>
        <v>6132.711237345773</v>
      </c>
      <c r="AA169" s="46">
        <f t="shared" si="115"/>
        <v>15188.76083622475</v>
      </c>
      <c r="AB169" s="381"/>
    </row>
    <row r="170" spans="1:28" ht="13.5" customHeight="1">
      <c r="A170" s="187">
        <v>9</v>
      </c>
      <c r="B170" s="50">
        <v>45017</v>
      </c>
      <c r="C170" s="61">
        <f>VLOOKUP(B170,'base(indices)'!$A$4:$C$183,3,FALSE)</f>
        <v>1302</v>
      </c>
      <c r="D170" s="192">
        <f>'base(indices)'!G163</f>
        <v>0.99999998000000001</v>
      </c>
      <c r="E170" s="54">
        <f t="shared" si="116"/>
        <v>1301.99997396</v>
      </c>
      <c r="F170" s="82">
        <f>'base(indices)'!I163</f>
        <v>0.1512</v>
      </c>
      <c r="G170" s="54">
        <f t="shared" si="98"/>
        <v>196.862396062752</v>
      </c>
      <c r="H170" s="267">
        <f t="shared" si="99"/>
        <v>1498.862370022752</v>
      </c>
      <c r="I170" s="359">
        <f t="shared" si="81"/>
        <v>14573.594108528068</v>
      </c>
      <c r="J170" s="58">
        <f>IF((I170-H$177+(H$177/12*9))+K170-(H170/2)&gt;$I$197,$I$197-K170,(I170-H$177+(H$177/12*9)-(H170/2)))</f>
        <v>13468.323930633474</v>
      </c>
      <c r="K170" s="91">
        <f t="shared" si="79"/>
        <v>10221.185395576289</v>
      </c>
      <c r="L170" s="284">
        <f t="shared" si="100"/>
        <v>23689.509326209765</v>
      </c>
      <c r="M170" s="57">
        <f t="shared" si="101"/>
        <v>12794.9077341018</v>
      </c>
      <c r="N170" s="91">
        <f t="shared" si="102"/>
        <v>9710.1261257974747</v>
      </c>
      <c r="O170" s="60">
        <f t="shared" si="103"/>
        <v>22505.033859899275</v>
      </c>
      <c r="P170" s="58">
        <f t="shared" si="104"/>
        <v>12121.491537570128</v>
      </c>
      <c r="Q170" s="91">
        <f t="shared" si="105"/>
        <v>9199.0668560186605</v>
      </c>
      <c r="R170" s="59">
        <f t="shared" si="106"/>
        <v>21320.558393588788</v>
      </c>
      <c r="S170" s="57">
        <f t="shared" si="107"/>
        <v>10774.659144506781</v>
      </c>
      <c r="T170" s="91">
        <f t="shared" si="108"/>
        <v>8176.9483164610319</v>
      </c>
      <c r="U170" s="60">
        <f t="shared" si="109"/>
        <v>18951.607460967811</v>
      </c>
      <c r="V170" s="58">
        <f t="shared" si="110"/>
        <v>9427.8267514434319</v>
      </c>
      <c r="W170" s="91">
        <f t="shared" si="111"/>
        <v>7154.8297769034016</v>
      </c>
      <c r="X170" s="59">
        <f t="shared" si="112"/>
        <v>16582.656528346834</v>
      </c>
      <c r="Y170" s="57">
        <f t="shared" si="113"/>
        <v>8080.9943583800841</v>
      </c>
      <c r="Z170" s="91">
        <f t="shared" si="114"/>
        <v>6132.711237345773</v>
      </c>
      <c r="AA170" s="59">
        <f t="shared" si="115"/>
        <v>14213.705595725856</v>
      </c>
      <c r="AB170" s="381"/>
    </row>
    <row r="171" spans="1:28" ht="13.5" customHeight="1">
      <c r="A171" s="187">
        <v>8</v>
      </c>
      <c r="B171" s="50">
        <v>45047</v>
      </c>
      <c r="C171" s="61">
        <f>VLOOKUP(B171,'base(indices)'!$A$4:$C$183,3,FALSE)</f>
        <v>1320</v>
      </c>
      <c r="D171" s="192">
        <f>'base(indices)'!G164</f>
        <v>0.99999998000000001</v>
      </c>
      <c r="E171" s="63">
        <f t="shared" si="116"/>
        <v>1319.9999736</v>
      </c>
      <c r="F171" s="82">
        <f>'base(indices)'!I164</f>
        <v>0.14199999999999999</v>
      </c>
      <c r="G171" s="63">
        <f t="shared" si="98"/>
        <v>187.43999625119997</v>
      </c>
      <c r="H171" s="268">
        <f t="shared" si="99"/>
        <v>1507.4399698512</v>
      </c>
      <c r="I171" s="360">
        <f t="shared" si="81"/>
        <v>13074.731738505316</v>
      </c>
      <c r="J171" s="45">
        <f>IF((I171-H$177+(H$177/12*8))+K171-(H171/2)&gt;$I$197,$I$197-K171,(I171-H$177+(H$177/12*8)-(H171/2)))</f>
        <v>11846.559763068757</v>
      </c>
      <c r="K171" s="108">
        <f t="shared" ref="K171:K178" si="117">I$196</f>
        <v>10221.185395576289</v>
      </c>
      <c r="L171" s="46">
        <f t="shared" si="100"/>
        <v>22067.745158645048</v>
      </c>
      <c r="M171" s="43">
        <f t="shared" si="101"/>
        <v>11254.231774915319</v>
      </c>
      <c r="N171" s="108">
        <f t="shared" si="102"/>
        <v>9710.1261257974747</v>
      </c>
      <c r="O171" s="47">
        <f t="shared" si="103"/>
        <v>20964.357900712792</v>
      </c>
      <c r="P171" s="119">
        <f t="shared" si="104"/>
        <v>10661.903786761881</v>
      </c>
      <c r="Q171" s="108">
        <f t="shared" si="105"/>
        <v>9199.0668560186605</v>
      </c>
      <c r="R171" s="46">
        <f t="shared" si="106"/>
        <v>19860.970642780543</v>
      </c>
      <c r="S171" s="43">
        <f t="shared" si="107"/>
        <v>9477.2478104550064</v>
      </c>
      <c r="T171" s="108">
        <f t="shared" si="108"/>
        <v>8176.9483164610319</v>
      </c>
      <c r="U171" s="47">
        <f t="shared" si="109"/>
        <v>17654.196126916038</v>
      </c>
      <c r="V171" s="45">
        <f t="shared" si="110"/>
        <v>8292.5918341481301</v>
      </c>
      <c r="W171" s="108">
        <f t="shared" si="111"/>
        <v>7154.8297769034016</v>
      </c>
      <c r="X171" s="46">
        <f t="shared" si="112"/>
        <v>15447.421611051532</v>
      </c>
      <c r="Y171" s="43">
        <f t="shared" si="113"/>
        <v>7107.9358578412539</v>
      </c>
      <c r="Z171" s="108">
        <f t="shared" si="114"/>
        <v>6132.711237345773</v>
      </c>
      <c r="AA171" s="46">
        <f t="shared" si="115"/>
        <v>13240.647095187027</v>
      </c>
      <c r="AB171" s="381"/>
    </row>
    <row r="172" spans="1:28" ht="13.5" customHeight="1">
      <c r="A172" s="187">
        <v>7</v>
      </c>
      <c r="B172" s="50">
        <v>45078</v>
      </c>
      <c r="C172" s="61">
        <f>VLOOKUP(B172,'base(indices)'!$A$4:$C$183,3,FALSE)</f>
        <v>1320</v>
      </c>
      <c r="D172" s="192">
        <f>'base(indices)'!G165</f>
        <v>0.99999998000000001</v>
      </c>
      <c r="E172" s="54">
        <f t="shared" si="116"/>
        <v>1319.9999736</v>
      </c>
      <c r="F172" s="82">
        <f>'base(indices)'!I165</f>
        <v>0.1308</v>
      </c>
      <c r="G172" s="54">
        <f t="shared" si="98"/>
        <v>172.65599654688</v>
      </c>
      <c r="H172" s="267">
        <f t="shared" si="99"/>
        <v>1492.65597014688</v>
      </c>
      <c r="I172" s="359">
        <f t="shared" si="81"/>
        <v>11567.291768654115</v>
      </c>
      <c r="J172" s="58">
        <f>IF((I172-H$177+(H$177/12*7))+K172-(H172/2)&gt;$I$197,$I$197-K172,(I172-H$177+(H$177/12*7)-(H172/2)))</f>
        <v>10227.898795441975</v>
      </c>
      <c r="K172" s="91">
        <f t="shared" si="117"/>
        <v>10221.185395576289</v>
      </c>
      <c r="L172" s="284">
        <f t="shared" si="100"/>
        <v>20449.084191018264</v>
      </c>
      <c r="M172" s="57">
        <f t="shared" si="101"/>
        <v>9716.5038556698764</v>
      </c>
      <c r="N172" s="91">
        <f t="shared" si="102"/>
        <v>9710.1261257974747</v>
      </c>
      <c r="O172" s="60">
        <f t="shared" si="103"/>
        <v>19426.629981467351</v>
      </c>
      <c r="P172" s="58">
        <f t="shared" si="104"/>
        <v>9205.1089158977775</v>
      </c>
      <c r="Q172" s="91">
        <f t="shared" si="105"/>
        <v>9199.0668560186605</v>
      </c>
      <c r="R172" s="59">
        <f t="shared" si="106"/>
        <v>18404.175771916438</v>
      </c>
      <c r="S172" s="57">
        <f t="shared" si="107"/>
        <v>8182.3190363535805</v>
      </c>
      <c r="T172" s="91">
        <f t="shared" si="108"/>
        <v>8176.9483164610319</v>
      </c>
      <c r="U172" s="60">
        <f t="shared" si="109"/>
        <v>16359.267352814612</v>
      </c>
      <c r="V172" s="58">
        <f t="shared" si="110"/>
        <v>7159.5291568093826</v>
      </c>
      <c r="W172" s="91">
        <f t="shared" si="111"/>
        <v>7154.8297769034016</v>
      </c>
      <c r="X172" s="59">
        <f t="shared" si="112"/>
        <v>14314.358933712785</v>
      </c>
      <c r="Y172" s="57">
        <f t="shared" si="113"/>
        <v>6136.7392772651847</v>
      </c>
      <c r="Z172" s="91">
        <f t="shared" si="114"/>
        <v>6132.711237345773</v>
      </c>
      <c r="AA172" s="59">
        <f t="shared" si="115"/>
        <v>12269.450514610959</v>
      </c>
      <c r="AB172" s="381"/>
    </row>
    <row r="173" spans="1:28" ht="13.5" customHeight="1">
      <c r="A173" s="187">
        <v>6</v>
      </c>
      <c r="B173" s="50">
        <v>45108</v>
      </c>
      <c r="C173" s="61">
        <f>VLOOKUP(B173,'base(indices)'!$A$4:$C$183,3,FALSE)</f>
        <v>1320</v>
      </c>
      <c r="D173" s="192">
        <f>'base(indices)'!G166</f>
        <v>0.99999998000000001</v>
      </c>
      <c r="E173" s="63">
        <f t="shared" si="116"/>
        <v>1319.9999736</v>
      </c>
      <c r="F173" s="82">
        <f>'base(indices)'!I166</f>
        <v>0.1201</v>
      </c>
      <c r="G173" s="63">
        <f t="shared" si="98"/>
        <v>158.53199682936</v>
      </c>
      <c r="H173" s="268">
        <f t="shared" si="99"/>
        <v>1478.5319704293599</v>
      </c>
      <c r="I173" s="360">
        <f t="shared" si="81"/>
        <v>10074.635798507235</v>
      </c>
      <c r="J173" s="45">
        <f>IF((I173-H$177+(H$177/12*6))+K173-(H173/2)&gt;$I$197,$I$197-K173,(I173-H$177+(H$177/12*6)-(H173/2)))</f>
        <v>8623.691827526116</v>
      </c>
      <c r="K173" s="108">
        <f t="shared" si="117"/>
        <v>10221.185395576289</v>
      </c>
      <c r="L173" s="46">
        <f t="shared" si="100"/>
        <v>18844.877223102405</v>
      </c>
      <c r="M173" s="43">
        <f t="shared" si="101"/>
        <v>8192.5072361498096</v>
      </c>
      <c r="N173" s="108">
        <f t="shared" si="102"/>
        <v>9710.1261257974747</v>
      </c>
      <c r="O173" s="47">
        <f t="shared" si="103"/>
        <v>17902.633361947286</v>
      </c>
      <c r="P173" s="119">
        <f t="shared" si="104"/>
        <v>7761.3226447735042</v>
      </c>
      <c r="Q173" s="108">
        <f t="shared" si="105"/>
        <v>9199.0668560186605</v>
      </c>
      <c r="R173" s="46">
        <f t="shared" si="106"/>
        <v>16960.389500792164</v>
      </c>
      <c r="S173" s="43">
        <f t="shared" si="107"/>
        <v>6898.9534620208933</v>
      </c>
      <c r="T173" s="108">
        <f t="shared" si="108"/>
        <v>8176.9483164610319</v>
      </c>
      <c r="U173" s="47">
        <f t="shared" si="109"/>
        <v>15075.901778481926</v>
      </c>
      <c r="V173" s="45">
        <f t="shared" si="110"/>
        <v>6036.5842792682806</v>
      </c>
      <c r="W173" s="108">
        <f t="shared" si="111"/>
        <v>7154.8297769034016</v>
      </c>
      <c r="X173" s="46">
        <f t="shared" si="112"/>
        <v>13191.414056171681</v>
      </c>
      <c r="Y173" s="43">
        <f t="shared" si="113"/>
        <v>5174.2150965156698</v>
      </c>
      <c r="Z173" s="108">
        <f t="shared" si="114"/>
        <v>6132.711237345773</v>
      </c>
      <c r="AA173" s="46">
        <f t="shared" si="115"/>
        <v>11306.926333861444</v>
      </c>
      <c r="AB173" s="381"/>
    </row>
    <row r="174" spans="1:28" ht="13.5" customHeight="1">
      <c r="A174" s="187">
        <v>5</v>
      </c>
      <c r="B174" s="50">
        <v>45139</v>
      </c>
      <c r="C174" s="61">
        <f>VLOOKUP(B174,'base(indices)'!$A$4:$C$183,3,FALSE)</f>
        <v>1320</v>
      </c>
      <c r="D174" s="192">
        <f>'base(indices)'!G167</f>
        <v>0.99999998000000001</v>
      </c>
      <c r="E174" s="54">
        <f t="shared" si="116"/>
        <v>1319.9999736</v>
      </c>
      <c r="F174" s="82">
        <f>'base(indices)'!I167</f>
        <v>0.1094</v>
      </c>
      <c r="G174" s="54">
        <f t="shared" si="98"/>
        <v>144.40799711183999</v>
      </c>
      <c r="H174" s="267">
        <f t="shared" si="99"/>
        <v>1464.4079707118399</v>
      </c>
      <c r="I174" s="359">
        <f t="shared" si="81"/>
        <v>8596.1038280778757</v>
      </c>
      <c r="J174" s="58">
        <f>IF((I174-H$177+(H$177/12*5))+K174-(H174/2)&gt;$I$197,$I$197-K174,(I174-H$177+(H$177/12*5)-(H174/2)))</f>
        <v>7033.6088593277755</v>
      </c>
      <c r="K174" s="91">
        <f t="shared" si="117"/>
        <v>10221.185395576289</v>
      </c>
      <c r="L174" s="284">
        <f t="shared" si="100"/>
        <v>17254.794254904064</v>
      </c>
      <c r="M174" s="57">
        <f t="shared" si="101"/>
        <v>6681.9284163613866</v>
      </c>
      <c r="N174" s="91">
        <f t="shared" si="102"/>
        <v>9710.1261257974747</v>
      </c>
      <c r="O174" s="60">
        <f t="shared" si="103"/>
        <v>16392.054542158861</v>
      </c>
      <c r="P174" s="58">
        <f t="shared" si="104"/>
        <v>6330.2479733949976</v>
      </c>
      <c r="Q174" s="91">
        <f t="shared" si="105"/>
        <v>9199.0668560186605</v>
      </c>
      <c r="R174" s="59">
        <f t="shared" si="106"/>
        <v>15529.314829413659</v>
      </c>
      <c r="S174" s="57">
        <f t="shared" si="107"/>
        <v>5626.8870874622207</v>
      </c>
      <c r="T174" s="91">
        <f t="shared" si="108"/>
        <v>8176.9483164610319</v>
      </c>
      <c r="U174" s="60">
        <f t="shared" si="109"/>
        <v>13803.835403923253</v>
      </c>
      <c r="V174" s="58">
        <f t="shared" si="110"/>
        <v>4923.5262015294429</v>
      </c>
      <c r="W174" s="91">
        <f t="shared" si="111"/>
        <v>7154.8297769034016</v>
      </c>
      <c r="X174" s="59">
        <f t="shared" si="112"/>
        <v>12078.355978432844</v>
      </c>
      <c r="Y174" s="57">
        <f t="shared" si="113"/>
        <v>4220.1653155966651</v>
      </c>
      <c r="Z174" s="91">
        <f t="shared" si="114"/>
        <v>6132.711237345773</v>
      </c>
      <c r="AA174" s="59">
        <f t="shared" si="115"/>
        <v>10352.876552942438</v>
      </c>
      <c r="AB174" s="381"/>
    </row>
    <row r="175" spans="1:28" ht="13.5" customHeight="1">
      <c r="A175" s="187">
        <v>4</v>
      </c>
      <c r="B175" s="50">
        <v>45170</v>
      </c>
      <c r="C175" s="61">
        <f>VLOOKUP(B175,'base(indices)'!$A$4:$C$183,3,FALSE)</f>
        <v>1320</v>
      </c>
      <c r="D175" s="192">
        <f>'base(indices)'!G168</f>
        <v>0.99999998000000001</v>
      </c>
      <c r="E175" s="63">
        <f t="shared" si="116"/>
        <v>1319.9999736</v>
      </c>
      <c r="F175" s="82">
        <f>'base(indices)'!I168</f>
        <v>9.8000000000000004E-2</v>
      </c>
      <c r="G175" s="63">
        <f t="shared" si="98"/>
        <v>129.3599974128</v>
      </c>
      <c r="H175" s="268">
        <f t="shared" si="99"/>
        <v>1449.3599710128001</v>
      </c>
      <c r="I175" s="360">
        <f t="shared" si="81"/>
        <v>7131.6958573660359</v>
      </c>
      <c r="J175" s="45">
        <f>IF((I175-H$177+(H$177/12*4))+K175-(H175/2)&gt;$I$197,$I$197-K175,(I175-H$177+(H$177/12*4)-(H175/2)))</f>
        <v>5458.1118908377157</v>
      </c>
      <c r="K175" s="108">
        <f t="shared" si="117"/>
        <v>10221.185395576289</v>
      </c>
      <c r="L175" s="46">
        <f t="shared" si="100"/>
        <v>15679.297286414005</v>
      </c>
      <c r="M175" s="43">
        <f t="shared" si="101"/>
        <v>5185.2062962958298</v>
      </c>
      <c r="N175" s="108">
        <f t="shared" si="102"/>
        <v>9710.1261257974747</v>
      </c>
      <c r="O175" s="47">
        <f t="shared" si="103"/>
        <v>14895.332422093305</v>
      </c>
      <c r="P175" s="119">
        <f t="shared" si="104"/>
        <v>4912.3007017539439</v>
      </c>
      <c r="Q175" s="108">
        <f t="shared" si="105"/>
        <v>9199.0668560186605</v>
      </c>
      <c r="R175" s="46">
        <f t="shared" si="106"/>
        <v>14111.367557772604</v>
      </c>
      <c r="S175" s="43">
        <f t="shared" si="107"/>
        <v>4366.4895126701731</v>
      </c>
      <c r="T175" s="108">
        <f t="shared" si="108"/>
        <v>8176.9483164610319</v>
      </c>
      <c r="U175" s="47">
        <f t="shared" si="109"/>
        <v>12543.437829131206</v>
      </c>
      <c r="V175" s="45">
        <f t="shared" si="110"/>
        <v>3820.6783235864009</v>
      </c>
      <c r="W175" s="108">
        <f t="shared" si="111"/>
        <v>7154.8297769034016</v>
      </c>
      <c r="X175" s="46">
        <f t="shared" si="112"/>
        <v>10975.508100489802</v>
      </c>
      <c r="Y175" s="43">
        <f t="shared" si="113"/>
        <v>3274.8671345026291</v>
      </c>
      <c r="Z175" s="108">
        <f t="shared" si="114"/>
        <v>6132.711237345773</v>
      </c>
      <c r="AA175" s="46">
        <f t="shared" si="115"/>
        <v>9407.5783718484017</v>
      </c>
      <c r="AB175" s="381"/>
    </row>
    <row r="176" spans="1:28" ht="13.5" customHeight="1">
      <c r="A176" s="187">
        <v>3</v>
      </c>
      <c r="B176" s="50">
        <v>45200</v>
      </c>
      <c r="C176" s="61">
        <f>VLOOKUP(B176,'base(indices)'!$A$4:$C$183,3,FALSE)</f>
        <v>1320</v>
      </c>
      <c r="D176" s="192">
        <f>'base(indices)'!G169</f>
        <v>0.99999998000000001</v>
      </c>
      <c r="E176" s="54">
        <f t="shared" si="116"/>
        <v>1319.9999736</v>
      </c>
      <c r="F176" s="82">
        <f>'base(indices)'!I169</f>
        <v>8.8300000000000003E-2</v>
      </c>
      <c r="G176" s="54">
        <f t="shared" si="98"/>
        <v>116.55599766888</v>
      </c>
      <c r="H176" s="267">
        <f t="shared" si="99"/>
        <v>1436.5559712688801</v>
      </c>
      <c r="I176" s="359">
        <f t="shared" si="81"/>
        <v>5682.3358863532358</v>
      </c>
      <c r="J176" s="58">
        <f>IF((I176-H$177+(H$177/12*3))+K176-(H176/2)&gt;$I$197,$I$197-K176,(I176-H$177+(H$177/12*3)-(H176/2)))</f>
        <v>3896.5409220691358</v>
      </c>
      <c r="K176" s="91">
        <f t="shared" si="117"/>
        <v>10221.185395576289</v>
      </c>
      <c r="L176" s="284">
        <f t="shared" si="100"/>
        <v>14117.726317645425</v>
      </c>
      <c r="M176" s="57">
        <f t="shared" si="101"/>
        <v>3701.7138759656787</v>
      </c>
      <c r="N176" s="91">
        <f t="shared" si="102"/>
        <v>9710.1261257974747</v>
      </c>
      <c r="O176" s="60">
        <f t="shared" si="103"/>
        <v>13411.840001763154</v>
      </c>
      <c r="P176" s="58">
        <f t="shared" si="104"/>
        <v>3506.8868298622224</v>
      </c>
      <c r="Q176" s="91">
        <f t="shared" si="105"/>
        <v>9199.0668560186605</v>
      </c>
      <c r="R176" s="59">
        <f t="shared" si="106"/>
        <v>12705.953685880882</v>
      </c>
      <c r="S176" s="57">
        <f t="shared" si="107"/>
        <v>3117.2327376553089</v>
      </c>
      <c r="T176" s="91">
        <f t="shared" si="108"/>
        <v>8176.9483164610319</v>
      </c>
      <c r="U176" s="60">
        <f t="shared" si="109"/>
        <v>11294.181054116341</v>
      </c>
      <c r="V176" s="58">
        <f t="shared" si="110"/>
        <v>2727.578645448395</v>
      </c>
      <c r="W176" s="91">
        <f t="shared" si="111"/>
        <v>7154.8297769034016</v>
      </c>
      <c r="X176" s="59">
        <f t="shared" si="112"/>
        <v>9882.4084223517966</v>
      </c>
      <c r="Y176" s="57">
        <f t="shared" si="113"/>
        <v>2337.9245532414816</v>
      </c>
      <c r="Z176" s="91">
        <f t="shared" si="114"/>
        <v>6132.711237345773</v>
      </c>
      <c r="AA176" s="59">
        <f t="shared" si="115"/>
        <v>8470.6357905872537</v>
      </c>
      <c r="AB176" s="381"/>
    </row>
    <row r="177" spans="1:36" ht="13.5" customHeight="1">
      <c r="A177" s="187">
        <v>2</v>
      </c>
      <c r="B177" s="50">
        <v>45231</v>
      </c>
      <c r="C177" s="61">
        <f>VLOOKUP(B177,'base(indices)'!$A$4:$C$183,3,FALSE)</f>
        <v>1320</v>
      </c>
      <c r="D177" s="192">
        <f>'base(indices)'!G170</f>
        <v>0.99999998000000001</v>
      </c>
      <c r="E177" s="63">
        <f t="shared" si="116"/>
        <v>1319.9999736</v>
      </c>
      <c r="F177" s="82">
        <f>'base(indices)'!I170</f>
        <v>7.8299999999999995E-2</v>
      </c>
      <c r="G177" s="63">
        <f t="shared" si="98"/>
        <v>103.35599793287999</v>
      </c>
      <c r="H177" s="268">
        <f t="shared" si="99"/>
        <v>1423.3559715328799</v>
      </c>
      <c r="I177" s="360">
        <f>I176-H176</f>
        <v>4245.7799150843557</v>
      </c>
      <c r="J177" s="45">
        <f>IF((I177-H$177+(H$177/12*2))+K177-(H177/2)&gt;$I$197,$I$197-K177,(I177-H$177+(H$177/12*2)-(H177/2)))</f>
        <v>2347.9719530405155</v>
      </c>
      <c r="K177" s="108">
        <f t="shared" si="117"/>
        <v>10221.185395576289</v>
      </c>
      <c r="L177" s="46">
        <f>J177+K177</f>
        <v>12569.157348616805</v>
      </c>
      <c r="M177" s="43">
        <f t="shared" si="101"/>
        <v>2230.5733553884897</v>
      </c>
      <c r="N177" s="108">
        <f t="shared" si="102"/>
        <v>9710.1261257974747</v>
      </c>
      <c r="O177" s="47">
        <f t="shared" si="103"/>
        <v>11940.699481185964</v>
      </c>
      <c r="P177" s="119">
        <f t="shared" si="104"/>
        <v>2113.174757736464</v>
      </c>
      <c r="Q177" s="108">
        <f t="shared" si="105"/>
        <v>9199.0668560186605</v>
      </c>
      <c r="R177" s="46">
        <f t="shared" si="106"/>
        <v>11312.241613755124</v>
      </c>
      <c r="S177" s="43">
        <f t="shared" si="107"/>
        <v>1878.3775624324126</v>
      </c>
      <c r="T177" s="108">
        <f t="shared" si="108"/>
        <v>8176.9483164610319</v>
      </c>
      <c r="U177" s="47">
        <f t="shared" si="109"/>
        <v>10055.325878893444</v>
      </c>
      <c r="V177" s="45">
        <f t="shared" si="110"/>
        <v>1643.5803671283606</v>
      </c>
      <c r="W177" s="108">
        <f t="shared" si="111"/>
        <v>7154.8297769034016</v>
      </c>
      <c r="X177" s="46">
        <f t="shared" si="112"/>
        <v>8798.4101440317627</v>
      </c>
      <c r="Y177" s="43">
        <f t="shared" si="113"/>
        <v>1408.7831718243092</v>
      </c>
      <c r="Z177" s="108">
        <f t="shared" si="114"/>
        <v>6132.711237345773</v>
      </c>
      <c r="AA177" s="46">
        <f t="shared" si="115"/>
        <v>7541.4944091700818</v>
      </c>
      <c r="AB177" s="381"/>
    </row>
    <row r="178" spans="1:36" ht="13.5" customHeight="1" thickBot="1">
      <c r="A178" s="305">
        <v>1</v>
      </c>
      <c r="B178" s="383">
        <v>45261</v>
      </c>
      <c r="C178" s="142">
        <f>C177*2</f>
        <v>2640</v>
      </c>
      <c r="D178" s="343">
        <f>'base(indices)'!G171</f>
        <v>0.99999998000000001</v>
      </c>
      <c r="E178" s="170">
        <f t="shared" si="116"/>
        <v>2639.9999472</v>
      </c>
      <c r="F178" s="307">
        <f>'base(indices)'!I171</f>
        <v>6.9099999999999995E-2</v>
      </c>
      <c r="G178" s="170">
        <f t="shared" si="98"/>
        <v>182.42399635151997</v>
      </c>
      <c r="H178" s="368">
        <f t="shared" si="99"/>
        <v>2822.4239435515201</v>
      </c>
      <c r="I178" s="359">
        <f>I177-H177</f>
        <v>2822.4239435514755</v>
      </c>
      <c r="J178" s="85">
        <f>IF(((I178/2)+(H$177/12*1-(H178/4)))+K178&gt;I$197,I$197-K178,((I178/2)+(H$177/12*1-(H178/4))))</f>
        <v>824.21898351559776</v>
      </c>
      <c r="K178" s="86">
        <f t="shared" si="117"/>
        <v>10221.185395576289</v>
      </c>
      <c r="L178" s="287">
        <f t="shared" si="100"/>
        <v>11045.404379091888</v>
      </c>
      <c r="M178" s="85">
        <f t="shared" si="101"/>
        <v>783.00803433981787</v>
      </c>
      <c r="N178" s="86">
        <f t="shared" si="102"/>
        <v>9710.1261257974747</v>
      </c>
      <c r="O178" s="107">
        <f t="shared" si="103"/>
        <v>10493.134160137293</v>
      </c>
      <c r="P178" s="175">
        <f t="shared" si="104"/>
        <v>741.79708516403798</v>
      </c>
      <c r="Q178" s="86">
        <f t="shared" si="105"/>
        <v>9199.0668560186605</v>
      </c>
      <c r="R178" s="165">
        <f t="shared" si="106"/>
        <v>9940.8639411826989</v>
      </c>
      <c r="S178" s="85">
        <f t="shared" si="107"/>
        <v>659.3751868124782</v>
      </c>
      <c r="T178" s="86">
        <f t="shared" si="108"/>
        <v>8176.9483164610319</v>
      </c>
      <c r="U178" s="107">
        <f t="shared" si="109"/>
        <v>8836.3235032735101</v>
      </c>
      <c r="V178" s="175">
        <f t="shared" si="110"/>
        <v>576.95328846091843</v>
      </c>
      <c r="W178" s="86">
        <f t="shared" si="111"/>
        <v>7154.8297769034016</v>
      </c>
      <c r="X178" s="165">
        <f t="shared" si="112"/>
        <v>7731.7830653643196</v>
      </c>
      <c r="Y178" s="85">
        <f t="shared" si="113"/>
        <v>494.53139010935865</v>
      </c>
      <c r="Z178" s="86">
        <f t="shared" si="114"/>
        <v>6132.711237345773</v>
      </c>
      <c r="AA178" s="165">
        <f t="shared" si="115"/>
        <v>6627.2426274551317</v>
      </c>
      <c r="AB178" s="381"/>
    </row>
    <row r="179" spans="1:36" ht="13.5" customHeight="1" thickBot="1">
      <c r="A179" s="171"/>
      <c r="B179" s="172" t="s">
        <v>24</v>
      </c>
      <c r="C179" s="172"/>
      <c r="D179" s="376"/>
      <c r="E179" s="174"/>
      <c r="F179" s="423">
        <f>W7</f>
        <v>45505</v>
      </c>
      <c r="G179" s="423"/>
      <c r="H179" s="377"/>
      <c r="I179" s="424">
        <f>SUM(H11:H178)</f>
        <v>266415.22209571721</v>
      </c>
      <c r="J179" s="425"/>
      <c r="K179" s="35"/>
      <c r="L179" s="35"/>
      <c r="M179" s="36"/>
      <c r="N179" s="34"/>
      <c r="O179" s="34"/>
      <c r="P179" s="34"/>
      <c r="Q179" s="34"/>
      <c r="R179" s="34"/>
      <c r="S179" s="34"/>
      <c r="T179" s="34"/>
      <c r="U179" s="34"/>
      <c r="V179" s="34"/>
      <c r="W179" s="34"/>
      <c r="Y179" s="34"/>
      <c r="Z179" s="34"/>
    </row>
    <row r="180" spans="1:36" ht="13.5" customHeight="1">
      <c r="A180" s="169"/>
      <c r="B180" s="405" t="s">
        <v>238</v>
      </c>
      <c r="C180" s="134"/>
      <c r="D180" s="194"/>
      <c r="E180" s="135"/>
      <c r="F180" s="149"/>
      <c r="G180" s="149"/>
      <c r="H180" s="147"/>
      <c r="I180" s="35"/>
      <c r="J180" s="35"/>
      <c r="K180" s="35"/>
      <c r="L180" s="35"/>
      <c r="M180" s="36"/>
      <c r="N180" s="34"/>
      <c r="O180" s="34"/>
      <c r="P180" s="34"/>
      <c r="Q180" s="34"/>
      <c r="R180" s="34"/>
      <c r="S180" s="34"/>
      <c r="T180" s="34"/>
      <c r="U180" s="34"/>
      <c r="V180" s="34"/>
      <c r="W180" s="34"/>
      <c r="Y180" s="34"/>
      <c r="Z180" s="34"/>
    </row>
    <row r="181" spans="1:36" ht="13.5" customHeight="1" thickBot="1">
      <c r="A181" s="169"/>
      <c r="B181" s="134"/>
      <c r="C181" s="134"/>
      <c r="D181" s="194"/>
      <c r="E181" s="135"/>
      <c r="F181" s="149"/>
      <c r="G181" s="149"/>
      <c r="H181" s="147"/>
      <c r="I181" s="147"/>
      <c r="J181" s="402"/>
      <c r="K181" s="35"/>
      <c r="L181" s="35"/>
      <c r="M181" s="36"/>
      <c r="N181" s="34"/>
      <c r="O181" s="34"/>
      <c r="P181" s="34"/>
      <c r="Q181" s="34"/>
      <c r="R181" s="34"/>
      <c r="S181" s="34"/>
      <c r="T181" s="34"/>
      <c r="U181" s="34"/>
      <c r="V181" s="34"/>
      <c r="W181" s="34"/>
      <c r="Y181" s="34"/>
      <c r="Z181" s="34"/>
    </row>
    <row r="182" spans="1:36" ht="13.5" customHeight="1">
      <c r="A182" s="166">
        <v>1</v>
      </c>
      <c r="B182" s="136">
        <v>45292</v>
      </c>
      <c r="C182" s="120">
        <f>VLOOKUP(B182,'base(indices)'!$A$4:$C$183,3,FALSE)</f>
        <v>1412</v>
      </c>
      <c r="D182" s="196">
        <f>'base(indices)'!G172</f>
        <v>0.99999998000000001</v>
      </c>
      <c r="E182" s="125">
        <f>C182*D182</f>
        <v>1411.9999717600001</v>
      </c>
      <c r="F182" s="79">
        <f>'base(indices)'!I172</f>
        <v>6.0199999999999997E-2</v>
      </c>
      <c r="G182" s="78">
        <f t="shared" ref="G182:G193" si="118">E182*F182</f>
        <v>85.002398299952006</v>
      </c>
      <c r="H182" s="80">
        <f>E182+G182</f>
        <v>1497.0023700599522</v>
      </c>
      <c r="I182" s="81">
        <f>I196</f>
        <v>10221.185395576289</v>
      </c>
      <c r="J182" s="114">
        <v>0</v>
      </c>
      <c r="K182" s="90">
        <f t="shared" ref="K182:K193" si="119">I182-(H182/2)</f>
        <v>9472.6842105463129</v>
      </c>
      <c r="L182" s="112">
        <f t="shared" ref="L182:L192" si="120">J182+K182</f>
        <v>9472.6842105463129</v>
      </c>
      <c r="M182" s="48">
        <f>$J182*M$9</f>
        <v>0</v>
      </c>
      <c r="N182" s="109">
        <f>$K182*M$9</f>
        <v>8999.0500000189968</v>
      </c>
      <c r="O182" s="49">
        <f>M182+N182</f>
        <v>8999.0500000189968</v>
      </c>
      <c r="P182" s="138">
        <f>$J182*P$9</f>
        <v>0</v>
      </c>
      <c r="Q182" s="138">
        <f>$K182*P$9</f>
        <v>8525.4157894916825</v>
      </c>
      <c r="R182" s="139">
        <f>P182+Q182</f>
        <v>8525.4157894916825</v>
      </c>
      <c r="S182" s="48">
        <f>$J182*S$9</f>
        <v>0</v>
      </c>
      <c r="T182" s="109">
        <f>$K182*S$9</f>
        <v>7578.1473684370503</v>
      </c>
      <c r="U182" s="49">
        <f>S182+T182</f>
        <v>7578.1473684370503</v>
      </c>
      <c r="V182" s="48">
        <f>$J182*V$9</f>
        <v>0</v>
      </c>
      <c r="W182" s="138">
        <f>$K182*V$9</f>
        <v>6630.878947382419</v>
      </c>
      <c r="X182" s="49">
        <f>V182+W182</f>
        <v>6630.878947382419</v>
      </c>
      <c r="Y182" s="48">
        <f>$J182*Y$9</f>
        <v>0</v>
      </c>
      <c r="Z182" s="138">
        <f>$K182*Y$9</f>
        <v>5683.6105263277877</v>
      </c>
      <c r="AA182" s="49">
        <f>Y182+Z182</f>
        <v>5683.6105263277877</v>
      </c>
      <c r="AB182" s="380"/>
      <c r="AC182" s="16"/>
      <c r="AD182" s="16"/>
      <c r="AE182" s="16"/>
      <c r="AF182" s="16"/>
      <c r="AG182" s="16"/>
      <c r="AH182" s="17"/>
      <c r="AI182" s="16"/>
      <c r="AJ182" s="16"/>
    </row>
    <row r="183" spans="1:36" s="26" customFormat="1" ht="13.5" customHeight="1">
      <c r="A183" s="105">
        <v>2</v>
      </c>
      <c r="B183" s="50">
        <v>45323</v>
      </c>
      <c r="C183" s="61">
        <f>VLOOKUP(B183,'base(indices)'!$A$4:$C$183,3,FALSE)</f>
        <v>1412</v>
      </c>
      <c r="D183" s="192">
        <f>'base(indices)'!G173</f>
        <v>0.99999998000000001</v>
      </c>
      <c r="E183" s="63">
        <f>C183*D183</f>
        <v>1411.9999717600001</v>
      </c>
      <c r="F183" s="53">
        <f>'base(indices)'!I173</f>
        <v>5.0500000000000003E-2</v>
      </c>
      <c r="G183" s="54">
        <f t="shared" si="118"/>
        <v>71.305998573880004</v>
      </c>
      <c r="H183" s="55">
        <f>E183+G183</f>
        <v>1483.3059703338802</v>
      </c>
      <c r="I183" s="56">
        <f t="shared" ref="I183:I193" si="121">I182-H182</f>
        <v>8724.1830255163368</v>
      </c>
      <c r="J183" s="57">
        <v>0</v>
      </c>
      <c r="K183" s="91">
        <f t="shared" si="119"/>
        <v>7982.5300403493966</v>
      </c>
      <c r="L183" s="113">
        <f t="shared" si="120"/>
        <v>7982.5300403493966</v>
      </c>
      <c r="M183" s="58">
        <f t="shared" ref="M183:M193" si="122">$J183*M$9</f>
        <v>0</v>
      </c>
      <c r="N183" s="91">
        <f t="shared" ref="N183:N188" si="123">$K183*M$9</f>
        <v>7583.403538331926</v>
      </c>
      <c r="O183" s="59">
        <f t="shared" ref="O183:O188" si="124">M183+N183</f>
        <v>7583.403538331926</v>
      </c>
      <c r="P183" s="57">
        <f t="shared" ref="P183:P193" si="125">$J183*P$9</f>
        <v>0</v>
      </c>
      <c r="Q183" s="57">
        <f t="shared" ref="Q183:Q188" si="126">$K183*P$9</f>
        <v>7184.2770363144573</v>
      </c>
      <c r="R183" s="60">
        <f t="shared" ref="R183:R188" si="127">P183+Q183</f>
        <v>7184.2770363144573</v>
      </c>
      <c r="S183" s="58">
        <f t="shared" ref="S183:S193" si="128">$J183*S$9</f>
        <v>0</v>
      </c>
      <c r="T183" s="91">
        <f t="shared" ref="T183:T188" si="129">$K183*S$9</f>
        <v>6386.024032279518</v>
      </c>
      <c r="U183" s="59">
        <f t="shared" ref="U183:U188" si="130">S183+T183</f>
        <v>6386.024032279518</v>
      </c>
      <c r="V183" s="58">
        <f t="shared" ref="V183:V193" si="131">$J183*V$9</f>
        <v>0</v>
      </c>
      <c r="W183" s="57">
        <f t="shared" ref="W183:W188" si="132">$K183*V$9</f>
        <v>5587.7710282445769</v>
      </c>
      <c r="X183" s="59">
        <f t="shared" ref="X183:X188" si="133">V183+W183</f>
        <v>5587.7710282445769</v>
      </c>
      <c r="Y183" s="58">
        <f t="shared" ref="Y183:Y193" si="134">$J183*Y$9</f>
        <v>0</v>
      </c>
      <c r="Z183" s="57">
        <f t="shared" ref="Z183:Z192" si="135">$K183*Y$9</f>
        <v>4789.5180242096376</v>
      </c>
      <c r="AA183" s="59">
        <f t="shared" ref="AA183:AA192" si="136">Y183+Z183</f>
        <v>4789.5180242096376</v>
      </c>
      <c r="AB183" s="381"/>
      <c r="AC183" s="32"/>
      <c r="AD183" s="32"/>
      <c r="AE183" s="32"/>
      <c r="AF183" s="32"/>
      <c r="AG183" s="32"/>
      <c r="AH183" s="33"/>
      <c r="AI183" s="32"/>
      <c r="AJ183" s="32"/>
    </row>
    <row r="184" spans="1:36" ht="13.5" customHeight="1">
      <c r="A184" s="104">
        <v>3</v>
      </c>
      <c r="B184" s="40">
        <v>45352</v>
      </c>
      <c r="C184" s="61">
        <f>VLOOKUP(B184,'base(indices)'!$A$4:$C$183,3,FALSE)</f>
        <v>1412</v>
      </c>
      <c r="D184" s="192">
        <f>'base(indices)'!G174</f>
        <v>0.99999998000000001</v>
      </c>
      <c r="E184" s="63">
        <f>C184*D184</f>
        <v>1411.9999717600001</v>
      </c>
      <c r="F184" s="53">
        <f>'base(indices)'!I174</f>
        <v>4.2500000000000003E-2</v>
      </c>
      <c r="G184" s="63">
        <f t="shared" si="118"/>
        <v>60.009998799800009</v>
      </c>
      <c r="H184" s="64">
        <f>E184+G184</f>
        <v>1472.0099705598002</v>
      </c>
      <c r="I184" s="65">
        <f t="shared" si="121"/>
        <v>7240.8770551824564</v>
      </c>
      <c r="J184" s="66">
        <v>0</v>
      </c>
      <c r="K184" s="93">
        <f t="shared" si="119"/>
        <v>6504.8720699025562</v>
      </c>
      <c r="L184" s="115">
        <f>J184+K184</f>
        <v>6504.8720699025562</v>
      </c>
      <c r="M184" s="45">
        <f t="shared" si="122"/>
        <v>0</v>
      </c>
      <c r="N184" s="108">
        <f t="shared" si="123"/>
        <v>6179.6284664074283</v>
      </c>
      <c r="O184" s="46">
        <f t="shared" si="124"/>
        <v>6179.6284664074283</v>
      </c>
      <c r="P184" s="43">
        <f t="shared" si="125"/>
        <v>0</v>
      </c>
      <c r="Q184" s="43">
        <f t="shared" si="126"/>
        <v>5854.3848629123004</v>
      </c>
      <c r="R184" s="47">
        <f t="shared" si="127"/>
        <v>5854.3848629123004</v>
      </c>
      <c r="S184" s="45">
        <f t="shared" si="128"/>
        <v>0</v>
      </c>
      <c r="T184" s="108">
        <f t="shared" si="129"/>
        <v>5203.8976559220455</v>
      </c>
      <c r="U184" s="46">
        <f t="shared" si="130"/>
        <v>5203.8976559220455</v>
      </c>
      <c r="V184" s="45">
        <f t="shared" si="131"/>
        <v>0</v>
      </c>
      <c r="W184" s="43">
        <f t="shared" si="132"/>
        <v>4553.4104489317888</v>
      </c>
      <c r="X184" s="46">
        <f t="shared" si="133"/>
        <v>4553.4104489317888</v>
      </c>
      <c r="Y184" s="45">
        <f t="shared" si="134"/>
        <v>0</v>
      </c>
      <c r="Z184" s="43">
        <f t="shared" si="135"/>
        <v>3902.9232419415334</v>
      </c>
      <c r="AA184" s="46">
        <f t="shared" si="136"/>
        <v>3902.9232419415334</v>
      </c>
      <c r="AB184" s="380"/>
      <c r="AC184" s="16"/>
      <c r="AD184" s="16"/>
      <c r="AE184" s="16"/>
      <c r="AF184" s="16"/>
      <c r="AG184" s="16"/>
      <c r="AH184" s="17"/>
      <c r="AI184" s="16"/>
      <c r="AJ184" s="16"/>
    </row>
    <row r="185" spans="1:36" s="26" customFormat="1" ht="13.5" customHeight="1">
      <c r="A185" s="105">
        <v>4</v>
      </c>
      <c r="B185" s="50">
        <v>45383</v>
      </c>
      <c r="C185" s="61">
        <f>VLOOKUP(B185,'base(indices)'!$A$4:$C$183,3,FALSE)</f>
        <v>1412</v>
      </c>
      <c r="D185" s="192">
        <f>'base(indices)'!G175</f>
        <v>0.99999998000000001</v>
      </c>
      <c r="E185" s="63">
        <f>C185*D185</f>
        <v>1411.9999717600001</v>
      </c>
      <c r="F185" s="53">
        <f>'base(indices)'!I175</f>
        <v>3.4200000000000001E-2</v>
      </c>
      <c r="G185" s="54">
        <f t="shared" si="118"/>
        <v>48.290399034192006</v>
      </c>
      <c r="H185" s="55">
        <f t="shared" ref="H185:H193" si="137">E185+G185</f>
        <v>1460.2903707941921</v>
      </c>
      <c r="I185" s="56">
        <f t="shared" si="121"/>
        <v>5768.867084622656</v>
      </c>
      <c r="J185" s="57">
        <v>0</v>
      </c>
      <c r="K185" s="91">
        <f t="shared" si="119"/>
        <v>5038.7218992255603</v>
      </c>
      <c r="L185" s="113">
        <f t="shared" si="120"/>
        <v>5038.7218992255603</v>
      </c>
      <c r="M185" s="58">
        <f t="shared" si="122"/>
        <v>0</v>
      </c>
      <c r="N185" s="91">
        <f t="shared" si="123"/>
        <v>4786.785804264282</v>
      </c>
      <c r="O185" s="59">
        <f t="shared" si="124"/>
        <v>4786.785804264282</v>
      </c>
      <c r="P185" s="57">
        <f t="shared" si="125"/>
        <v>0</v>
      </c>
      <c r="Q185" s="57">
        <f t="shared" si="126"/>
        <v>4534.8497093030046</v>
      </c>
      <c r="R185" s="60">
        <f t="shared" si="127"/>
        <v>4534.8497093030046</v>
      </c>
      <c r="S185" s="58">
        <f t="shared" si="128"/>
        <v>0</v>
      </c>
      <c r="T185" s="91">
        <f t="shared" si="129"/>
        <v>4030.9775193804485</v>
      </c>
      <c r="U185" s="59">
        <f t="shared" si="130"/>
        <v>4030.9775193804485</v>
      </c>
      <c r="V185" s="58">
        <f t="shared" si="131"/>
        <v>0</v>
      </c>
      <c r="W185" s="57">
        <f t="shared" si="132"/>
        <v>3527.1053294578919</v>
      </c>
      <c r="X185" s="59">
        <f t="shared" si="133"/>
        <v>3527.1053294578919</v>
      </c>
      <c r="Y185" s="58">
        <f t="shared" si="134"/>
        <v>0</v>
      </c>
      <c r="Z185" s="57">
        <f t="shared" si="135"/>
        <v>3023.2331395353362</v>
      </c>
      <c r="AA185" s="59">
        <f t="shared" si="136"/>
        <v>3023.2331395353362</v>
      </c>
      <c r="AB185" s="381"/>
      <c r="AC185" s="32"/>
      <c r="AD185" s="32"/>
      <c r="AE185" s="32"/>
      <c r="AF185" s="32"/>
      <c r="AG185" s="32"/>
      <c r="AH185" s="33"/>
      <c r="AI185" s="32"/>
      <c r="AJ185" s="32"/>
    </row>
    <row r="186" spans="1:36" ht="13.5" customHeight="1">
      <c r="A186" s="105">
        <v>5</v>
      </c>
      <c r="B186" s="40">
        <v>45413</v>
      </c>
      <c r="C186" s="61">
        <f>VLOOKUP(B186,'base(indices)'!$A$4:$C$183,3,FALSE)</f>
        <v>1412</v>
      </c>
      <c r="D186" s="192">
        <f>'base(indices)'!G176</f>
        <v>0.99999998000000001</v>
      </c>
      <c r="E186" s="63">
        <f>C186*D186</f>
        <v>1411.9999717600001</v>
      </c>
      <c r="F186" s="53">
        <f>'base(indices)'!I176</f>
        <v>2.53E-2</v>
      </c>
      <c r="G186" s="63">
        <f t="shared" si="118"/>
        <v>35.723599285528003</v>
      </c>
      <c r="H186" s="64">
        <f t="shared" si="137"/>
        <v>1447.7235710455282</v>
      </c>
      <c r="I186" s="83">
        <f t="shared" si="121"/>
        <v>4308.5767138284637</v>
      </c>
      <c r="J186" s="66">
        <v>0</v>
      </c>
      <c r="K186" s="93">
        <f>I186-(H186/2)</f>
        <v>3584.7149283056997</v>
      </c>
      <c r="L186" s="115">
        <f t="shared" si="120"/>
        <v>3584.7149283056997</v>
      </c>
      <c r="M186" s="45">
        <f t="shared" si="122"/>
        <v>0</v>
      </c>
      <c r="N186" s="108">
        <f t="shared" si="123"/>
        <v>3405.4791818904146</v>
      </c>
      <c r="O186" s="46">
        <f t="shared" si="124"/>
        <v>3405.4791818904146</v>
      </c>
      <c r="P186" s="43">
        <f t="shared" si="125"/>
        <v>0</v>
      </c>
      <c r="Q186" s="43">
        <f t="shared" si="126"/>
        <v>3226.2434354751299</v>
      </c>
      <c r="R186" s="47">
        <f t="shared" si="127"/>
        <v>3226.2434354751299</v>
      </c>
      <c r="S186" s="45">
        <f t="shared" si="128"/>
        <v>0</v>
      </c>
      <c r="T186" s="108">
        <f t="shared" si="129"/>
        <v>2867.7719426445601</v>
      </c>
      <c r="U186" s="46">
        <f t="shared" si="130"/>
        <v>2867.7719426445601</v>
      </c>
      <c r="V186" s="45">
        <f t="shared" si="131"/>
        <v>0</v>
      </c>
      <c r="W186" s="43">
        <f t="shared" si="132"/>
        <v>2509.3004498139894</v>
      </c>
      <c r="X186" s="46">
        <f t="shared" si="133"/>
        <v>2509.3004498139894</v>
      </c>
      <c r="Y186" s="45">
        <f t="shared" si="134"/>
        <v>0</v>
      </c>
      <c r="Z186" s="43">
        <f t="shared" si="135"/>
        <v>2150.8289569834196</v>
      </c>
      <c r="AA186" s="46">
        <f t="shared" si="136"/>
        <v>2150.8289569834196</v>
      </c>
      <c r="AB186" s="380"/>
      <c r="AC186" s="16"/>
      <c r="AD186" s="16"/>
      <c r="AE186" s="16"/>
      <c r="AF186" s="16"/>
      <c r="AG186" s="16"/>
      <c r="AH186" s="17"/>
      <c r="AI186" s="16"/>
      <c r="AJ186" s="16"/>
    </row>
    <row r="187" spans="1:36" s="26" customFormat="1" ht="13.5" customHeight="1">
      <c r="A187" s="104">
        <v>6</v>
      </c>
      <c r="B187" s="50">
        <v>45444</v>
      </c>
      <c r="C187" s="61">
        <f>VLOOKUP(B187,'base(indices)'!$A$4:$C$183,3,FALSE)</f>
        <v>1412</v>
      </c>
      <c r="D187" s="192">
        <f>'base(indices)'!G177</f>
        <v>0.99999998000000001</v>
      </c>
      <c r="E187" s="63">
        <f t="shared" ref="E187:E193" si="138">C187*D187</f>
        <v>1411.9999717600001</v>
      </c>
      <c r="F187" s="53">
        <f>'base(indices)'!I177</f>
        <v>1.7000000000000001E-2</v>
      </c>
      <c r="G187" s="54">
        <f t="shared" si="118"/>
        <v>24.003999519920004</v>
      </c>
      <c r="H187" s="55">
        <f t="shared" si="137"/>
        <v>1436.0039712799201</v>
      </c>
      <c r="I187" s="56">
        <f t="shared" si="121"/>
        <v>2860.8531427829357</v>
      </c>
      <c r="J187" s="57">
        <v>0</v>
      </c>
      <c r="K187" s="91">
        <f t="shared" si="119"/>
        <v>2142.8511571429758</v>
      </c>
      <c r="L187" s="113">
        <f t="shared" si="120"/>
        <v>2142.8511571429758</v>
      </c>
      <c r="M187" s="58">
        <f t="shared" si="122"/>
        <v>0</v>
      </c>
      <c r="N187" s="91">
        <f t="shared" si="123"/>
        <v>2035.7085992858269</v>
      </c>
      <c r="O187" s="59">
        <f t="shared" si="124"/>
        <v>2035.7085992858269</v>
      </c>
      <c r="P187" s="57">
        <f t="shared" si="125"/>
        <v>0</v>
      </c>
      <c r="Q187" s="57">
        <f t="shared" si="126"/>
        <v>1928.5660414286783</v>
      </c>
      <c r="R187" s="60">
        <f t="shared" si="127"/>
        <v>1928.5660414286783</v>
      </c>
      <c r="S187" s="58">
        <f t="shared" si="128"/>
        <v>0</v>
      </c>
      <c r="T187" s="91">
        <f t="shared" si="129"/>
        <v>1714.2809257143808</v>
      </c>
      <c r="U187" s="59">
        <f t="shared" si="130"/>
        <v>1714.2809257143808</v>
      </c>
      <c r="V187" s="58">
        <f t="shared" si="131"/>
        <v>0</v>
      </c>
      <c r="W187" s="57">
        <f t="shared" si="132"/>
        <v>1499.9958100000829</v>
      </c>
      <c r="X187" s="59">
        <f t="shared" si="133"/>
        <v>1499.9958100000829</v>
      </c>
      <c r="Y187" s="58">
        <f t="shared" si="134"/>
        <v>0</v>
      </c>
      <c r="Z187" s="57">
        <f t="shared" si="135"/>
        <v>1285.7106942857854</v>
      </c>
      <c r="AA187" s="59">
        <f t="shared" si="136"/>
        <v>1285.7106942857854</v>
      </c>
      <c r="AB187" s="381"/>
      <c r="AC187" s="32"/>
      <c r="AD187" s="32"/>
      <c r="AE187" s="32"/>
      <c r="AF187" s="32"/>
      <c r="AG187" s="32"/>
      <c r="AH187" s="33"/>
      <c r="AI187" s="32"/>
      <c r="AJ187" s="32"/>
    </row>
    <row r="188" spans="1:36" ht="13.5" customHeight="1">
      <c r="A188" s="105">
        <v>7</v>
      </c>
      <c r="B188" s="40">
        <v>45474</v>
      </c>
      <c r="C188" s="61">
        <f>VLOOKUP(B188,'base(indices)'!$A$4:$C$183,3,FALSE)</f>
        <v>1412</v>
      </c>
      <c r="D188" s="192">
        <f>'base(indices)'!G178</f>
        <v>0.99999998000000001</v>
      </c>
      <c r="E188" s="63">
        <f t="shared" si="138"/>
        <v>1411.9999717600001</v>
      </c>
      <c r="F188" s="53">
        <f>'base(indices)'!I178</f>
        <v>9.1000000000000004E-3</v>
      </c>
      <c r="G188" s="63">
        <f t="shared" si="118"/>
        <v>12.849199743016001</v>
      </c>
      <c r="H188" s="55">
        <f t="shared" si="137"/>
        <v>1424.8491715030161</v>
      </c>
      <c r="I188" s="65">
        <f t="shared" si="121"/>
        <v>1424.8491715030157</v>
      </c>
      <c r="J188" s="66">
        <v>0</v>
      </c>
      <c r="K188" s="93">
        <f t="shared" si="119"/>
        <v>712.42458575150761</v>
      </c>
      <c r="L188" s="115">
        <f t="shared" si="120"/>
        <v>712.42458575150761</v>
      </c>
      <c r="M188" s="45">
        <f t="shared" si="122"/>
        <v>0</v>
      </c>
      <c r="N188" s="108">
        <f t="shared" si="123"/>
        <v>676.80335646393223</v>
      </c>
      <c r="O188" s="46">
        <f t="shared" si="124"/>
        <v>676.80335646393223</v>
      </c>
      <c r="P188" s="43">
        <f t="shared" si="125"/>
        <v>0</v>
      </c>
      <c r="Q188" s="43">
        <f t="shared" si="126"/>
        <v>641.18212717635686</v>
      </c>
      <c r="R188" s="47">
        <f t="shared" si="127"/>
        <v>641.18212717635686</v>
      </c>
      <c r="S188" s="45">
        <f t="shared" si="128"/>
        <v>0</v>
      </c>
      <c r="T188" s="108">
        <f t="shared" si="129"/>
        <v>569.93966860120611</v>
      </c>
      <c r="U188" s="46">
        <f t="shared" si="130"/>
        <v>569.93966860120611</v>
      </c>
      <c r="V188" s="45">
        <f t="shared" si="131"/>
        <v>0</v>
      </c>
      <c r="W188" s="43">
        <f t="shared" si="132"/>
        <v>498.6972100260553</v>
      </c>
      <c r="X188" s="46">
        <f t="shared" si="133"/>
        <v>498.6972100260553</v>
      </c>
      <c r="Y188" s="45">
        <f t="shared" si="134"/>
        <v>0</v>
      </c>
      <c r="Z188" s="43">
        <f t="shared" si="135"/>
        <v>427.45475145090455</v>
      </c>
      <c r="AA188" s="46">
        <f t="shared" si="136"/>
        <v>427.45475145090455</v>
      </c>
      <c r="AB188" s="380"/>
      <c r="AC188" s="16"/>
      <c r="AD188" s="16"/>
      <c r="AE188" s="16"/>
      <c r="AF188" s="16"/>
      <c r="AG188" s="16"/>
      <c r="AH188" s="17"/>
      <c r="AI188" s="16"/>
      <c r="AJ188" s="16"/>
    </row>
    <row r="189" spans="1:36" s="26" customFormat="1" ht="13.5" customHeight="1">
      <c r="A189" s="105">
        <v>8</v>
      </c>
      <c r="B189" s="50">
        <v>45505</v>
      </c>
      <c r="C189" s="61">
        <f>VLOOKUP(B189,'base(indices)'!$A$4:$C$183,3,FALSE)</f>
        <v>1412</v>
      </c>
      <c r="D189" s="192">
        <f>'base(indices)'!G179</f>
        <v>0</v>
      </c>
      <c r="E189" s="63">
        <f t="shared" si="138"/>
        <v>0</v>
      </c>
      <c r="F189" s="53">
        <f>'base(indices)'!I179</f>
        <v>0</v>
      </c>
      <c r="G189" s="63">
        <f t="shared" si="118"/>
        <v>0</v>
      </c>
      <c r="H189" s="55">
        <f t="shared" si="137"/>
        <v>0</v>
      </c>
      <c r="I189" s="56">
        <f t="shared" si="121"/>
        <v>0</v>
      </c>
      <c r="J189" s="57">
        <v>0</v>
      </c>
      <c r="K189" s="91">
        <f t="shared" si="119"/>
        <v>0</v>
      </c>
      <c r="L189" s="113">
        <f t="shared" si="120"/>
        <v>0</v>
      </c>
      <c r="M189" s="58">
        <f t="shared" si="122"/>
        <v>0</v>
      </c>
      <c r="N189" s="91">
        <f>$K189*M$9</f>
        <v>0</v>
      </c>
      <c r="O189" s="59">
        <f>M189+N189</f>
        <v>0</v>
      </c>
      <c r="P189" s="57">
        <f t="shared" si="125"/>
        <v>0</v>
      </c>
      <c r="Q189" s="57">
        <f>$K189*P$9</f>
        <v>0</v>
      </c>
      <c r="R189" s="60">
        <f>P189+Q189</f>
        <v>0</v>
      </c>
      <c r="S189" s="58">
        <f t="shared" si="128"/>
        <v>0</v>
      </c>
      <c r="T189" s="91">
        <f>$K189*S$9</f>
        <v>0</v>
      </c>
      <c r="U189" s="59">
        <f>S189+T189</f>
        <v>0</v>
      </c>
      <c r="V189" s="58">
        <f t="shared" si="131"/>
        <v>0</v>
      </c>
      <c r="W189" s="57">
        <f>$K189*V$9</f>
        <v>0</v>
      </c>
      <c r="X189" s="59">
        <f>V189+W189</f>
        <v>0</v>
      </c>
      <c r="Y189" s="58">
        <f t="shared" si="134"/>
        <v>0</v>
      </c>
      <c r="Z189" s="57">
        <f t="shared" si="135"/>
        <v>0</v>
      </c>
      <c r="AA189" s="59">
        <f t="shared" si="136"/>
        <v>0</v>
      </c>
      <c r="AB189" s="381"/>
      <c r="AC189" s="32"/>
      <c r="AD189" s="32"/>
      <c r="AE189" s="32"/>
      <c r="AF189" s="32"/>
      <c r="AG189" s="32"/>
      <c r="AH189" s="33"/>
      <c r="AI189" s="32"/>
      <c r="AJ189" s="32"/>
    </row>
    <row r="190" spans="1:36" ht="13.5" customHeight="1">
      <c r="A190" s="104">
        <v>9</v>
      </c>
      <c r="B190" s="40">
        <v>45536</v>
      </c>
      <c r="C190" s="61">
        <f>VLOOKUP(B190,'base(indices)'!$A$4:$C$183,3,FALSE)</f>
        <v>1412</v>
      </c>
      <c r="D190" s="192">
        <f>'base(indices)'!G180</f>
        <v>0</v>
      </c>
      <c r="E190" s="63">
        <f t="shared" si="138"/>
        <v>0</v>
      </c>
      <c r="F190" s="53">
        <f>'base(indices)'!I180</f>
        <v>0</v>
      </c>
      <c r="G190" s="63">
        <f t="shared" si="118"/>
        <v>0</v>
      </c>
      <c r="H190" s="55">
        <f t="shared" si="137"/>
        <v>0</v>
      </c>
      <c r="I190" s="65">
        <f t="shared" si="121"/>
        <v>0</v>
      </c>
      <c r="J190" s="66">
        <v>0</v>
      </c>
      <c r="K190" s="93">
        <f t="shared" si="119"/>
        <v>0</v>
      </c>
      <c r="L190" s="115">
        <f t="shared" si="120"/>
        <v>0</v>
      </c>
      <c r="M190" s="45">
        <f t="shared" si="122"/>
        <v>0</v>
      </c>
      <c r="N190" s="108">
        <f>$K190*M$9</f>
        <v>0</v>
      </c>
      <c r="O190" s="46">
        <f>M190+N190</f>
        <v>0</v>
      </c>
      <c r="P190" s="43">
        <f t="shared" si="125"/>
        <v>0</v>
      </c>
      <c r="Q190" s="43">
        <f>$K190*P$9</f>
        <v>0</v>
      </c>
      <c r="R190" s="47">
        <f>P190+Q190</f>
        <v>0</v>
      </c>
      <c r="S190" s="45">
        <f t="shared" si="128"/>
        <v>0</v>
      </c>
      <c r="T190" s="108">
        <f>$K190*S$9</f>
        <v>0</v>
      </c>
      <c r="U190" s="46">
        <f>S190+T190</f>
        <v>0</v>
      </c>
      <c r="V190" s="45">
        <f t="shared" si="131"/>
        <v>0</v>
      </c>
      <c r="W190" s="43">
        <f>$K190*V$9</f>
        <v>0</v>
      </c>
      <c r="X190" s="46">
        <f>V190+W190</f>
        <v>0</v>
      </c>
      <c r="Y190" s="45">
        <f t="shared" si="134"/>
        <v>0</v>
      </c>
      <c r="Z190" s="43">
        <f t="shared" si="135"/>
        <v>0</v>
      </c>
      <c r="AA190" s="46">
        <f t="shared" si="136"/>
        <v>0</v>
      </c>
      <c r="AB190" s="380"/>
      <c r="AC190" s="16"/>
      <c r="AD190" s="16"/>
      <c r="AE190" s="16"/>
      <c r="AF190" s="16"/>
      <c r="AG190" s="16"/>
      <c r="AH190" s="17"/>
      <c r="AI190" s="16"/>
      <c r="AJ190" s="16"/>
    </row>
    <row r="191" spans="1:36" s="26" customFormat="1" ht="13.5" customHeight="1">
      <c r="A191" s="105">
        <v>10</v>
      </c>
      <c r="B191" s="50">
        <v>45566</v>
      </c>
      <c r="C191" s="61">
        <f>VLOOKUP(B191,'base(indices)'!$A$4:$C$183,3,FALSE)</f>
        <v>1412</v>
      </c>
      <c r="D191" s="192">
        <f>'base(indices)'!G181</f>
        <v>0</v>
      </c>
      <c r="E191" s="63">
        <f t="shared" si="138"/>
        <v>0</v>
      </c>
      <c r="F191" s="53">
        <f>'base(indices)'!I181</f>
        <v>0</v>
      </c>
      <c r="G191" s="63">
        <f t="shared" si="118"/>
        <v>0</v>
      </c>
      <c r="H191" s="55">
        <f t="shared" si="137"/>
        <v>0</v>
      </c>
      <c r="I191" s="56">
        <f t="shared" si="121"/>
        <v>0</v>
      </c>
      <c r="J191" s="57">
        <v>0</v>
      </c>
      <c r="K191" s="91">
        <f t="shared" si="119"/>
        <v>0</v>
      </c>
      <c r="L191" s="113">
        <f t="shared" si="120"/>
        <v>0</v>
      </c>
      <c r="M191" s="58">
        <f t="shared" si="122"/>
        <v>0</v>
      </c>
      <c r="N191" s="91">
        <f>$K191*M$9</f>
        <v>0</v>
      </c>
      <c r="O191" s="59">
        <f>M191+N191</f>
        <v>0</v>
      </c>
      <c r="P191" s="57">
        <f t="shared" si="125"/>
        <v>0</v>
      </c>
      <c r="Q191" s="57">
        <f>$K191*P$9</f>
        <v>0</v>
      </c>
      <c r="R191" s="60">
        <f>P191+Q191</f>
        <v>0</v>
      </c>
      <c r="S191" s="58">
        <f t="shared" si="128"/>
        <v>0</v>
      </c>
      <c r="T191" s="91">
        <f>$K191*S$9</f>
        <v>0</v>
      </c>
      <c r="U191" s="59">
        <f>S191+T191</f>
        <v>0</v>
      </c>
      <c r="V191" s="58">
        <f t="shared" si="131"/>
        <v>0</v>
      </c>
      <c r="W191" s="57">
        <f>$K191*V$9</f>
        <v>0</v>
      </c>
      <c r="X191" s="59">
        <f>V191+W191</f>
        <v>0</v>
      </c>
      <c r="Y191" s="58">
        <f t="shared" si="134"/>
        <v>0</v>
      </c>
      <c r="Z191" s="57">
        <f t="shared" si="135"/>
        <v>0</v>
      </c>
      <c r="AA191" s="59">
        <f t="shared" si="136"/>
        <v>0</v>
      </c>
      <c r="AB191" s="381"/>
      <c r="AC191" s="32"/>
      <c r="AD191" s="32"/>
      <c r="AE191" s="32"/>
      <c r="AF191" s="32"/>
      <c r="AG191" s="32"/>
      <c r="AH191" s="33"/>
      <c r="AI191" s="32"/>
      <c r="AJ191" s="32"/>
    </row>
    <row r="192" spans="1:36" ht="13.5" customHeight="1">
      <c r="A192" s="105">
        <v>11</v>
      </c>
      <c r="B192" s="40">
        <v>45597</v>
      </c>
      <c r="C192" s="61">
        <f>VLOOKUP(B192,'base(indices)'!$A$4:$C$183,3,FALSE)</f>
        <v>1412</v>
      </c>
      <c r="D192" s="192">
        <f>'base(indices)'!G182</f>
        <v>0</v>
      </c>
      <c r="E192" s="63">
        <f t="shared" si="138"/>
        <v>0</v>
      </c>
      <c r="F192" s="53">
        <f>'base(indices)'!I182</f>
        <v>0</v>
      </c>
      <c r="G192" s="63">
        <f t="shared" si="118"/>
        <v>0</v>
      </c>
      <c r="H192" s="55">
        <f t="shared" si="137"/>
        <v>0</v>
      </c>
      <c r="I192" s="65">
        <f t="shared" si="121"/>
        <v>0</v>
      </c>
      <c r="J192" s="66">
        <v>0</v>
      </c>
      <c r="K192" s="93">
        <f t="shared" si="119"/>
        <v>0</v>
      </c>
      <c r="L192" s="115">
        <f t="shared" si="120"/>
        <v>0</v>
      </c>
      <c r="M192" s="45">
        <f t="shared" si="122"/>
        <v>0</v>
      </c>
      <c r="N192" s="108">
        <f>$K192*M$9</f>
        <v>0</v>
      </c>
      <c r="O192" s="46">
        <f>M192+N192</f>
        <v>0</v>
      </c>
      <c r="P192" s="43">
        <f t="shared" si="125"/>
        <v>0</v>
      </c>
      <c r="Q192" s="43">
        <f>$K192*P$9</f>
        <v>0</v>
      </c>
      <c r="R192" s="47">
        <f>P192+Q192</f>
        <v>0</v>
      </c>
      <c r="S192" s="45">
        <f t="shared" si="128"/>
        <v>0</v>
      </c>
      <c r="T192" s="108">
        <f>$K192*S$9</f>
        <v>0</v>
      </c>
      <c r="U192" s="46">
        <f>S192+T192</f>
        <v>0</v>
      </c>
      <c r="V192" s="45">
        <f t="shared" si="131"/>
        <v>0</v>
      </c>
      <c r="W192" s="43">
        <f>$K192*V$9</f>
        <v>0</v>
      </c>
      <c r="X192" s="46">
        <f>V192+W192</f>
        <v>0</v>
      </c>
      <c r="Y192" s="45">
        <f t="shared" si="134"/>
        <v>0</v>
      </c>
      <c r="Z192" s="43">
        <f t="shared" si="135"/>
        <v>0</v>
      </c>
      <c r="AA192" s="46">
        <f t="shared" si="136"/>
        <v>0</v>
      </c>
      <c r="AB192" s="380"/>
      <c r="AC192" s="16"/>
      <c r="AD192" s="16"/>
      <c r="AE192" s="16"/>
      <c r="AF192" s="16"/>
      <c r="AG192" s="16"/>
      <c r="AH192" s="17"/>
      <c r="AI192" s="16"/>
      <c r="AJ192" s="16"/>
    </row>
    <row r="193" spans="1:38" ht="13.5" customHeight="1">
      <c r="A193" s="110">
        <v>12</v>
      </c>
      <c r="B193" s="50">
        <v>45627</v>
      </c>
      <c r="C193" s="61">
        <f>C192*2</f>
        <v>2824</v>
      </c>
      <c r="D193" s="192">
        <f>'base(indices)'!G183</f>
        <v>0</v>
      </c>
      <c r="E193" s="63">
        <f t="shared" si="138"/>
        <v>0</v>
      </c>
      <c r="F193" s="53">
        <f>'base(indices)'!I183</f>
        <v>0</v>
      </c>
      <c r="G193" s="63">
        <f t="shared" si="118"/>
        <v>0</v>
      </c>
      <c r="H193" s="55">
        <f t="shared" si="137"/>
        <v>0</v>
      </c>
      <c r="I193" s="56">
        <f t="shared" si="121"/>
        <v>0</v>
      </c>
      <c r="J193" s="57">
        <v>0</v>
      </c>
      <c r="K193" s="91">
        <f t="shared" si="119"/>
        <v>0</v>
      </c>
      <c r="L193" s="113">
        <f>J193+K193</f>
        <v>0</v>
      </c>
      <c r="M193" s="58">
        <f t="shared" si="122"/>
        <v>0</v>
      </c>
      <c r="N193" s="91">
        <f>$K193*M$9</f>
        <v>0</v>
      </c>
      <c r="O193" s="59">
        <f>M193+N193</f>
        <v>0</v>
      </c>
      <c r="P193" s="57">
        <f t="shared" si="125"/>
        <v>0</v>
      </c>
      <c r="Q193" s="57">
        <f>$K193*P$9</f>
        <v>0</v>
      </c>
      <c r="R193" s="60">
        <f>P193+Q193</f>
        <v>0</v>
      </c>
      <c r="S193" s="58">
        <f t="shared" si="128"/>
        <v>0</v>
      </c>
      <c r="T193" s="91">
        <f>$K193*S$9</f>
        <v>0</v>
      </c>
      <c r="U193" s="59">
        <f>S193+T193</f>
        <v>0</v>
      </c>
      <c r="V193" s="58">
        <f t="shared" si="131"/>
        <v>0</v>
      </c>
      <c r="W193" s="57">
        <f>$K193*V$9</f>
        <v>0</v>
      </c>
      <c r="X193" s="59">
        <f>V193+W193</f>
        <v>0</v>
      </c>
      <c r="Y193" s="58">
        <f t="shared" si="134"/>
        <v>0</v>
      </c>
      <c r="Z193" s="57">
        <f>$K193*Y$9</f>
        <v>0</v>
      </c>
      <c r="AA193" s="59">
        <f>Y193+Z193</f>
        <v>0</v>
      </c>
      <c r="AB193" s="381"/>
      <c r="AC193" s="16"/>
      <c r="AD193" s="16"/>
      <c r="AE193" s="16"/>
      <c r="AF193" s="16"/>
      <c r="AG193" s="16"/>
      <c r="AH193" s="17"/>
      <c r="AI193" s="16"/>
      <c r="AJ193" s="16"/>
    </row>
    <row r="194" spans="1:38" ht="13.5" customHeight="1" thickBot="1">
      <c r="A194" s="103"/>
      <c r="B194" s="68"/>
      <c r="C194" s="271"/>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382"/>
      <c r="AC194" s="16"/>
      <c r="AD194" s="18"/>
    </row>
    <row r="195" spans="1:38"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14"/>
      <c r="AD195" s="14"/>
    </row>
    <row r="196" spans="1:38" ht="14.25" customHeight="1">
      <c r="A196" s="37" t="s">
        <v>241</v>
      </c>
      <c r="C196" s="37"/>
      <c r="F196" s="426">
        <f>W7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c r="AB196" s="38"/>
    </row>
    <row r="197" spans="1:38">
      <c r="B197" s="20"/>
      <c r="C197" s="28" t="s">
        <v>26</v>
      </c>
      <c r="E197" s="28"/>
      <c r="F197" s="28"/>
      <c r="G197" s="21"/>
      <c r="I197" s="28">
        <f>C182*60</f>
        <v>84720</v>
      </c>
      <c r="J197" s="20"/>
      <c r="K197" s="20"/>
      <c r="L197" s="20"/>
      <c r="M197" s="20"/>
      <c r="N197" s="20"/>
      <c r="O197" s="23"/>
      <c r="P197" s="23"/>
      <c r="Q197" s="23"/>
      <c r="R197" s="23"/>
      <c r="S197" s="23"/>
      <c r="T197" s="23"/>
      <c r="U197" s="23"/>
      <c r="V197" s="23"/>
      <c r="W197" s="23"/>
      <c r="X197" s="23"/>
      <c r="Y197" s="23"/>
      <c r="Z197" s="23"/>
      <c r="AA197" s="23"/>
      <c r="AB197" s="23"/>
    </row>
    <row r="198" spans="1:38">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c r="AB198" s="23"/>
    </row>
    <row r="199" spans="1:38">
      <c r="B199" s="24" t="s">
        <v>242</v>
      </c>
      <c r="C199"/>
      <c r="L199" s="29"/>
      <c r="M199" s="7"/>
      <c r="N199" s="7"/>
      <c r="O199" s="9"/>
      <c r="P199" s="9"/>
      <c r="Q199" s="9"/>
      <c r="R199" s="9"/>
      <c r="S199" s="9"/>
      <c r="T199" s="9"/>
      <c r="U199" s="9"/>
      <c r="V199" s="9"/>
      <c r="W199" s="9"/>
      <c r="X199" s="9"/>
      <c r="Y199" s="9"/>
      <c r="Z199" s="9"/>
      <c r="AA199" s="9"/>
      <c r="AB199" s="9"/>
      <c r="AD199" s="7"/>
      <c r="AE199" s="7"/>
      <c r="AF199" s="7"/>
      <c r="AG199" s="7"/>
      <c r="AH199" s="7"/>
      <c r="AI199" s="7"/>
      <c r="AJ199" s="7"/>
      <c r="AK199" s="7"/>
      <c r="AL199" s="7"/>
    </row>
    <row r="200" spans="1:38">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B200" s="9"/>
      <c r="AD200" s="8"/>
      <c r="AE200" s="9"/>
      <c r="AF200" s="9"/>
      <c r="AG200" s="9"/>
      <c r="AH200" s="11"/>
      <c r="AI200" s="12"/>
      <c r="AJ200" s="10"/>
      <c r="AK200" s="12"/>
      <c r="AL200" s="13"/>
    </row>
    <row r="201" spans="1:38">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B201" s="9"/>
      <c r="AD201" s="8"/>
      <c r="AE201" s="9"/>
      <c r="AF201" s="9"/>
      <c r="AG201" s="9"/>
      <c r="AH201" s="11"/>
      <c r="AI201" s="12"/>
      <c r="AJ201" s="10"/>
      <c r="AK201" s="12"/>
      <c r="AL201" s="13"/>
    </row>
  </sheetData>
  <sheetProtection selectLockedCells="1" selectUnlockedCells="1"/>
  <mergeCells count="21">
    <mergeCell ref="W7:X7"/>
    <mergeCell ref="I8:J8"/>
    <mergeCell ref="A9:A10"/>
    <mergeCell ref="B9:B10"/>
    <mergeCell ref="C9:C10"/>
    <mergeCell ref="D9:D10"/>
    <mergeCell ref="E9:E10"/>
    <mergeCell ref="F9:F10"/>
    <mergeCell ref="G9:G10"/>
    <mergeCell ref="H9:H10"/>
    <mergeCell ref="Y9:AA9"/>
    <mergeCell ref="F179:G179"/>
    <mergeCell ref="I179:J179"/>
    <mergeCell ref="F196:H196"/>
    <mergeCell ref="I196:J196"/>
    <mergeCell ref="I9:I10"/>
    <mergeCell ref="J9:L9"/>
    <mergeCell ref="M9:O9"/>
    <mergeCell ref="P9:R9"/>
    <mergeCell ref="S9:U9"/>
    <mergeCell ref="V9:X9"/>
  </mergeCells>
  <conditionalFormatting sqref="H195:X195 F179:F181 E11:E22 B23:B34 B47:B94 G11:H22 B11:C22 B155:B178">
    <cfRule type="cellIs" dxfId="1148" priority="181" stopIfTrue="1" operator="notEqual">
      <formula>""</formula>
    </cfRule>
  </conditionalFormatting>
  <conditionalFormatting sqref="D11:D22">
    <cfRule type="cellIs" dxfId="1147" priority="180" stopIfTrue="1" operator="equal">
      <formula>"Total"</formula>
    </cfRule>
  </conditionalFormatting>
  <conditionalFormatting sqref="E182">
    <cfRule type="cellIs" dxfId="1146" priority="177" stopIfTrue="1" operator="notEqual">
      <formula>""</formula>
    </cfRule>
  </conditionalFormatting>
  <conditionalFormatting sqref="E182">
    <cfRule type="cellIs" dxfId="1145" priority="175" stopIfTrue="1" operator="notEqual">
      <formula>""</formula>
    </cfRule>
  </conditionalFormatting>
  <conditionalFormatting sqref="E182">
    <cfRule type="cellIs" dxfId="1144" priority="176" stopIfTrue="1" operator="notEqual">
      <formula>""</formula>
    </cfRule>
  </conditionalFormatting>
  <conditionalFormatting sqref="F196">
    <cfRule type="cellIs" dxfId="1143" priority="179" stopIfTrue="1" operator="notEqual">
      <formula>""</formula>
    </cfRule>
  </conditionalFormatting>
  <conditionalFormatting sqref="F196 E194:H194">
    <cfRule type="cellIs" dxfId="1142" priority="178" stopIfTrue="1" operator="notEqual">
      <formula>""</formula>
    </cfRule>
  </conditionalFormatting>
  <conditionalFormatting sqref="C194">
    <cfRule type="cellIs" dxfId="1141" priority="173" stopIfTrue="1" operator="notEqual">
      <formula>""</formula>
    </cfRule>
  </conditionalFormatting>
  <conditionalFormatting sqref="G182:H182">
    <cfRule type="cellIs" dxfId="1140" priority="168" stopIfTrue="1" operator="notEqual">
      <formula>""</formula>
    </cfRule>
  </conditionalFormatting>
  <conditionalFormatting sqref="B194">
    <cfRule type="cellIs" dxfId="1139" priority="171" stopIfTrue="1" operator="notEqual">
      <formula>""</formula>
    </cfRule>
  </conditionalFormatting>
  <conditionalFormatting sqref="G182:H182">
    <cfRule type="cellIs" dxfId="1138" priority="167" stopIfTrue="1" operator="notEqual">
      <formula>""</formula>
    </cfRule>
  </conditionalFormatting>
  <conditionalFormatting sqref="Y195:AB195">
    <cfRule type="cellIs" dxfId="1137" priority="174" stopIfTrue="1" operator="notEqual">
      <formula>""</formula>
    </cfRule>
  </conditionalFormatting>
  <conditionalFormatting sqref="D194">
    <cfRule type="cellIs" dxfId="1136" priority="172" stopIfTrue="1" operator="equal">
      <formula>"Total"</formula>
    </cfRule>
  </conditionalFormatting>
  <conditionalFormatting sqref="D9">
    <cfRule type="cellIs" dxfId="1135" priority="170" stopIfTrue="1" operator="equal">
      <formula>"Total"</formula>
    </cfRule>
  </conditionalFormatting>
  <conditionalFormatting sqref="D9">
    <cfRule type="cellIs" dxfId="1134" priority="169" stopIfTrue="1" operator="equal">
      <formula>"Total"</formula>
    </cfRule>
  </conditionalFormatting>
  <conditionalFormatting sqref="G188:G193">
    <cfRule type="cellIs" dxfId="1133" priority="160" stopIfTrue="1" operator="notEqual">
      <formula>""</formula>
    </cfRule>
  </conditionalFormatting>
  <conditionalFormatting sqref="G187:H187 H188:H193">
    <cfRule type="cellIs" dxfId="1132" priority="161" stopIfTrue="1" operator="notEqual">
      <formula>""</formula>
    </cfRule>
  </conditionalFormatting>
  <conditionalFormatting sqref="G183:H183">
    <cfRule type="cellIs" dxfId="1131" priority="165" stopIfTrue="1" operator="notEqual">
      <formula>""</formula>
    </cfRule>
  </conditionalFormatting>
  <conditionalFormatting sqref="G183:H183">
    <cfRule type="cellIs" dxfId="1130" priority="166" stopIfTrue="1" operator="notEqual">
      <formula>""</formula>
    </cfRule>
  </conditionalFormatting>
  <conditionalFormatting sqref="G184:H186">
    <cfRule type="cellIs" dxfId="1129" priority="163" stopIfTrue="1" operator="notEqual">
      <formula>""</formula>
    </cfRule>
  </conditionalFormatting>
  <conditionalFormatting sqref="G184:H186">
    <cfRule type="cellIs" dxfId="1128" priority="164" stopIfTrue="1" operator="notEqual">
      <formula>""</formula>
    </cfRule>
  </conditionalFormatting>
  <conditionalFormatting sqref="G188:G193">
    <cfRule type="cellIs" dxfId="1127" priority="159" stopIfTrue="1" operator="notEqual">
      <formula>""</formula>
    </cfRule>
  </conditionalFormatting>
  <conditionalFormatting sqref="G187:H187 H188:H193">
    <cfRule type="cellIs" dxfId="1126" priority="162" stopIfTrue="1" operator="notEqual">
      <formula>""</formula>
    </cfRule>
  </conditionalFormatting>
  <conditionalFormatting sqref="F182">
    <cfRule type="cellIs" dxfId="1125" priority="158" stopIfTrue="1" operator="notEqual">
      <formula>""</formula>
    </cfRule>
  </conditionalFormatting>
  <conditionalFormatting sqref="F183:F193">
    <cfRule type="cellIs" dxfId="1124" priority="157" stopIfTrue="1" operator="notEqual">
      <formula>""</formula>
    </cfRule>
  </conditionalFormatting>
  <conditionalFormatting sqref="F183:F193">
    <cfRule type="cellIs" dxfId="1123" priority="156" stopIfTrue="1" operator="notEqual">
      <formula>""</formula>
    </cfRule>
  </conditionalFormatting>
  <conditionalFormatting sqref="D182">
    <cfRule type="cellIs" dxfId="1122" priority="153" stopIfTrue="1" operator="notEqual">
      <formula>""</formula>
    </cfRule>
  </conditionalFormatting>
  <conditionalFormatting sqref="D182">
    <cfRule type="cellIs" dxfId="1121" priority="155" stopIfTrue="1" operator="notEqual">
      <formula>""</formula>
    </cfRule>
  </conditionalFormatting>
  <conditionalFormatting sqref="D182">
    <cfRule type="cellIs" dxfId="1120" priority="154" stopIfTrue="1" operator="notEqual">
      <formula>""</formula>
    </cfRule>
  </conditionalFormatting>
  <conditionalFormatting sqref="E183">
    <cfRule type="cellIs" dxfId="1119" priority="152" stopIfTrue="1" operator="notEqual">
      <formula>""</formula>
    </cfRule>
  </conditionalFormatting>
  <conditionalFormatting sqref="E183">
    <cfRule type="cellIs" dxfId="1118" priority="150" stopIfTrue="1" operator="notEqual">
      <formula>""</formula>
    </cfRule>
  </conditionalFormatting>
  <conditionalFormatting sqref="E183">
    <cfRule type="cellIs" dxfId="1117" priority="151" stopIfTrue="1" operator="notEqual">
      <formula>""</formula>
    </cfRule>
  </conditionalFormatting>
  <conditionalFormatting sqref="E184:E185">
    <cfRule type="cellIs" dxfId="1116" priority="149" stopIfTrue="1" operator="notEqual">
      <formula>""</formula>
    </cfRule>
  </conditionalFormatting>
  <conditionalFormatting sqref="E184:E185">
    <cfRule type="cellIs" dxfId="1115" priority="147" stopIfTrue="1" operator="notEqual">
      <formula>""</formula>
    </cfRule>
  </conditionalFormatting>
  <conditionalFormatting sqref="E184:E185">
    <cfRule type="cellIs" dxfId="1114" priority="148" stopIfTrue="1" operator="notEqual">
      <formula>""</formula>
    </cfRule>
  </conditionalFormatting>
  <conditionalFormatting sqref="E186">
    <cfRule type="cellIs" dxfId="1113" priority="146" stopIfTrue="1" operator="notEqual">
      <formula>""</formula>
    </cfRule>
  </conditionalFormatting>
  <conditionalFormatting sqref="E186">
    <cfRule type="cellIs" dxfId="1112" priority="144" stopIfTrue="1" operator="notEqual">
      <formula>""</formula>
    </cfRule>
  </conditionalFormatting>
  <conditionalFormatting sqref="E186">
    <cfRule type="cellIs" dxfId="1111" priority="145" stopIfTrue="1" operator="notEqual">
      <formula>""</formula>
    </cfRule>
  </conditionalFormatting>
  <conditionalFormatting sqref="E187:E193">
    <cfRule type="cellIs" dxfId="1110" priority="143" stopIfTrue="1" operator="notEqual">
      <formula>""</formula>
    </cfRule>
  </conditionalFormatting>
  <conditionalFormatting sqref="E187:E193">
    <cfRule type="cellIs" dxfId="1109" priority="141" stopIfTrue="1" operator="notEqual">
      <formula>""</formula>
    </cfRule>
  </conditionalFormatting>
  <conditionalFormatting sqref="E187:E193">
    <cfRule type="cellIs" dxfId="1108" priority="142" stopIfTrue="1" operator="notEqual">
      <formula>""</formula>
    </cfRule>
  </conditionalFormatting>
  <conditionalFormatting sqref="C12:C22">
    <cfRule type="cellIs" dxfId="1107" priority="140" stopIfTrue="1" operator="notEqual">
      <formula>""</formula>
    </cfRule>
  </conditionalFormatting>
  <conditionalFormatting sqref="C12:C22">
    <cfRule type="cellIs" dxfId="1106" priority="139" stopIfTrue="1" operator="notEqual">
      <formula>""</formula>
    </cfRule>
  </conditionalFormatting>
  <conditionalFormatting sqref="D183:D193">
    <cfRule type="cellIs" dxfId="1105" priority="138" stopIfTrue="1" operator="equal">
      <formula>"Total"</formula>
    </cfRule>
  </conditionalFormatting>
  <conditionalFormatting sqref="B182:B193">
    <cfRule type="cellIs" dxfId="1104" priority="137" stopIfTrue="1" operator="notEqual">
      <formula>""</formula>
    </cfRule>
  </conditionalFormatting>
  <conditionalFormatting sqref="B182:B193">
    <cfRule type="cellIs" dxfId="1103" priority="136" stopIfTrue="1" operator="notEqual">
      <formula>""</formula>
    </cfRule>
  </conditionalFormatting>
  <conditionalFormatting sqref="B95:B154">
    <cfRule type="cellIs" dxfId="1102" priority="135" stopIfTrue="1" operator="notEqual">
      <formula>""</formula>
    </cfRule>
  </conditionalFormatting>
  <conditionalFormatting sqref="E143:E154 G143:H154">
    <cfRule type="cellIs" dxfId="1101" priority="93" stopIfTrue="1" operator="notEqual">
      <formula>""</formula>
    </cfRule>
  </conditionalFormatting>
  <conditionalFormatting sqref="B35:B46">
    <cfRule type="cellIs" dxfId="1100" priority="134" stopIfTrue="1" operator="notEqual">
      <formula>""</formula>
    </cfRule>
  </conditionalFormatting>
  <conditionalFormatting sqref="F129:F154">
    <cfRule type="cellIs" dxfId="1099" priority="81" stopIfTrue="1" operator="notEqual">
      <formula>""</formula>
    </cfRule>
  </conditionalFormatting>
  <conditionalFormatting sqref="E23:E34 G23:H34">
    <cfRule type="cellIs" dxfId="1098" priority="133" stopIfTrue="1" operator="notEqual">
      <formula>""</formula>
    </cfRule>
  </conditionalFormatting>
  <conditionalFormatting sqref="D23:D178">
    <cfRule type="cellIs" dxfId="1097" priority="132" stopIfTrue="1" operator="equal">
      <formula>"Total"</formula>
    </cfRule>
  </conditionalFormatting>
  <conditionalFormatting sqref="E35:E46 G35:H46">
    <cfRule type="cellIs" dxfId="1096" priority="129" stopIfTrue="1" operator="notEqual">
      <formula>""</formula>
    </cfRule>
  </conditionalFormatting>
  <conditionalFormatting sqref="E47:E58 G47:H58">
    <cfRule type="cellIs" dxfId="1095" priority="125" stopIfTrue="1" operator="notEqual">
      <formula>""</formula>
    </cfRule>
  </conditionalFormatting>
  <conditionalFormatting sqref="E59:E70 G59:H70">
    <cfRule type="cellIs" dxfId="1094" priority="121" stopIfTrue="1" operator="notEqual">
      <formula>""</formula>
    </cfRule>
  </conditionalFormatting>
  <conditionalFormatting sqref="E71:E82 G71:H82">
    <cfRule type="cellIs" dxfId="1093" priority="117" stopIfTrue="1" operator="notEqual">
      <formula>""</formula>
    </cfRule>
  </conditionalFormatting>
  <conditionalFormatting sqref="E83:E94 G83:H94">
    <cfRule type="cellIs" dxfId="1092" priority="113" stopIfTrue="1" operator="notEqual">
      <formula>""</formula>
    </cfRule>
  </conditionalFormatting>
  <conditionalFormatting sqref="E155:H156 E157:E166 G157:H166 F157:F178">
    <cfRule type="cellIs" dxfId="1091" priority="89" stopIfTrue="1" operator="notEqual">
      <formula>""</formula>
    </cfRule>
  </conditionalFormatting>
  <conditionalFormatting sqref="E95:E106 G95:H106">
    <cfRule type="cellIs" dxfId="1090" priority="109" stopIfTrue="1" operator="notEqual">
      <formula>""</formula>
    </cfRule>
  </conditionalFormatting>
  <conditionalFormatting sqref="E117:H118 E107:E116 G107:H116 F11:F116">
    <cfRule type="cellIs" dxfId="1089" priority="105" stopIfTrue="1" operator="notEqual">
      <formula>""</formula>
    </cfRule>
  </conditionalFormatting>
  <conditionalFormatting sqref="E119:H128 E129:E130 G129:H130">
    <cfRule type="cellIs" dxfId="1088" priority="101" stopIfTrue="1" operator="notEqual">
      <formula>""</formula>
    </cfRule>
  </conditionalFormatting>
  <conditionalFormatting sqref="E131:E142 G131:H142">
    <cfRule type="cellIs" dxfId="1087" priority="97" stopIfTrue="1" operator="notEqual">
      <formula>""</formula>
    </cfRule>
  </conditionalFormatting>
  <conditionalFormatting sqref="C35:C46">
    <cfRule type="cellIs" dxfId="1086" priority="41" stopIfTrue="1" operator="notEqual">
      <formula>""</formula>
    </cfRule>
  </conditionalFormatting>
  <conditionalFormatting sqref="C36:C46">
    <cfRule type="cellIs" dxfId="1085" priority="40" stopIfTrue="1" operator="notEqual">
      <formula>""</formula>
    </cfRule>
  </conditionalFormatting>
  <conditionalFormatting sqref="C36:C46">
    <cfRule type="cellIs" dxfId="1084" priority="39" stopIfTrue="1" operator="notEqual">
      <formula>""</formula>
    </cfRule>
  </conditionalFormatting>
  <conditionalFormatting sqref="C48:C58">
    <cfRule type="cellIs" dxfId="1083" priority="36" stopIfTrue="1" operator="notEqual">
      <formula>""</formula>
    </cfRule>
  </conditionalFormatting>
  <conditionalFormatting sqref="C59:C70">
    <cfRule type="cellIs" dxfId="1082" priority="35" stopIfTrue="1" operator="notEqual">
      <formula>""</formula>
    </cfRule>
  </conditionalFormatting>
  <conditionalFormatting sqref="C60:C70">
    <cfRule type="cellIs" dxfId="1081" priority="34" stopIfTrue="1" operator="notEqual">
      <formula>""</formula>
    </cfRule>
  </conditionalFormatting>
  <conditionalFormatting sqref="C23:C34">
    <cfRule type="cellIs" dxfId="1080" priority="44" stopIfTrue="1" operator="notEqual">
      <formula>""</formula>
    </cfRule>
  </conditionalFormatting>
  <conditionalFormatting sqref="C24:C34">
    <cfRule type="cellIs" dxfId="1079" priority="43" stopIfTrue="1" operator="notEqual">
      <formula>""</formula>
    </cfRule>
  </conditionalFormatting>
  <conditionalFormatting sqref="C24:C34">
    <cfRule type="cellIs" dxfId="1078" priority="42" stopIfTrue="1" operator="notEqual">
      <formula>""</formula>
    </cfRule>
  </conditionalFormatting>
  <conditionalFormatting sqref="C47:C58">
    <cfRule type="cellIs" dxfId="1077" priority="38" stopIfTrue="1" operator="notEqual">
      <formula>""</formula>
    </cfRule>
  </conditionalFormatting>
  <conditionalFormatting sqref="C48:C58">
    <cfRule type="cellIs" dxfId="1076" priority="37" stopIfTrue="1" operator="notEqual">
      <formula>""</formula>
    </cfRule>
  </conditionalFormatting>
  <conditionalFormatting sqref="C60:C70">
    <cfRule type="cellIs" dxfId="1075" priority="33" stopIfTrue="1" operator="notEqual">
      <formula>""</formula>
    </cfRule>
  </conditionalFormatting>
  <conditionalFormatting sqref="C71:C82">
    <cfRule type="cellIs" dxfId="1074" priority="32" stopIfTrue="1" operator="notEqual">
      <formula>""</formula>
    </cfRule>
  </conditionalFormatting>
  <conditionalFormatting sqref="C72:C82">
    <cfRule type="cellIs" dxfId="1073" priority="31" stopIfTrue="1" operator="notEqual">
      <formula>""</formula>
    </cfRule>
  </conditionalFormatting>
  <conditionalFormatting sqref="C72:C82">
    <cfRule type="cellIs" dxfId="1072" priority="30" stopIfTrue="1" operator="notEqual">
      <formula>""</formula>
    </cfRule>
  </conditionalFormatting>
  <conditionalFormatting sqref="C83:C94">
    <cfRule type="cellIs" dxfId="1071" priority="29" stopIfTrue="1" operator="notEqual">
      <formula>""</formula>
    </cfRule>
  </conditionalFormatting>
  <conditionalFormatting sqref="C84:C94">
    <cfRule type="cellIs" dxfId="1070" priority="28" stopIfTrue="1" operator="notEqual">
      <formula>""</formula>
    </cfRule>
  </conditionalFormatting>
  <conditionalFormatting sqref="C84:C94">
    <cfRule type="cellIs" dxfId="1069" priority="27" stopIfTrue="1" operator="notEqual">
      <formula>""</formula>
    </cfRule>
  </conditionalFormatting>
  <conditionalFormatting sqref="C95:C106">
    <cfRule type="cellIs" dxfId="1068" priority="26" stopIfTrue="1" operator="notEqual">
      <formula>""</formula>
    </cfRule>
  </conditionalFormatting>
  <conditionalFormatting sqref="C96:C106">
    <cfRule type="cellIs" dxfId="1067" priority="25" stopIfTrue="1" operator="notEqual">
      <formula>""</formula>
    </cfRule>
  </conditionalFormatting>
  <conditionalFormatting sqref="C96:C106">
    <cfRule type="cellIs" dxfId="1066" priority="24" stopIfTrue="1" operator="notEqual">
      <formula>""</formula>
    </cfRule>
  </conditionalFormatting>
  <conditionalFormatting sqref="C107:C118">
    <cfRule type="cellIs" dxfId="1065" priority="23" stopIfTrue="1" operator="notEqual">
      <formula>""</formula>
    </cfRule>
  </conditionalFormatting>
  <conditionalFormatting sqref="C108:C118">
    <cfRule type="cellIs" dxfId="1064" priority="22" stopIfTrue="1" operator="notEqual">
      <formula>""</formula>
    </cfRule>
  </conditionalFormatting>
  <conditionalFormatting sqref="C108:C118">
    <cfRule type="cellIs" dxfId="1063" priority="21" stopIfTrue="1" operator="notEqual">
      <formula>""</formula>
    </cfRule>
  </conditionalFormatting>
  <conditionalFormatting sqref="C119:C130">
    <cfRule type="cellIs" dxfId="1062" priority="20" stopIfTrue="1" operator="notEqual">
      <formula>""</formula>
    </cfRule>
  </conditionalFormatting>
  <conditionalFormatting sqref="C120:C130">
    <cfRule type="cellIs" dxfId="1061" priority="19" stopIfTrue="1" operator="notEqual">
      <formula>""</formula>
    </cfRule>
  </conditionalFormatting>
  <conditionalFormatting sqref="C120:C130">
    <cfRule type="cellIs" dxfId="1060" priority="18" stopIfTrue="1" operator="notEqual">
      <formula>""</formula>
    </cfRule>
  </conditionalFormatting>
  <conditionalFormatting sqref="C131:C142">
    <cfRule type="cellIs" dxfId="1059" priority="17" stopIfTrue="1" operator="notEqual">
      <formula>""</formula>
    </cfRule>
  </conditionalFormatting>
  <conditionalFormatting sqref="C132:C142">
    <cfRule type="cellIs" dxfId="1058" priority="16" stopIfTrue="1" operator="notEqual">
      <formula>""</formula>
    </cfRule>
  </conditionalFormatting>
  <conditionalFormatting sqref="C132:C142">
    <cfRule type="cellIs" dxfId="1057" priority="15" stopIfTrue="1" operator="notEqual">
      <formula>""</formula>
    </cfRule>
  </conditionalFormatting>
  <conditionalFormatting sqref="C155:C178">
    <cfRule type="cellIs" dxfId="1056" priority="8" stopIfTrue="1" operator="notEqual">
      <formula>""</formula>
    </cfRule>
  </conditionalFormatting>
  <conditionalFormatting sqref="C156:C178">
    <cfRule type="cellIs" dxfId="1055" priority="7" stopIfTrue="1" operator="notEqual">
      <formula>""</formula>
    </cfRule>
  </conditionalFormatting>
  <conditionalFormatting sqref="C156:C178">
    <cfRule type="cellIs" dxfId="1054" priority="6" stopIfTrue="1" operator="notEqual">
      <formula>""</formula>
    </cfRule>
  </conditionalFormatting>
  <conditionalFormatting sqref="C143:C154">
    <cfRule type="cellIs" dxfId="1053" priority="11" stopIfTrue="1" operator="notEqual">
      <formula>""</formula>
    </cfRule>
  </conditionalFormatting>
  <conditionalFormatting sqref="C144:C154">
    <cfRule type="cellIs" dxfId="1052" priority="10" stopIfTrue="1" operator="notEqual">
      <formula>""</formula>
    </cfRule>
  </conditionalFormatting>
  <conditionalFormatting sqref="C144:C154">
    <cfRule type="cellIs" dxfId="1051" priority="9" stopIfTrue="1" operator="notEqual">
      <formula>""</formula>
    </cfRule>
  </conditionalFormatting>
  <conditionalFormatting sqref="C182:C193">
    <cfRule type="cellIs" dxfId="1050" priority="3" stopIfTrue="1" operator="notEqual">
      <formula>""</formula>
    </cfRule>
  </conditionalFormatting>
  <conditionalFormatting sqref="C182:C193">
    <cfRule type="cellIs" dxfId="1049" priority="2" stopIfTrue="1" operator="notEqual">
      <formula>""</formula>
    </cfRule>
  </conditionalFormatting>
  <conditionalFormatting sqref="C182:C193">
    <cfRule type="cellIs" dxfId="1048" priority="1" stopIfTrue="1" operator="notEqual">
      <formula>""</formula>
    </cfRule>
  </conditionalFormatting>
  <conditionalFormatting sqref="E167:E178 G167:H178">
    <cfRule type="cellIs" dxfId="1047" priority="5"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N3" sqref="N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1</v>
      </c>
      <c r="K2" s="230"/>
    </row>
    <row r="3" spans="2:14" ht="26.25" customHeight="1" thickBot="1">
      <c r="B3" s="229" t="s">
        <v>51</v>
      </c>
      <c r="C3" s="229" t="s">
        <v>52</v>
      </c>
      <c r="D3" s="228" t="s">
        <v>7</v>
      </c>
      <c r="E3" s="227" t="s">
        <v>53</v>
      </c>
      <c r="F3" s="227" t="s">
        <v>54</v>
      </c>
      <c r="G3" s="227" t="s">
        <v>246</v>
      </c>
      <c r="I3" s="229" t="s">
        <v>51</v>
      </c>
      <c r="J3" s="229" t="s">
        <v>52</v>
      </c>
      <c r="K3" s="228" t="s">
        <v>7</v>
      </c>
      <c r="L3" s="227" t="s">
        <v>53</v>
      </c>
      <c r="M3" s="227" t="s">
        <v>54</v>
      </c>
      <c r="N3" s="227" t="s">
        <v>246</v>
      </c>
    </row>
    <row r="4" spans="2:14" ht="12.75" customHeight="1">
      <c r="B4" s="223">
        <f>'Benef com 13º'!A107</f>
        <v>72</v>
      </c>
      <c r="C4" s="223">
        <f t="shared" ref="C4:C44" si="0">C5</f>
        <v>7</v>
      </c>
      <c r="D4" s="226">
        <v>43101</v>
      </c>
      <c r="E4" s="225">
        <f>'Benef com 13º'!J107</f>
        <v>74498.814604423707</v>
      </c>
      <c r="F4" s="225">
        <f>'Benef com 13º'!K107</f>
        <v>10221.185395576289</v>
      </c>
      <c r="G4" s="225">
        <f t="shared" ref="G4:G45" si="1">SUM(E4:F4)</f>
        <v>84720</v>
      </c>
      <c r="I4" s="237">
        <f>'Benef com 13º'!A149</f>
        <v>30</v>
      </c>
      <c r="J4" s="223">
        <f>'Ben 90% E.R.S.E.'!J4</f>
        <v>7</v>
      </c>
      <c r="K4" s="222">
        <v>44378</v>
      </c>
      <c r="L4" s="225">
        <f>'Benef com 13º'!J149</f>
        <v>47620.614250827202</v>
      </c>
      <c r="M4" s="225">
        <f>'Benef com 13º'!K149</f>
        <v>10221.185395576289</v>
      </c>
      <c r="N4" s="221">
        <f t="shared" ref="N4:N45" si="2">SUM(L4:M4)</f>
        <v>57841.799646403495</v>
      </c>
    </row>
    <row r="5" spans="2:14" ht="12.75" customHeight="1">
      <c r="B5" s="238">
        <f>'Benef com 13º'!A108</f>
        <v>71</v>
      </c>
      <c r="C5" s="238">
        <f t="shared" si="0"/>
        <v>7</v>
      </c>
      <c r="D5" s="106">
        <v>43132</v>
      </c>
      <c r="E5" s="233">
        <f>'Benef com 13º'!J108</f>
        <v>74498.814604423707</v>
      </c>
      <c r="F5" s="233">
        <f>'Benef com 13º'!K108</f>
        <v>10221.185395576289</v>
      </c>
      <c r="G5" s="61">
        <f t="shared" si="1"/>
        <v>84720</v>
      </c>
      <c r="I5" s="143">
        <f>'Benef com 13º'!A150</f>
        <v>29</v>
      </c>
      <c r="J5" s="238">
        <f>'Ben 90% E.R.S.E.'!J5</f>
        <v>7</v>
      </c>
      <c r="K5" s="106">
        <v>44409</v>
      </c>
      <c r="L5" s="155">
        <f>'Benef com 13º'!J150</f>
        <v>45990.371288710194</v>
      </c>
      <c r="M5" s="233">
        <f>'Benef com 13º'!K150</f>
        <v>10221.185395576289</v>
      </c>
      <c r="N5" s="61">
        <f t="shared" si="2"/>
        <v>56211.556684286479</v>
      </c>
    </row>
    <row r="6" spans="2:14" ht="12.75" customHeight="1">
      <c r="B6" s="223">
        <f>'Benef com 13º'!A109</f>
        <v>70</v>
      </c>
      <c r="C6" s="223">
        <f t="shared" si="0"/>
        <v>7</v>
      </c>
      <c r="D6" s="222">
        <v>43160</v>
      </c>
      <c r="E6" s="225">
        <f>'Benef com 13º'!J109</f>
        <v>74498.814604423707</v>
      </c>
      <c r="F6" s="225">
        <f>'Benef com 13º'!K109</f>
        <v>10221.185395576289</v>
      </c>
      <c r="G6" s="221">
        <f t="shared" si="1"/>
        <v>84720</v>
      </c>
      <c r="I6" s="237">
        <f>'Benef com 13º'!A151</f>
        <v>28</v>
      </c>
      <c r="J6" s="223">
        <f>'Ben 90% E.R.S.E.'!J6</f>
        <v>7</v>
      </c>
      <c r="K6" s="222">
        <v>44440</v>
      </c>
      <c r="L6" s="225">
        <f>'Benef com 13º'!J151</f>
        <v>44372.1724775197</v>
      </c>
      <c r="M6" s="225">
        <f>'Benef com 13º'!K151</f>
        <v>10221.185395576289</v>
      </c>
      <c r="N6" s="221">
        <f t="shared" si="2"/>
        <v>54593.357873095985</v>
      </c>
    </row>
    <row r="7" spans="2:14" ht="12.75" customHeight="1">
      <c r="B7" s="238">
        <f>'Benef com 13º'!A110</f>
        <v>69</v>
      </c>
      <c r="C7" s="238">
        <f t="shared" si="0"/>
        <v>7</v>
      </c>
      <c r="D7" s="106">
        <v>43191</v>
      </c>
      <c r="E7" s="233">
        <f>'Benef com 13º'!J110</f>
        <v>74498.814604423707</v>
      </c>
      <c r="F7" s="233">
        <f>'Benef com 13º'!K110</f>
        <v>10221.185395576289</v>
      </c>
      <c r="G7" s="61">
        <f t="shared" si="1"/>
        <v>84720</v>
      </c>
      <c r="I7" s="143">
        <f>'Benef com 13º'!A152</f>
        <v>27</v>
      </c>
      <c r="J7" s="238">
        <f>'Ben 90% E.R.S.E.'!J7</f>
        <v>7</v>
      </c>
      <c r="K7" s="106">
        <v>44470</v>
      </c>
      <c r="L7" s="155">
        <f>'Benef com 13º'!J152</f>
        <v>42769.00381772314</v>
      </c>
      <c r="M7" s="233">
        <f>'Benef com 13º'!K152</f>
        <v>10221.185395576289</v>
      </c>
      <c r="N7" s="61">
        <f t="shared" si="2"/>
        <v>52990.189213299425</v>
      </c>
    </row>
    <row r="8" spans="2:14" ht="12.75" customHeight="1">
      <c r="B8" s="223">
        <f>'Benef com 13º'!A111</f>
        <v>68</v>
      </c>
      <c r="C8" s="223">
        <f t="shared" si="0"/>
        <v>7</v>
      </c>
      <c r="D8" s="222">
        <v>43221</v>
      </c>
      <c r="E8" s="225">
        <f>'Benef com 13º'!J111</f>
        <v>74498.814604423707</v>
      </c>
      <c r="F8" s="225">
        <f>'Benef com 13º'!K111</f>
        <v>10221.185395576289</v>
      </c>
      <c r="G8" s="221">
        <f t="shared" si="1"/>
        <v>84720</v>
      </c>
      <c r="I8" s="237">
        <f>'Benef com 13º'!A153</f>
        <v>26</v>
      </c>
      <c r="J8" s="223">
        <f>'Ben 90% E.R.S.E.'!J8</f>
        <v>7</v>
      </c>
      <c r="K8" s="222">
        <v>44501</v>
      </c>
      <c r="L8" s="225">
        <f>'Benef com 13º'!J153</f>
        <v>41182.969569228291</v>
      </c>
      <c r="M8" s="225">
        <f>'Benef com 13º'!K153</f>
        <v>10221.185395576289</v>
      </c>
      <c r="N8" s="221">
        <f t="shared" si="2"/>
        <v>51404.154964804577</v>
      </c>
    </row>
    <row r="9" spans="2:14" ht="12.75" customHeight="1">
      <c r="B9" s="238">
        <f>'Benef com 13º'!A112</f>
        <v>67</v>
      </c>
      <c r="C9" s="238">
        <f t="shared" si="0"/>
        <v>7</v>
      </c>
      <c r="D9" s="106">
        <v>43252</v>
      </c>
      <c r="E9" s="233">
        <f>'Benef com 13º'!J112</f>
        <v>74498.814604423707</v>
      </c>
      <c r="F9" s="233">
        <f>'Benef com 13º'!K112</f>
        <v>10221.185395576289</v>
      </c>
      <c r="G9" s="61">
        <f t="shared" si="1"/>
        <v>84720</v>
      </c>
      <c r="I9" s="143">
        <f>'Benef com 13º'!A154</f>
        <v>25</v>
      </c>
      <c r="J9" s="238">
        <f>'Ben 90% E.R.S.E.'!J9</f>
        <v>7</v>
      </c>
      <c r="K9" s="106">
        <v>44531</v>
      </c>
      <c r="L9" s="155">
        <f>'Benef com 13º'!J154</f>
        <v>39614.09003815944</v>
      </c>
      <c r="M9" s="233">
        <f>'Benef com 13º'!K154</f>
        <v>10221.185395576289</v>
      </c>
      <c r="N9" s="142">
        <f t="shared" si="2"/>
        <v>49835.275433735733</v>
      </c>
    </row>
    <row r="10" spans="2:14" ht="12.75" customHeight="1">
      <c r="B10" s="223">
        <f>'Benef com 13º'!A113</f>
        <v>66</v>
      </c>
      <c r="C10" s="223">
        <f t="shared" si="0"/>
        <v>7</v>
      </c>
      <c r="D10" s="222">
        <v>43282</v>
      </c>
      <c r="E10" s="225">
        <f>'Benef com 13º'!J113</f>
        <v>74498.814604423707</v>
      </c>
      <c r="F10" s="225">
        <f>'Benef com 13º'!K113</f>
        <v>10221.185395576289</v>
      </c>
      <c r="G10" s="221">
        <f t="shared" si="1"/>
        <v>84720</v>
      </c>
      <c r="I10" s="237">
        <f>'Benef com 13º'!A155</f>
        <v>24</v>
      </c>
      <c r="J10" s="223">
        <f>'Ben 90% E.R.S.E.'!J10</f>
        <v>7</v>
      </c>
      <c r="K10" s="222">
        <v>44562</v>
      </c>
      <c r="L10" s="225">
        <f>'Benef com 13º'!J155</f>
        <v>38001.868639962566</v>
      </c>
      <c r="M10" s="225">
        <f>'Benef com 13º'!K155</f>
        <v>10221.185395576289</v>
      </c>
      <c r="N10" s="221">
        <f t="shared" si="2"/>
        <v>48223.054035538851</v>
      </c>
    </row>
    <row r="11" spans="2:14" ht="12.75" customHeight="1">
      <c r="B11" s="238">
        <f>'Benef com 13º'!A114</f>
        <v>65</v>
      </c>
      <c r="C11" s="238">
        <f t="shared" si="0"/>
        <v>7</v>
      </c>
      <c r="D11" s="106">
        <v>43313</v>
      </c>
      <c r="E11" s="233">
        <f>'Benef com 13º'!J114</f>
        <v>74498.814604423707</v>
      </c>
      <c r="F11" s="233">
        <f>'Benef com 13º'!K114</f>
        <v>10221.185395576289</v>
      </c>
      <c r="G11" s="61">
        <f t="shared" si="1"/>
        <v>84720</v>
      </c>
      <c r="I11" s="143">
        <f>'Benef com 13º'!A156</f>
        <v>23</v>
      </c>
      <c r="J11" s="238">
        <f>'Ben 90% E.R.S.E.'!J11</f>
        <v>7</v>
      </c>
      <c r="K11" s="106">
        <v>44593</v>
      </c>
      <c r="L11" s="155">
        <f>'Benef com 13º'!J156</f>
        <v>36308.290573834129</v>
      </c>
      <c r="M11" s="233">
        <f>'Benef com 13º'!K156</f>
        <v>10221.185395576289</v>
      </c>
      <c r="N11" s="61">
        <f t="shared" si="2"/>
        <v>46529.475969410414</v>
      </c>
    </row>
    <row r="12" spans="2:14" ht="12.75" customHeight="1">
      <c r="B12" s="223">
        <f>'Benef com 13º'!A115</f>
        <v>64</v>
      </c>
      <c r="C12" s="223">
        <f t="shared" si="0"/>
        <v>7</v>
      </c>
      <c r="D12" s="222">
        <v>43344</v>
      </c>
      <c r="E12" s="225">
        <f>'Benef com 13º'!J115</f>
        <v>74498.814604423707</v>
      </c>
      <c r="F12" s="225">
        <f>'Benef com 13º'!K115</f>
        <v>10221.185395576289</v>
      </c>
      <c r="G12" s="221">
        <f t="shared" si="1"/>
        <v>84720</v>
      </c>
      <c r="I12" s="237">
        <f>'Benef com 13º'!A157</f>
        <v>22</v>
      </c>
      <c r="J12" s="223">
        <f>'Ben 90% E.R.S.E.'!J12</f>
        <v>7</v>
      </c>
      <c r="K12" s="222">
        <v>44621</v>
      </c>
      <c r="L12" s="225">
        <f>'Benef com 13º'!J157</f>
        <v>34623.741907525102</v>
      </c>
      <c r="M12" s="225">
        <f>'Benef com 13º'!K157</f>
        <v>10221.185395576289</v>
      </c>
      <c r="N12" s="221">
        <f t="shared" si="2"/>
        <v>44844.927303101387</v>
      </c>
    </row>
    <row r="13" spans="2:14" ht="12.75" customHeight="1">
      <c r="B13" s="238">
        <f>'Benef com 13º'!A116</f>
        <v>63</v>
      </c>
      <c r="C13" s="238">
        <f t="shared" si="0"/>
        <v>7</v>
      </c>
      <c r="D13" s="106">
        <v>43374</v>
      </c>
      <c r="E13" s="233">
        <f>'Benef com 13º'!J116</f>
        <v>74498.814604423707</v>
      </c>
      <c r="F13" s="233">
        <f>'Benef com 13º'!K116</f>
        <v>10221.185395576289</v>
      </c>
      <c r="G13" s="61">
        <f t="shared" si="1"/>
        <v>84720</v>
      </c>
      <c r="I13" s="143">
        <f>'Benef com 13º'!A158</f>
        <v>21</v>
      </c>
      <c r="J13" s="238">
        <f>'Ben 90% E.R.S.E.'!J13</f>
        <v>7</v>
      </c>
      <c r="K13" s="106">
        <v>44652</v>
      </c>
      <c r="L13" s="155">
        <f>'Benef com 13º'!J158</f>
        <v>32949.434641011248</v>
      </c>
      <c r="M13" s="233">
        <f>'Benef com 13º'!K158</f>
        <v>10221.185395576289</v>
      </c>
      <c r="N13" s="61">
        <f t="shared" si="2"/>
        <v>43170.620036587541</v>
      </c>
    </row>
    <row r="14" spans="2:14" ht="12.75" customHeight="1">
      <c r="B14" s="223">
        <f>'Benef com 13º'!A117</f>
        <v>62</v>
      </c>
      <c r="C14" s="223">
        <f t="shared" si="0"/>
        <v>7</v>
      </c>
      <c r="D14" s="222">
        <v>43405</v>
      </c>
      <c r="E14" s="225">
        <f>'Benef com 13º'!J117</f>
        <v>74498.814604423707</v>
      </c>
      <c r="F14" s="225">
        <f>'Benef com 13º'!K117</f>
        <v>10221.185395576289</v>
      </c>
      <c r="G14" s="221">
        <f t="shared" si="1"/>
        <v>84720</v>
      </c>
      <c r="I14" s="237">
        <f>'Benef com 13º'!A159</f>
        <v>20</v>
      </c>
      <c r="J14" s="223">
        <f>'Ben 90% E.R.S.E.'!J14</f>
        <v>7</v>
      </c>
      <c r="K14" s="222">
        <v>44682</v>
      </c>
      <c r="L14" s="225">
        <f>'Benef com 13º'!J159</f>
        <v>31285.792974284079</v>
      </c>
      <c r="M14" s="225">
        <f>'Benef com 13º'!K159</f>
        <v>10221.185395576289</v>
      </c>
      <c r="N14" s="221">
        <f t="shared" si="2"/>
        <v>41506.978369860371</v>
      </c>
    </row>
    <row r="15" spans="2:14" ht="12.75" customHeight="1">
      <c r="B15" s="238">
        <f>'Benef com 13º'!A118</f>
        <v>61</v>
      </c>
      <c r="C15" s="238">
        <f t="shared" si="0"/>
        <v>7</v>
      </c>
      <c r="D15" s="106">
        <v>43435</v>
      </c>
      <c r="E15" s="233">
        <f>'Benef com 13º'!J118</f>
        <v>74498.814604423707</v>
      </c>
      <c r="F15" s="233">
        <f>'Benef com 13º'!K118</f>
        <v>10221.185395576289</v>
      </c>
      <c r="G15" s="61">
        <f t="shared" si="1"/>
        <v>84720</v>
      </c>
      <c r="I15" s="143">
        <f>'Benef com 13º'!A160</f>
        <v>19</v>
      </c>
      <c r="J15" s="238">
        <f>'Ben 90% E.R.S.E.'!J15</f>
        <v>7</v>
      </c>
      <c r="K15" s="106">
        <v>44713</v>
      </c>
      <c r="L15" s="155">
        <f>'Benef com 13º'!J160</f>
        <v>29633.422907331482</v>
      </c>
      <c r="M15" s="233">
        <f>'Benef com 13º'!K160</f>
        <v>10221.185395576289</v>
      </c>
      <c r="N15" s="61">
        <f t="shared" si="2"/>
        <v>39854.608302907771</v>
      </c>
    </row>
    <row r="16" spans="2:14" ht="12.75" customHeight="1">
      <c r="B16" s="223">
        <f>'Benef com 13º'!A119</f>
        <v>60</v>
      </c>
      <c r="C16" s="223">
        <f t="shared" si="0"/>
        <v>7</v>
      </c>
      <c r="D16" s="222">
        <v>43466</v>
      </c>
      <c r="E16" s="225">
        <f>'Benef com 13º'!J119</f>
        <v>74498.814604423707</v>
      </c>
      <c r="F16" s="225">
        <f>'Benef com 13º'!K119</f>
        <v>10221.185395576289</v>
      </c>
      <c r="G16" s="221">
        <f t="shared" si="1"/>
        <v>84720</v>
      </c>
      <c r="I16" s="237">
        <f>'Benef com 13º'!A161</f>
        <v>18</v>
      </c>
      <c r="J16" s="223">
        <f>'Ben 90% E.R.S.E.'!J16</f>
        <v>7</v>
      </c>
      <c r="K16" s="222">
        <v>44743</v>
      </c>
      <c r="L16" s="225">
        <f>'Benef com 13º'!J161</f>
        <v>27993.475840130424</v>
      </c>
      <c r="M16" s="225">
        <f>'Benef com 13º'!K161</f>
        <v>10221.185395576289</v>
      </c>
      <c r="N16" s="221">
        <f t="shared" si="2"/>
        <v>38214.661235706713</v>
      </c>
    </row>
    <row r="17" spans="2:14" ht="12.75" customHeight="1">
      <c r="B17" s="238">
        <f>'Benef com 13º'!A120</f>
        <v>59</v>
      </c>
      <c r="C17" s="238">
        <f t="shared" si="0"/>
        <v>7</v>
      </c>
      <c r="D17" s="106">
        <v>43497</v>
      </c>
      <c r="E17" s="233">
        <f>'Benef com 13º'!J120</f>
        <v>74498.814604423707</v>
      </c>
      <c r="F17" s="233">
        <f>'Benef com 13º'!K120</f>
        <v>10221.185395576289</v>
      </c>
      <c r="G17" s="61">
        <f t="shared" si="1"/>
        <v>84720</v>
      </c>
      <c r="I17" s="143">
        <f>'Benef com 13º'!A162</f>
        <v>17</v>
      </c>
      <c r="J17" s="238">
        <f>'Ben 90% E.R.S.E.'!J17</f>
        <v>7</v>
      </c>
      <c r="K17" s="106">
        <v>44774</v>
      </c>
      <c r="L17" s="155">
        <f>'Benef com 13º'!J162</f>
        <v>26365.951772680906</v>
      </c>
      <c r="M17" s="233">
        <f>'Benef com 13º'!K162</f>
        <v>10221.185395576289</v>
      </c>
      <c r="N17" s="61">
        <f t="shared" si="2"/>
        <v>36587.137168257192</v>
      </c>
    </row>
    <row r="18" spans="2:14" ht="12.75" customHeight="1">
      <c r="B18" s="223">
        <f>'Benef com 13º'!A121</f>
        <v>58</v>
      </c>
      <c r="C18" s="223">
        <f t="shared" si="0"/>
        <v>7</v>
      </c>
      <c r="D18" s="222">
        <v>43525</v>
      </c>
      <c r="E18" s="225">
        <f>'Benef com 13º'!J121</f>
        <v>74498.814604423707</v>
      </c>
      <c r="F18" s="225">
        <f>'Benef com 13º'!K121</f>
        <v>10221.185395576289</v>
      </c>
      <c r="G18" s="221">
        <f t="shared" si="1"/>
        <v>84720</v>
      </c>
      <c r="I18" s="237">
        <f>'Benef com 13º'!A163</f>
        <v>16</v>
      </c>
      <c r="J18" s="223">
        <f>'Ben 90% E.R.S.E.'!J18</f>
        <v>7</v>
      </c>
      <c r="K18" s="222">
        <v>44805</v>
      </c>
      <c r="L18" s="225">
        <f>'Benef com 13º'!J163</f>
        <v>24751.759704964752</v>
      </c>
      <c r="M18" s="225">
        <f>'Benef com 13º'!K163</f>
        <v>10221.185395576289</v>
      </c>
      <c r="N18" s="221">
        <f t="shared" si="2"/>
        <v>34972.945100541037</v>
      </c>
    </row>
    <row r="19" spans="2:14" ht="12.75" customHeight="1">
      <c r="B19" s="238">
        <f>'Benef com 13º'!A122</f>
        <v>57</v>
      </c>
      <c r="C19" s="238">
        <f t="shared" si="0"/>
        <v>7</v>
      </c>
      <c r="D19" s="106">
        <v>43556</v>
      </c>
      <c r="E19" s="233">
        <f>'Benef com 13º'!J122</f>
        <v>74498.814604423707</v>
      </c>
      <c r="F19" s="233">
        <f>'Benef com 13º'!K122</f>
        <v>10221.185395576289</v>
      </c>
      <c r="G19" s="61">
        <f t="shared" si="1"/>
        <v>84720</v>
      </c>
      <c r="I19" s="143">
        <f>'Benef com 13º'!A164</f>
        <v>15</v>
      </c>
      <c r="J19" s="238">
        <f>'Ben 90% E.R.S.E.'!J19</f>
        <v>7</v>
      </c>
      <c r="K19" s="106">
        <v>44835</v>
      </c>
      <c r="L19" s="155">
        <f>'Benef com 13º'!J164</f>
        <v>23151.142036977104</v>
      </c>
      <c r="M19" s="233">
        <f>'Benef com 13º'!K164</f>
        <v>10221.185395576289</v>
      </c>
      <c r="N19" s="61">
        <f t="shared" si="2"/>
        <v>33372.327432553393</v>
      </c>
    </row>
    <row r="20" spans="2:14" ht="12.75" customHeight="1">
      <c r="B20" s="223">
        <f>'Benef com 13º'!A123</f>
        <v>56</v>
      </c>
      <c r="C20" s="223">
        <f t="shared" si="0"/>
        <v>7</v>
      </c>
      <c r="D20" s="222">
        <v>43586</v>
      </c>
      <c r="E20" s="225">
        <f>'Benef com 13º'!J123</f>
        <v>74498.814604423707</v>
      </c>
      <c r="F20" s="225">
        <f>'Benef com 13º'!K123</f>
        <v>10221.185395576289</v>
      </c>
      <c r="G20" s="221">
        <f t="shared" si="1"/>
        <v>84720</v>
      </c>
      <c r="I20" s="237">
        <f>'Benef com 13º'!A165</f>
        <v>14</v>
      </c>
      <c r="J20" s="223">
        <f>'Ben 90% E.R.S.E.'!J20</f>
        <v>7</v>
      </c>
      <c r="K20" s="222">
        <v>44866</v>
      </c>
      <c r="L20" s="225">
        <f>'Benef com 13º'!J165</f>
        <v>21563.189768736152</v>
      </c>
      <c r="M20" s="225">
        <f>'Benef com 13º'!K165</f>
        <v>10221.185395576289</v>
      </c>
      <c r="N20" s="221">
        <f t="shared" si="2"/>
        <v>31784.375164312441</v>
      </c>
    </row>
    <row r="21" spans="2:14" ht="12.75" customHeight="1">
      <c r="B21" s="238">
        <f>'Benef com 13º'!A124</f>
        <v>55</v>
      </c>
      <c r="C21" s="238">
        <f t="shared" si="0"/>
        <v>7</v>
      </c>
      <c r="D21" s="106">
        <v>43617</v>
      </c>
      <c r="E21" s="233">
        <f>'Benef com 13º'!J124</f>
        <v>74498.814604423707</v>
      </c>
      <c r="F21" s="233">
        <f>'Benef com 13º'!K124</f>
        <v>10221.185395576289</v>
      </c>
      <c r="G21" s="61">
        <f t="shared" si="1"/>
        <v>84720</v>
      </c>
      <c r="I21" s="143">
        <f>'Benef com 13º'!A166</f>
        <v>13</v>
      </c>
      <c r="J21" s="238">
        <f>'Ben 90% E.R.S.E.'!J21</f>
        <v>7</v>
      </c>
      <c r="K21" s="106">
        <v>44896</v>
      </c>
      <c r="L21" s="155">
        <f>'Benef com 13º'!J166</f>
        <v>19987.599900247944</v>
      </c>
      <c r="M21" s="233">
        <f>'Benef com 13º'!K166</f>
        <v>10221.185395576289</v>
      </c>
      <c r="N21" s="61">
        <f t="shared" si="2"/>
        <v>30208.785295824233</v>
      </c>
    </row>
    <row r="22" spans="2:14" ht="12.75" customHeight="1">
      <c r="B22" s="223">
        <f>'Benef com 13º'!A125</f>
        <v>54</v>
      </c>
      <c r="C22" s="223">
        <f t="shared" si="0"/>
        <v>7</v>
      </c>
      <c r="D22" s="222">
        <v>43647</v>
      </c>
      <c r="E22" s="225">
        <f>'Benef com 13º'!J125</f>
        <v>74498.814604423707</v>
      </c>
      <c r="F22" s="225">
        <f>'Benef com 13º'!K125</f>
        <v>10221.185395576289</v>
      </c>
      <c r="G22" s="221">
        <f t="shared" si="1"/>
        <v>84720</v>
      </c>
      <c r="I22" s="237">
        <f>'Benef com 13º'!A167</f>
        <v>12</v>
      </c>
      <c r="J22" s="223">
        <f>'Ben 90% E.R.S.E.'!J22</f>
        <v>7</v>
      </c>
      <c r="K22" s="222">
        <v>44927</v>
      </c>
      <c r="L22" s="225">
        <f>'Benef com 13º'!J167</f>
        <v>18384.092332318101</v>
      </c>
      <c r="M22" s="225">
        <f>'Benef com 13º'!K167</f>
        <v>10221.185395576289</v>
      </c>
      <c r="N22" s="221">
        <f t="shared" si="2"/>
        <v>28605.27772789439</v>
      </c>
    </row>
    <row r="23" spans="2:14" ht="12.75" customHeight="1">
      <c r="B23" s="238">
        <f>'Benef com 13º'!A126</f>
        <v>53</v>
      </c>
      <c r="C23" s="238">
        <f t="shared" si="0"/>
        <v>7</v>
      </c>
      <c r="D23" s="106">
        <v>43678</v>
      </c>
      <c r="E23" s="233">
        <f>'Benef com 13º'!J126</f>
        <v>74498.814604423707</v>
      </c>
      <c r="F23" s="233">
        <f>'Benef com 13º'!K126</f>
        <v>10221.185395576289</v>
      </c>
      <c r="G23" s="61">
        <f t="shared" si="1"/>
        <v>84720</v>
      </c>
      <c r="I23" s="143">
        <f>'Benef com 13º'!A168</f>
        <v>11</v>
      </c>
      <c r="J23" s="238">
        <f>'Ben 90% E.R.S.E.'!J23</f>
        <v>7</v>
      </c>
      <c r="K23" s="106">
        <v>44958</v>
      </c>
      <c r="L23" s="155">
        <f>'Benef com 13º'!J168</f>
        <v>16732.113965357668</v>
      </c>
      <c r="M23" s="233">
        <f>'Benef com 13º'!K168</f>
        <v>10221.185395576289</v>
      </c>
      <c r="N23" s="61">
        <f t="shared" si="2"/>
        <v>26953.299360933957</v>
      </c>
    </row>
    <row r="24" spans="2:14" ht="12.75" customHeight="1">
      <c r="B24" s="223">
        <f>'Benef com 13º'!A127</f>
        <v>52</v>
      </c>
      <c r="C24" s="223">
        <f t="shared" si="0"/>
        <v>7</v>
      </c>
      <c r="D24" s="222">
        <v>43709</v>
      </c>
      <c r="E24" s="225">
        <f>'Benef com 13º'!J127</f>
        <v>74498.814604423707</v>
      </c>
      <c r="F24" s="225">
        <f>'Benef com 13º'!K127</f>
        <v>10221.185395576289</v>
      </c>
      <c r="G24" s="221">
        <f t="shared" si="1"/>
        <v>84720</v>
      </c>
      <c r="I24" s="237">
        <f>'Benef com 13º'!A169</f>
        <v>10</v>
      </c>
      <c r="J24" s="223">
        <f>'Ben 90% E.R.S.E.'!J24</f>
        <v>7</v>
      </c>
      <c r="K24" s="222">
        <v>44986</v>
      </c>
      <c r="L24" s="225">
        <f>'Benef com 13º'!J169</f>
        <v>15093.41599813163</v>
      </c>
      <c r="M24" s="225">
        <f>'Benef com 13º'!K169</f>
        <v>10221.185395576289</v>
      </c>
      <c r="N24" s="221">
        <f t="shared" si="2"/>
        <v>25314.601393707919</v>
      </c>
    </row>
    <row r="25" spans="2:14" ht="12.75" customHeight="1">
      <c r="B25" s="238">
        <f>'Benef com 13º'!A128</f>
        <v>51</v>
      </c>
      <c r="C25" s="238">
        <f t="shared" si="0"/>
        <v>7</v>
      </c>
      <c r="D25" s="106">
        <v>43739</v>
      </c>
      <c r="E25" s="233">
        <f>'Benef com 13º'!J128</f>
        <v>74498.814604423707</v>
      </c>
      <c r="F25" s="233">
        <f>'Benef com 13º'!K128</f>
        <v>10221.185395576289</v>
      </c>
      <c r="G25" s="61">
        <f t="shared" si="1"/>
        <v>84720</v>
      </c>
      <c r="I25" s="143">
        <f>'Benef com 13º'!A170</f>
        <v>9</v>
      </c>
      <c r="J25" s="238">
        <f>'Ben 90% E.R.S.E.'!J25</f>
        <v>7</v>
      </c>
      <c r="K25" s="106">
        <v>45017</v>
      </c>
      <c r="L25" s="155">
        <f>'Benef com 13º'!J170</f>
        <v>13468.323930633474</v>
      </c>
      <c r="M25" s="233">
        <f>'Benef com 13º'!K170</f>
        <v>10221.185395576289</v>
      </c>
      <c r="N25" s="61">
        <f t="shared" si="2"/>
        <v>23689.509326209765</v>
      </c>
    </row>
    <row r="26" spans="2:14" ht="12.75" customHeight="1">
      <c r="B26" s="223">
        <f>'Benef com 13º'!A129</f>
        <v>50</v>
      </c>
      <c r="C26" s="223">
        <f t="shared" si="0"/>
        <v>7</v>
      </c>
      <c r="D26" s="222">
        <v>43770</v>
      </c>
      <c r="E26" s="225">
        <f>'Benef com 13º'!J129</f>
        <v>74498.814604423707</v>
      </c>
      <c r="F26" s="225">
        <f>'Benef com 13º'!K129</f>
        <v>10221.185395576289</v>
      </c>
      <c r="G26" s="221">
        <f t="shared" si="1"/>
        <v>84720</v>
      </c>
      <c r="I26" s="237">
        <f>'Benef com 13º'!A171</f>
        <v>8</v>
      </c>
      <c r="J26" s="223">
        <f>'Ben 90% E.R.S.E.'!J26</f>
        <v>7</v>
      </c>
      <c r="K26" s="222">
        <v>45047</v>
      </c>
      <c r="L26" s="225">
        <f>'Benef com 13º'!J171</f>
        <v>11846.559763068757</v>
      </c>
      <c r="M26" s="225">
        <f>'Benef com 13º'!K171</f>
        <v>10221.185395576289</v>
      </c>
      <c r="N26" s="221">
        <f t="shared" si="2"/>
        <v>22067.745158645048</v>
      </c>
    </row>
    <row r="27" spans="2:14" ht="12.75" customHeight="1">
      <c r="B27" s="238">
        <f>'Benef com 13º'!A130</f>
        <v>49</v>
      </c>
      <c r="C27" s="238">
        <f t="shared" si="0"/>
        <v>7</v>
      </c>
      <c r="D27" s="106">
        <v>43800</v>
      </c>
      <c r="E27" s="233">
        <f>'Benef com 13º'!J130</f>
        <v>74498.814604423707</v>
      </c>
      <c r="F27" s="233">
        <f>'Benef com 13º'!K130</f>
        <v>10221.185395576289</v>
      </c>
      <c r="G27" s="61">
        <f t="shared" si="1"/>
        <v>84720</v>
      </c>
      <c r="I27" s="143">
        <f>'Benef com 13º'!A172</f>
        <v>7</v>
      </c>
      <c r="J27" s="238">
        <f>'Ben 90% E.R.S.E.'!J27</f>
        <v>7</v>
      </c>
      <c r="K27" s="106">
        <v>45078</v>
      </c>
      <c r="L27" s="155">
        <f>'Benef com 13º'!J172</f>
        <v>10227.898795441975</v>
      </c>
      <c r="M27" s="233">
        <f>'Benef com 13º'!K172</f>
        <v>10221.185395576289</v>
      </c>
      <c r="N27" s="61">
        <f t="shared" si="2"/>
        <v>20449.084191018264</v>
      </c>
    </row>
    <row r="28" spans="2:14" ht="12.75" customHeight="1">
      <c r="B28" s="223">
        <f>'Benef com 13º'!A131</f>
        <v>48</v>
      </c>
      <c r="C28" s="223">
        <f t="shared" si="0"/>
        <v>7</v>
      </c>
      <c r="D28" s="222">
        <v>43831</v>
      </c>
      <c r="E28" s="225">
        <f>'Benef com 13º'!J131</f>
        <v>74498.814604423707</v>
      </c>
      <c r="F28" s="225">
        <f>'Benef com 13º'!K131</f>
        <v>10221.185395576289</v>
      </c>
      <c r="G28" s="221">
        <f t="shared" si="1"/>
        <v>84720</v>
      </c>
      <c r="I28" s="237">
        <f>'Benef com 13º'!A173</f>
        <v>6</v>
      </c>
      <c r="J28" s="223">
        <f>'Ben 90% E.R.S.E.'!J28</f>
        <v>7</v>
      </c>
      <c r="K28" s="222">
        <v>45108</v>
      </c>
      <c r="L28" s="225">
        <f>'Benef com 13º'!J173</f>
        <v>8623.691827526116</v>
      </c>
      <c r="M28" s="225">
        <f>'Benef com 13º'!K173</f>
        <v>10221.185395576289</v>
      </c>
      <c r="N28" s="221">
        <f t="shared" si="2"/>
        <v>18844.877223102405</v>
      </c>
    </row>
    <row r="29" spans="2:14" ht="12.75" customHeight="1">
      <c r="B29" s="238">
        <f>'Benef com 13º'!A132</f>
        <v>47</v>
      </c>
      <c r="C29" s="238">
        <f t="shared" si="0"/>
        <v>7</v>
      </c>
      <c r="D29" s="106">
        <v>43862</v>
      </c>
      <c r="E29" s="233">
        <f>'Benef com 13º'!J132</f>
        <v>74498.814604423707</v>
      </c>
      <c r="F29" s="233">
        <f>'Benef com 13º'!K132</f>
        <v>10221.185395576289</v>
      </c>
      <c r="G29" s="61">
        <f t="shared" si="1"/>
        <v>84720</v>
      </c>
      <c r="I29" s="143">
        <f>'Benef com 13º'!A174</f>
        <v>5</v>
      </c>
      <c r="J29" s="238">
        <f>'Ben 90% E.R.S.E.'!J29</f>
        <v>7</v>
      </c>
      <c r="K29" s="106">
        <v>45139</v>
      </c>
      <c r="L29" s="155">
        <f>'Benef com 13º'!J174</f>
        <v>7033.6088593277755</v>
      </c>
      <c r="M29" s="233">
        <f>'Benef com 13º'!K174</f>
        <v>10221.185395576289</v>
      </c>
      <c r="N29" s="61">
        <f t="shared" si="2"/>
        <v>17254.794254904064</v>
      </c>
    </row>
    <row r="30" spans="2:14" ht="12.75" customHeight="1">
      <c r="B30" s="223">
        <f>'Benef com 13º'!A133</f>
        <v>46</v>
      </c>
      <c r="C30" s="223">
        <f t="shared" si="0"/>
        <v>7</v>
      </c>
      <c r="D30" s="222">
        <v>43891</v>
      </c>
      <c r="E30" s="225">
        <f>'Benef com 13º'!J133</f>
        <v>74324.531047503377</v>
      </c>
      <c r="F30" s="225">
        <f>'Benef com 13º'!K133</f>
        <v>10221.185395576289</v>
      </c>
      <c r="G30" s="221">
        <f t="shared" si="1"/>
        <v>84545.716443079669</v>
      </c>
      <c r="I30" s="237">
        <f>'Benef com 13º'!A175</f>
        <v>4</v>
      </c>
      <c r="J30" s="223">
        <f>'Ben 90% E.R.S.E.'!J30</f>
        <v>7</v>
      </c>
      <c r="K30" s="222">
        <v>45170</v>
      </c>
      <c r="L30" s="225">
        <f>'Benef com 13º'!J175</f>
        <v>5458.1118908377157</v>
      </c>
      <c r="M30" s="225">
        <f>'Benef com 13º'!K175</f>
        <v>10221.185395576289</v>
      </c>
      <c r="N30" s="221">
        <f t="shared" si="2"/>
        <v>15679.297286414005</v>
      </c>
    </row>
    <row r="31" spans="2:14" ht="12.75" customHeight="1">
      <c r="B31" s="238">
        <f>'Benef com 13º'!A134</f>
        <v>45</v>
      </c>
      <c r="C31" s="238">
        <f t="shared" si="0"/>
        <v>7</v>
      </c>
      <c r="D31" s="106">
        <v>43922</v>
      </c>
      <c r="E31" s="233">
        <f>'Benef com 13º'!J134</f>
        <v>72650.592107758959</v>
      </c>
      <c r="F31" s="233">
        <f>'Benef com 13º'!K134</f>
        <v>10221.185395576289</v>
      </c>
      <c r="G31" s="61">
        <f t="shared" si="1"/>
        <v>82871.777503335252</v>
      </c>
      <c r="I31" s="143">
        <f>'Benef com 13º'!A176</f>
        <v>3</v>
      </c>
      <c r="J31" s="238">
        <f>'Ben 90% E.R.S.E.'!J31</f>
        <v>7</v>
      </c>
      <c r="K31" s="106">
        <v>45200</v>
      </c>
      <c r="L31" s="155">
        <f>'Benef com 13º'!J176</f>
        <v>3896.5409220691358</v>
      </c>
      <c r="M31" s="233">
        <f>'Benef com 13º'!K176</f>
        <v>10221.185395576289</v>
      </c>
      <c r="N31" s="61">
        <f t="shared" si="2"/>
        <v>14117.726317645425</v>
      </c>
    </row>
    <row r="32" spans="2:14" ht="12.75" customHeight="1">
      <c r="B32" s="223">
        <f>'Benef com 13º'!A135</f>
        <v>44</v>
      </c>
      <c r="C32" s="223">
        <f t="shared" si="0"/>
        <v>7</v>
      </c>
      <c r="D32" s="222">
        <v>43952</v>
      </c>
      <c r="E32" s="225">
        <f>'Benef com 13º'!J135</f>
        <v>70976.730488511821</v>
      </c>
      <c r="F32" s="225">
        <f>'Benef com 13º'!K135</f>
        <v>10221.185395576289</v>
      </c>
      <c r="G32" s="221">
        <f t="shared" si="1"/>
        <v>81197.915884088114</v>
      </c>
      <c r="I32" s="237">
        <f>'Benef com 13º'!A177</f>
        <v>2</v>
      </c>
      <c r="J32" s="223">
        <f>'Ben 90% E.R.S.E.'!J32</f>
        <v>7</v>
      </c>
      <c r="K32" s="222">
        <v>45231</v>
      </c>
      <c r="L32" s="225">
        <f>'Benef com 13º'!J177</f>
        <v>2347.9719530405155</v>
      </c>
      <c r="M32" s="225">
        <f>'Benef com 13º'!K177</f>
        <v>10221.185395576289</v>
      </c>
      <c r="N32" s="221">
        <f t="shared" si="2"/>
        <v>12569.157348616805</v>
      </c>
    </row>
    <row r="33" spans="2:14" ht="12.75" customHeight="1">
      <c r="B33" s="238">
        <f>'Benef com 13º'!A136</f>
        <v>43</v>
      </c>
      <c r="C33" s="238">
        <f t="shared" si="0"/>
        <v>7</v>
      </c>
      <c r="D33" s="106">
        <v>43983</v>
      </c>
      <c r="E33" s="233">
        <f>'Benef com 13º'!J136</f>
        <v>69298.201502996511</v>
      </c>
      <c r="F33" s="233">
        <f>'Benef com 13º'!K136</f>
        <v>10221.185395576289</v>
      </c>
      <c r="G33" s="61">
        <f t="shared" si="1"/>
        <v>79519.386898572804</v>
      </c>
      <c r="I33" s="143">
        <f>'Benef com 13º'!A178</f>
        <v>1</v>
      </c>
      <c r="J33" s="238">
        <f>'Ben 90% E.R.S.E.'!J33</f>
        <v>7</v>
      </c>
      <c r="K33" s="106">
        <v>45261</v>
      </c>
      <c r="L33" s="155">
        <f>'Benef com 13º'!J178</f>
        <v>824.21898351559776</v>
      </c>
      <c r="M33" s="233">
        <f>'Benef com 13º'!K178</f>
        <v>10221.185395576289</v>
      </c>
      <c r="N33" s="61">
        <f t="shared" si="2"/>
        <v>11045.404379091888</v>
      </c>
    </row>
    <row r="34" spans="2:14" ht="12.75" customHeight="1">
      <c r="B34" s="223">
        <f>'Benef com 13º'!A137</f>
        <v>42</v>
      </c>
      <c r="C34" s="223">
        <f t="shared" si="0"/>
        <v>7</v>
      </c>
      <c r="D34" s="222">
        <v>44013</v>
      </c>
      <c r="E34" s="225">
        <f>'Benef com 13º'!J137</f>
        <v>67615.238056054615</v>
      </c>
      <c r="F34" s="225">
        <f>'Benef com 13º'!K137</f>
        <v>10221.185395576289</v>
      </c>
      <c r="G34" s="221">
        <f t="shared" si="1"/>
        <v>77836.423451630908</v>
      </c>
      <c r="I34" s="237">
        <f>'Benef com 13º'!A179</f>
        <v>0</v>
      </c>
      <c r="J34" s="223">
        <f>'Ben 90% E.R.S.E.'!J34</f>
        <v>7</v>
      </c>
      <c r="K34" s="222">
        <v>45292</v>
      </c>
      <c r="L34" s="225">
        <f>'Benef com 13º'!J182</f>
        <v>0</v>
      </c>
      <c r="M34" s="225">
        <f>'Benef com 13º'!K182</f>
        <v>9472.6842105463129</v>
      </c>
      <c r="N34" s="221">
        <f t="shared" si="2"/>
        <v>9472.6842105463129</v>
      </c>
    </row>
    <row r="35" spans="2:14" ht="12.75" customHeight="1">
      <c r="B35" s="143">
        <f>'Benef com 13º'!A138</f>
        <v>41</v>
      </c>
      <c r="C35" s="238">
        <f t="shared" si="0"/>
        <v>7</v>
      </c>
      <c r="D35" s="106">
        <v>44044</v>
      </c>
      <c r="E35" s="233">
        <f>'Benef com 13º'!J138</f>
        <v>65934.756637407438</v>
      </c>
      <c r="F35" s="233">
        <f>'Benef com 13º'!K138</f>
        <v>10221.185395576289</v>
      </c>
      <c r="G35" s="155">
        <f t="shared" si="1"/>
        <v>76155.94203298373</v>
      </c>
      <c r="I35" s="143">
        <f>'Benef com 13º'!A180</f>
        <v>0</v>
      </c>
      <c r="J35" s="238">
        <f>'Ben 90% E.R.S.E.'!J35</f>
        <v>6</v>
      </c>
      <c r="K35" s="106">
        <v>45323</v>
      </c>
      <c r="L35" s="155">
        <f>'Benef com 13º'!J183</f>
        <v>0</v>
      </c>
      <c r="M35" s="233">
        <f>'Benef com 13º'!K183</f>
        <v>7982.5300403493966</v>
      </c>
      <c r="N35" s="61">
        <f t="shared" si="2"/>
        <v>7982.5300403493966</v>
      </c>
    </row>
    <row r="36" spans="2:14" ht="12.75" customHeight="1">
      <c r="B36" s="237">
        <f>'Benef com 13º'!A139</f>
        <v>40</v>
      </c>
      <c r="C36" s="223">
        <f t="shared" si="0"/>
        <v>7</v>
      </c>
      <c r="D36" s="222">
        <v>44075</v>
      </c>
      <c r="E36" s="225">
        <f>'Benef com 13º'!J139</f>
        <v>64258.381216753463</v>
      </c>
      <c r="F36" s="225">
        <f>'Benef com 13º'!K139</f>
        <v>10221.185395576289</v>
      </c>
      <c r="G36" s="221">
        <f t="shared" si="1"/>
        <v>74479.566612329756</v>
      </c>
      <c r="I36" s="237">
        <f>'Benef com 13º'!A181</f>
        <v>0</v>
      </c>
      <c r="J36" s="223">
        <f>'Ben 90% E.R.S.E.'!J36</f>
        <v>5</v>
      </c>
      <c r="K36" s="222">
        <v>45352</v>
      </c>
      <c r="L36" s="225">
        <f>'Benef com 13º'!J184</f>
        <v>0</v>
      </c>
      <c r="M36" s="225">
        <f>'Benef com 13º'!K184</f>
        <v>6504.8720699025562</v>
      </c>
      <c r="N36" s="221">
        <f t="shared" si="2"/>
        <v>6504.8720699025562</v>
      </c>
    </row>
    <row r="37" spans="2:14" ht="12.75" customHeight="1">
      <c r="B37" s="143">
        <f>'Benef com 13º'!A140</f>
        <v>39</v>
      </c>
      <c r="C37" s="238">
        <f t="shared" si="0"/>
        <v>7</v>
      </c>
      <c r="D37" s="106">
        <v>44105</v>
      </c>
      <c r="E37" s="233">
        <f>'Benef com 13º'!J140</f>
        <v>62587.251422071233</v>
      </c>
      <c r="F37" s="233">
        <f>'Benef com 13º'!K140</f>
        <v>10221.185395576289</v>
      </c>
      <c r="G37" s="61">
        <f t="shared" si="1"/>
        <v>72808.436817647525</v>
      </c>
      <c r="I37" s="143">
        <v>0</v>
      </c>
      <c r="J37" s="238">
        <f>'Ben 90% E.R.S.E.'!J37</f>
        <v>4</v>
      </c>
      <c r="K37" s="106">
        <v>45383</v>
      </c>
      <c r="L37" s="155">
        <f>'Benef com 13º'!J185</f>
        <v>0</v>
      </c>
      <c r="M37" s="233">
        <f>'Benef com 13º'!K185</f>
        <v>5038.7218992255603</v>
      </c>
      <c r="N37" s="61">
        <f t="shared" si="2"/>
        <v>5038.7218992255603</v>
      </c>
    </row>
    <row r="38" spans="2:14" ht="12.75" customHeight="1">
      <c r="B38" s="237">
        <f>'Benef com 13º'!A141</f>
        <v>38</v>
      </c>
      <c r="C38" s="223">
        <f t="shared" si="0"/>
        <v>7</v>
      </c>
      <c r="D38" s="222">
        <v>44136</v>
      </c>
      <c r="E38" s="225">
        <f>'Benef com 13º'!J141</f>
        <v>60926.760575085689</v>
      </c>
      <c r="F38" s="225">
        <f>'Benef com 13º'!K141</f>
        <v>10221.185395576289</v>
      </c>
      <c r="G38" s="221">
        <f t="shared" si="1"/>
        <v>71147.945970661982</v>
      </c>
      <c r="I38" s="237">
        <v>0</v>
      </c>
      <c r="J38" s="223">
        <f>'Ben 90% E.R.S.E.'!J38</f>
        <v>3</v>
      </c>
      <c r="K38" s="222">
        <v>45413</v>
      </c>
      <c r="L38" s="225">
        <f>'Benef com 13º'!J186</f>
        <v>0</v>
      </c>
      <c r="M38" s="225">
        <f>'Benef com 13º'!K186</f>
        <v>3584.7149283056997</v>
      </c>
      <c r="N38" s="221">
        <f t="shared" si="2"/>
        <v>3584.7149283056997</v>
      </c>
    </row>
    <row r="39" spans="2:14" ht="12.75" customHeight="1">
      <c r="B39" s="143">
        <f>'Benef com 13º'!A142</f>
        <v>37</v>
      </c>
      <c r="C39" s="238">
        <f t="shared" si="0"/>
        <v>7</v>
      </c>
      <c r="D39" s="106">
        <v>44166</v>
      </c>
      <c r="E39" s="233">
        <f>'Benef com 13º'!J142</f>
        <v>59279.573782294916</v>
      </c>
      <c r="F39" s="233">
        <f>'Benef com 13º'!K142</f>
        <v>10221.185395576289</v>
      </c>
      <c r="G39" s="61">
        <f t="shared" si="1"/>
        <v>69500.759177871209</v>
      </c>
      <c r="I39" s="143">
        <v>0</v>
      </c>
      <c r="J39" s="238">
        <f>'Ben 90% E.R.S.E.'!J39</f>
        <v>2</v>
      </c>
      <c r="K39" s="106">
        <v>45444</v>
      </c>
      <c r="L39" s="155">
        <f>'Benef com 13º'!J187</f>
        <v>0</v>
      </c>
      <c r="M39" s="233">
        <f>'Benef com 13º'!K187</f>
        <v>2142.8511571429758</v>
      </c>
      <c r="N39" s="61">
        <f t="shared" si="2"/>
        <v>2142.8511571429758</v>
      </c>
    </row>
    <row r="40" spans="2:14" ht="12.75" customHeight="1">
      <c r="B40" s="237">
        <f>'Benef com 13º'!A143</f>
        <v>36</v>
      </c>
      <c r="C40" s="223">
        <f t="shared" si="0"/>
        <v>7</v>
      </c>
      <c r="D40" s="222">
        <v>44197</v>
      </c>
      <c r="E40" s="225">
        <f>'Benef com 13º'!J143</f>
        <v>57619.298968510404</v>
      </c>
      <c r="F40" s="225">
        <f>'Benef com 13º'!K143</f>
        <v>10221.185395576289</v>
      </c>
      <c r="G40" s="221">
        <f t="shared" si="1"/>
        <v>67840.484364086689</v>
      </c>
      <c r="I40" s="237">
        <v>0</v>
      </c>
      <c r="J40" s="223">
        <f>'Ben 90% E.R.S.E.'!J40</f>
        <v>1</v>
      </c>
      <c r="K40" s="222">
        <v>45474</v>
      </c>
      <c r="L40" s="225">
        <f>'Benef com 13º'!J188</f>
        <v>0</v>
      </c>
      <c r="M40" s="225">
        <f>'Benef com 13º'!K188</f>
        <v>712.42458575150761</v>
      </c>
      <c r="N40" s="221">
        <f t="shared" si="2"/>
        <v>712.42458575150761</v>
      </c>
    </row>
    <row r="41" spans="2:14" ht="12.75" customHeight="1">
      <c r="B41" s="143">
        <f>'Benef com 13º'!A144</f>
        <v>35</v>
      </c>
      <c r="C41" s="238">
        <f t="shared" si="0"/>
        <v>7</v>
      </c>
      <c r="D41" s="106">
        <v>44228</v>
      </c>
      <c r="E41" s="233">
        <f>'Benef com 13º'!J144</f>
        <v>55927.229880658953</v>
      </c>
      <c r="F41" s="233">
        <f>'Benef com 13º'!K144</f>
        <v>10221.185395576289</v>
      </c>
      <c r="G41" s="61">
        <f t="shared" si="1"/>
        <v>66148.415276235246</v>
      </c>
      <c r="I41" s="143">
        <v>0</v>
      </c>
      <c r="J41" s="238">
        <f>'Ben 90% E.R.S.E.'!J41</f>
        <v>0</v>
      </c>
      <c r="K41" s="106">
        <v>45505</v>
      </c>
      <c r="L41" s="155">
        <f>'Benef com 13º'!J189</f>
        <v>0</v>
      </c>
      <c r="M41" s="233">
        <f>'Benef com 13º'!K189</f>
        <v>0</v>
      </c>
      <c r="N41" s="61">
        <f t="shared" si="2"/>
        <v>0</v>
      </c>
    </row>
    <row r="42" spans="2:14" ht="12.75" customHeight="1">
      <c r="B42" s="237">
        <f>'Benef com 13º'!A145</f>
        <v>34</v>
      </c>
      <c r="C42" s="223">
        <f t="shared" si="0"/>
        <v>7</v>
      </c>
      <c r="D42" s="222">
        <v>44256</v>
      </c>
      <c r="E42" s="225">
        <f>'Benef com 13º'!J145</f>
        <v>54245.000059856655</v>
      </c>
      <c r="F42" s="225">
        <f>'Benef com 13º'!K145</f>
        <v>10221.185395576289</v>
      </c>
      <c r="G42" s="221">
        <f t="shared" si="1"/>
        <v>64466.185455432947</v>
      </c>
      <c r="I42" s="237">
        <v>0</v>
      </c>
      <c r="J42" s="223">
        <f>'Ben 90% E.R.S.E.'!J42</f>
        <v>0</v>
      </c>
      <c r="K42" s="222">
        <v>45536</v>
      </c>
      <c r="L42" s="225">
        <f>'Benef com 13º'!J190</f>
        <v>0</v>
      </c>
      <c r="M42" s="225">
        <f>'Benef com 13º'!K190</f>
        <v>0</v>
      </c>
      <c r="N42" s="221">
        <f t="shared" si="2"/>
        <v>0</v>
      </c>
    </row>
    <row r="43" spans="2:14" ht="12.75" customHeight="1">
      <c r="B43" s="143">
        <f>'Benef com 13º'!A146</f>
        <v>33</v>
      </c>
      <c r="C43" s="238">
        <f t="shared" si="0"/>
        <v>7</v>
      </c>
      <c r="D43" s="106">
        <v>44287</v>
      </c>
      <c r="E43" s="233">
        <f>'Benef com 13º'!J146</f>
        <v>52573.681506844849</v>
      </c>
      <c r="F43" s="233">
        <f>'Benef com 13º'!K146</f>
        <v>10221.185395576289</v>
      </c>
      <c r="G43" s="61">
        <f t="shared" si="1"/>
        <v>62794.866902421141</v>
      </c>
      <c r="I43" s="143">
        <v>0</v>
      </c>
      <c r="J43" s="238">
        <f>'Ben 90% E.R.S.E.'!J43</f>
        <v>0</v>
      </c>
      <c r="K43" s="106">
        <v>45566</v>
      </c>
      <c r="L43" s="155">
        <f>'Benef com 13º'!J191</f>
        <v>0</v>
      </c>
      <c r="M43" s="233">
        <f>'Benef com 13º'!K191</f>
        <v>0</v>
      </c>
      <c r="N43" s="61">
        <f t="shared" si="2"/>
        <v>0</v>
      </c>
    </row>
    <row r="44" spans="2:14" ht="12.75" customHeight="1">
      <c r="B44" s="237">
        <f>'Benef com 13º'!A147</f>
        <v>32</v>
      </c>
      <c r="C44" s="223">
        <f t="shared" si="0"/>
        <v>7</v>
      </c>
      <c r="D44" s="222">
        <v>44317</v>
      </c>
      <c r="E44" s="225">
        <f>'Benef com 13º'!J147</f>
        <v>50914.137879514798</v>
      </c>
      <c r="F44" s="225">
        <f>'Benef com 13º'!K147</f>
        <v>10221.185395576289</v>
      </c>
      <c r="G44" s="221">
        <f t="shared" si="1"/>
        <v>61135.323275091083</v>
      </c>
      <c r="I44" s="237">
        <v>0</v>
      </c>
      <c r="J44" s="223">
        <f>'Ben 90% E.R.S.E.'!J44</f>
        <v>0</v>
      </c>
      <c r="K44" s="222">
        <v>45597</v>
      </c>
      <c r="L44" s="225">
        <f>'Benef com 13º'!J192</f>
        <v>0</v>
      </c>
      <c r="M44" s="225">
        <f>'Benef com 13º'!K192</f>
        <v>0</v>
      </c>
      <c r="N44" s="221">
        <f t="shared" si="2"/>
        <v>0</v>
      </c>
    </row>
    <row r="45" spans="2:14" ht="12.75" customHeight="1">
      <c r="B45" s="143">
        <f>'Benef com 13º'!A148</f>
        <v>31</v>
      </c>
      <c r="C45" s="238">
        <f>J4</f>
        <v>7</v>
      </c>
      <c r="D45" s="106">
        <v>44348</v>
      </c>
      <c r="E45" s="233">
        <f>'Benef com 13º'!J148</f>
        <v>49262.554260106001</v>
      </c>
      <c r="F45" s="233">
        <f>'Benef com 13º'!K148</f>
        <v>10221.185395576289</v>
      </c>
      <c r="G45" s="61">
        <f t="shared" si="1"/>
        <v>59483.739655682293</v>
      </c>
      <c r="I45" s="143">
        <v>0</v>
      </c>
      <c r="J45" s="238">
        <f>'Ben 90% E.R.S.E.'!J45</f>
        <v>0</v>
      </c>
      <c r="K45" s="106">
        <v>45627</v>
      </c>
      <c r="L45" s="155">
        <f>'Benef com 13º'!J193</f>
        <v>0</v>
      </c>
      <c r="M45" s="233">
        <f>'Benef com 13º'!K193</f>
        <v>0</v>
      </c>
      <c r="N45" s="61">
        <f t="shared" si="2"/>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346" priority="76" stopIfTrue="1" operator="notEqual">
      <formula>""</formula>
    </cfRule>
  </conditionalFormatting>
  <conditionalFormatting sqref="L5 L7 L9 L11 L13 L15 L17 L19 L21 L23 L25 L27 L29 L31 L33">
    <cfRule type="cellIs" dxfId="345" priority="75" stopIfTrue="1" operator="notEqual">
      <formula>""</formula>
    </cfRule>
  </conditionalFormatting>
  <conditionalFormatting sqref="L5 L7 L9 L11 L13 L15 L17 L19 L21 L23 L25 L27 L29 L31 L33">
    <cfRule type="cellIs" dxfId="344" priority="74" stopIfTrue="1" operator="notEqual">
      <formula>""</formula>
    </cfRule>
  </conditionalFormatting>
  <conditionalFormatting sqref="L5 L7 L9 L11 L13 L15 L17 L19 L21 L23 L25 L27 L29 L31 L33">
    <cfRule type="cellIs" dxfId="343" priority="72" stopIfTrue="1" operator="notEqual">
      <formula>""</formula>
    </cfRule>
  </conditionalFormatting>
  <conditionalFormatting sqref="D5 D41 D7 D9 D11 D13 D15 D17 D19 D21 D23 D25 D27 D29 D31 D33 D35 D37 D39 D43 D45 K5 K7 K9 K11 K13 K15 K17 K19 K21 K23 K25 K27 K29 K31 K33">
    <cfRule type="cellIs" dxfId="342" priority="73" stopIfTrue="1" operator="notEqual">
      <formula>""</formula>
    </cfRule>
  </conditionalFormatting>
  <conditionalFormatting sqref="N11 N13 N15 N17 N19 N21 N23">
    <cfRule type="cellIs" dxfId="341" priority="71" stopIfTrue="1" operator="notEqual">
      <formula>""</formula>
    </cfRule>
  </conditionalFormatting>
  <conditionalFormatting sqref="N11 N13 N15 N17 N19 N21 N23">
    <cfRule type="cellIs" dxfId="340" priority="70" stopIfTrue="1" operator="notEqual">
      <formula>""</formula>
    </cfRule>
  </conditionalFormatting>
  <conditionalFormatting sqref="N11 N13 N15 N17 N19 N21 N23">
    <cfRule type="cellIs" dxfId="339" priority="69" stopIfTrue="1" operator="notEqual">
      <formula>""</formula>
    </cfRule>
  </conditionalFormatting>
  <conditionalFormatting sqref="G4 G6 G8 G10 G12 G14 G16 G18 G20 G22 G24 G26 G28 G30 G32 G34 G36 G38 G40 G42 G44 N4 N6 N8 F35:F45 L4:M33">
    <cfRule type="cellIs" dxfId="338" priority="66" stopIfTrue="1" operator="equal">
      <formula>"Total"</formula>
    </cfRule>
  </conditionalFormatting>
  <conditionalFormatting sqref="F4:F34">
    <cfRule type="cellIs" dxfId="337" priority="68" stopIfTrue="1" operator="equal">
      <formula>"Total"</formula>
    </cfRule>
  </conditionalFormatting>
  <conditionalFormatting sqref="E4:E45">
    <cfRule type="cellIs" dxfId="336" priority="67" stopIfTrue="1" operator="equal">
      <formula>"Total"</formula>
    </cfRule>
  </conditionalFormatting>
  <conditionalFormatting sqref="N10">
    <cfRule type="cellIs" dxfId="335" priority="65" stopIfTrue="1" operator="equal">
      <formula>"Total"</formula>
    </cfRule>
  </conditionalFormatting>
  <conditionalFormatting sqref="N12 N14 N16 N18 N20">
    <cfRule type="cellIs" dxfId="334" priority="64" stopIfTrue="1" operator="equal">
      <formula>"Total"</formula>
    </cfRule>
  </conditionalFormatting>
  <conditionalFormatting sqref="N22">
    <cfRule type="cellIs" dxfId="333" priority="63" stopIfTrue="1" operator="equal">
      <formula>"Total"</formula>
    </cfRule>
  </conditionalFormatting>
  <conditionalFormatting sqref="N25">
    <cfRule type="cellIs" dxfId="332" priority="62" stopIfTrue="1" operator="notEqual">
      <formula>""</formula>
    </cfRule>
  </conditionalFormatting>
  <conditionalFormatting sqref="N25">
    <cfRule type="cellIs" dxfId="331" priority="61" stopIfTrue="1" operator="notEqual">
      <formula>""</formula>
    </cfRule>
  </conditionalFormatting>
  <conditionalFormatting sqref="N25">
    <cfRule type="cellIs" dxfId="330" priority="60" stopIfTrue="1" operator="notEqual">
      <formula>""</formula>
    </cfRule>
  </conditionalFormatting>
  <conditionalFormatting sqref="N24 N26">
    <cfRule type="cellIs" dxfId="329" priority="59" stopIfTrue="1" operator="equal">
      <formula>"Total"</formula>
    </cfRule>
  </conditionalFormatting>
  <conditionalFormatting sqref="N27">
    <cfRule type="cellIs" dxfId="328" priority="58" stopIfTrue="1" operator="notEqual">
      <formula>""</formula>
    </cfRule>
  </conditionalFormatting>
  <conditionalFormatting sqref="N27">
    <cfRule type="cellIs" dxfId="327" priority="57" stopIfTrue="1" operator="notEqual">
      <formula>""</formula>
    </cfRule>
  </conditionalFormatting>
  <conditionalFormatting sqref="N27">
    <cfRule type="cellIs" dxfId="326" priority="56" stopIfTrue="1" operator="notEqual">
      <formula>""</formula>
    </cfRule>
  </conditionalFormatting>
  <conditionalFormatting sqref="N28">
    <cfRule type="cellIs" dxfId="325" priority="55" stopIfTrue="1" operator="equal">
      <formula>"Total"</formula>
    </cfRule>
  </conditionalFormatting>
  <conditionalFormatting sqref="N29">
    <cfRule type="cellIs" dxfId="324" priority="54" stopIfTrue="1" operator="notEqual">
      <formula>""</formula>
    </cfRule>
  </conditionalFormatting>
  <conditionalFormatting sqref="N29">
    <cfRule type="cellIs" dxfId="323" priority="53" stopIfTrue="1" operator="notEqual">
      <formula>""</formula>
    </cfRule>
  </conditionalFormatting>
  <conditionalFormatting sqref="N29">
    <cfRule type="cellIs" dxfId="322" priority="52" stopIfTrue="1" operator="notEqual">
      <formula>""</formula>
    </cfRule>
  </conditionalFormatting>
  <conditionalFormatting sqref="N30 N32">
    <cfRule type="cellIs" dxfId="321" priority="51" stopIfTrue="1" operator="equal">
      <formula>"Total"</formula>
    </cfRule>
  </conditionalFormatting>
  <conditionalFormatting sqref="N31 N33">
    <cfRule type="cellIs" dxfId="320" priority="50" stopIfTrue="1" operator="notEqual">
      <formula>""</formula>
    </cfRule>
  </conditionalFormatting>
  <conditionalFormatting sqref="N31 N33">
    <cfRule type="cellIs" dxfId="319" priority="49" stopIfTrue="1" operator="notEqual">
      <formula>""</formula>
    </cfRule>
  </conditionalFormatting>
  <conditionalFormatting sqref="N31 N33">
    <cfRule type="cellIs" dxfId="318" priority="48" stopIfTrue="1" operator="notEqual">
      <formula>""</formula>
    </cfRule>
  </conditionalFormatting>
  <conditionalFormatting sqref="K35 K37 K39 K41 K43 K45">
    <cfRule type="cellIs" dxfId="317" priority="47" stopIfTrue="1" operator="notEqual">
      <formula>""</formula>
    </cfRule>
  </conditionalFormatting>
  <conditionalFormatting sqref="N35">
    <cfRule type="cellIs" dxfId="316" priority="46" stopIfTrue="1" operator="notEqual">
      <formula>""</formula>
    </cfRule>
  </conditionalFormatting>
  <conditionalFormatting sqref="N35">
    <cfRule type="cellIs" dxfId="315" priority="45" stopIfTrue="1" operator="notEqual">
      <formula>""</formula>
    </cfRule>
  </conditionalFormatting>
  <conditionalFormatting sqref="N35">
    <cfRule type="cellIs" dxfId="314" priority="44" stopIfTrue="1" operator="notEqual">
      <formula>""</formula>
    </cfRule>
  </conditionalFormatting>
  <conditionalFormatting sqref="M35">
    <cfRule type="cellIs" dxfId="313" priority="43" stopIfTrue="1" operator="equal">
      <formula>"Total"</formula>
    </cfRule>
  </conditionalFormatting>
  <conditionalFormatting sqref="N34">
    <cfRule type="cellIs" dxfId="312" priority="42" stopIfTrue="1" operator="equal">
      <formula>"Total"</formula>
    </cfRule>
  </conditionalFormatting>
  <conditionalFormatting sqref="M34">
    <cfRule type="cellIs" dxfId="311" priority="41" stopIfTrue="1" operator="equal">
      <formula>"Total"</formula>
    </cfRule>
  </conditionalFormatting>
  <conditionalFormatting sqref="N37">
    <cfRule type="cellIs" dxfId="310" priority="40" stopIfTrue="1" operator="notEqual">
      <formula>""</formula>
    </cfRule>
  </conditionalFormatting>
  <conditionalFormatting sqref="N37">
    <cfRule type="cellIs" dxfId="309" priority="39" stopIfTrue="1" operator="notEqual">
      <formula>""</formula>
    </cfRule>
  </conditionalFormatting>
  <conditionalFormatting sqref="N37">
    <cfRule type="cellIs" dxfId="308" priority="38" stopIfTrue="1" operator="notEqual">
      <formula>""</formula>
    </cfRule>
  </conditionalFormatting>
  <conditionalFormatting sqref="M37">
    <cfRule type="cellIs" dxfId="307" priority="37" stopIfTrue="1" operator="equal">
      <formula>"Total"</formula>
    </cfRule>
  </conditionalFormatting>
  <conditionalFormatting sqref="N36 N38">
    <cfRule type="cellIs" dxfId="306" priority="36" stopIfTrue="1" operator="equal">
      <formula>"Total"</formula>
    </cfRule>
  </conditionalFormatting>
  <conditionalFormatting sqref="M36 M38">
    <cfRule type="cellIs" dxfId="305" priority="35" stopIfTrue="1" operator="equal">
      <formula>"Total"</formula>
    </cfRule>
  </conditionalFormatting>
  <conditionalFormatting sqref="L38 L34 L36">
    <cfRule type="cellIs" dxfId="304" priority="34" stopIfTrue="1" operator="equal">
      <formula>"Total"</formula>
    </cfRule>
  </conditionalFormatting>
  <conditionalFormatting sqref="L39 L35 L37">
    <cfRule type="cellIs" dxfId="303" priority="33" stopIfTrue="1" operator="notEqual">
      <formula>""</formula>
    </cfRule>
  </conditionalFormatting>
  <conditionalFormatting sqref="L39 L35 L37">
    <cfRule type="cellIs" dxfId="302" priority="32" stopIfTrue="1" operator="notEqual">
      <formula>""</formula>
    </cfRule>
  </conditionalFormatting>
  <conditionalFormatting sqref="L39 L35 L37">
    <cfRule type="cellIs" dxfId="301" priority="31" stopIfTrue="1" operator="notEqual">
      <formula>""</formula>
    </cfRule>
  </conditionalFormatting>
  <conditionalFormatting sqref="L39 L35 L37">
    <cfRule type="cellIs" dxfId="300" priority="30" stopIfTrue="1" operator="notEqual">
      <formula>""</formula>
    </cfRule>
  </conditionalFormatting>
  <conditionalFormatting sqref="N39">
    <cfRule type="cellIs" dxfId="299" priority="29" stopIfTrue="1" operator="notEqual">
      <formula>""</formula>
    </cfRule>
  </conditionalFormatting>
  <conditionalFormatting sqref="N39">
    <cfRule type="cellIs" dxfId="298" priority="28" stopIfTrue="1" operator="notEqual">
      <formula>""</formula>
    </cfRule>
  </conditionalFormatting>
  <conditionalFormatting sqref="N39">
    <cfRule type="cellIs" dxfId="297" priority="27" stopIfTrue="1" operator="notEqual">
      <formula>""</formula>
    </cfRule>
  </conditionalFormatting>
  <conditionalFormatting sqref="M39">
    <cfRule type="cellIs" dxfId="296" priority="26" stopIfTrue="1" operator="equal">
      <formula>"Total"</formula>
    </cfRule>
  </conditionalFormatting>
  <conditionalFormatting sqref="L39 L35 L37">
    <cfRule type="cellIs" dxfId="295" priority="25" stopIfTrue="1" operator="equal">
      <formula>"Total"</formula>
    </cfRule>
  </conditionalFormatting>
  <conditionalFormatting sqref="N40">
    <cfRule type="cellIs" dxfId="294" priority="24" stopIfTrue="1" operator="equal">
      <formula>"Total"</formula>
    </cfRule>
  </conditionalFormatting>
  <conditionalFormatting sqref="M40">
    <cfRule type="cellIs" dxfId="293" priority="23" stopIfTrue="1" operator="equal">
      <formula>"Total"</formula>
    </cfRule>
  </conditionalFormatting>
  <conditionalFormatting sqref="L40">
    <cfRule type="cellIs" dxfId="292" priority="22" stopIfTrue="1" operator="equal">
      <formula>"Total"</formula>
    </cfRule>
  </conditionalFormatting>
  <conditionalFormatting sqref="L41">
    <cfRule type="cellIs" dxfId="291" priority="21" stopIfTrue="1" operator="notEqual">
      <formula>""</formula>
    </cfRule>
  </conditionalFormatting>
  <conditionalFormatting sqref="L41">
    <cfRule type="cellIs" dxfId="290" priority="20" stopIfTrue="1" operator="notEqual">
      <formula>""</formula>
    </cfRule>
  </conditionalFormatting>
  <conditionalFormatting sqref="L41">
    <cfRule type="cellIs" dxfId="289" priority="19" stopIfTrue="1" operator="notEqual">
      <formula>""</formula>
    </cfRule>
  </conditionalFormatting>
  <conditionalFormatting sqref="L41">
    <cfRule type="cellIs" dxfId="288" priority="18" stopIfTrue="1" operator="notEqual">
      <formula>""</formula>
    </cfRule>
  </conditionalFormatting>
  <conditionalFormatting sqref="N41">
    <cfRule type="cellIs" dxfId="287" priority="17" stopIfTrue="1" operator="notEqual">
      <formula>""</formula>
    </cfRule>
  </conditionalFormatting>
  <conditionalFormatting sqref="N41">
    <cfRule type="cellIs" dxfId="286" priority="16" stopIfTrue="1" operator="notEqual">
      <formula>""</formula>
    </cfRule>
  </conditionalFormatting>
  <conditionalFormatting sqref="N41">
    <cfRule type="cellIs" dxfId="285" priority="15" stopIfTrue="1" operator="notEqual">
      <formula>""</formula>
    </cfRule>
  </conditionalFormatting>
  <conditionalFormatting sqref="M41">
    <cfRule type="cellIs" dxfId="284" priority="14" stopIfTrue="1" operator="equal">
      <formula>"Total"</formula>
    </cfRule>
  </conditionalFormatting>
  <conditionalFormatting sqref="L41">
    <cfRule type="cellIs" dxfId="283" priority="13" stopIfTrue="1" operator="equal">
      <formula>"Total"</formula>
    </cfRule>
  </conditionalFormatting>
  <conditionalFormatting sqref="N42 N44">
    <cfRule type="cellIs" dxfId="282" priority="12" stopIfTrue="1" operator="equal">
      <formula>"Total"</formula>
    </cfRule>
  </conditionalFormatting>
  <conditionalFormatting sqref="M42 M44">
    <cfRule type="cellIs" dxfId="281" priority="11" stopIfTrue="1" operator="equal">
      <formula>"Total"</formula>
    </cfRule>
  </conditionalFormatting>
  <conditionalFormatting sqref="L42 L44">
    <cfRule type="cellIs" dxfId="280" priority="10" stopIfTrue="1" operator="equal">
      <formula>"Total"</formula>
    </cfRule>
  </conditionalFormatting>
  <conditionalFormatting sqref="L43 L45">
    <cfRule type="cellIs" dxfId="279" priority="9" stopIfTrue="1" operator="notEqual">
      <formula>""</formula>
    </cfRule>
  </conditionalFormatting>
  <conditionalFormatting sqref="L43 L45">
    <cfRule type="cellIs" dxfId="278" priority="8" stopIfTrue="1" operator="notEqual">
      <formula>""</formula>
    </cfRule>
  </conditionalFormatting>
  <conditionalFormatting sqref="L43 L45">
    <cfRule type="cellIs" dxfId="277" priority="7" stopIfTrue="1" operator="notEqual">
      <formula>""</formula>
    </cfRule>
  </conditionalFormatting>
  <conditionalFormatting sqref="L43 L45">
    <cfRule type="cellIs" dxfId="276" priority="6" stopIfTrue="1" operator="notEqual">
      <formula>""</formula>
    </cfRule>
  </conditionalFormatting>
  <conditionalFormatting sqref="N43 N45">
    <cfRule type="cellIs" dxfId="275" priority="5" stopIfTrue="1" operator="notEqual">
      <formula>""</formula>
    </cfRule>
  </conditionalFormatting>
  <conditionalFormatting sqref="N43 N45">
    <cfRule type="cellIs" dxfId="274" priority="4" stopIfTrue="1" operator="notEqual">
      <formula>""</formula>
    </cfRule>
  </conditionalFormatting>
  <conditionalFormatting sqref="N43 N45">
    <cfRule type="cellIs" dxfId="273" priority="3" stopIfTrue="1" operator="notEqual">
      <formula>""</formula>
    </cfRule>
  </conditionalFormatting>
  <conditionalFormatting sqref="M43 M45">
    <cfRule type="cellIs" dxfId="272" priority="2" stopIfTrue="1" operator="equal">
      <formula>"Total"</formula>
    </cfRule>
  </conditionalFormatting>
  <conditionalFormatting sqref="L43 L45">
    <cfRule type="cellIs" dxfId="271"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Z31" sqref="Z31"/>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1</v>
      </c>
      <c r="K2" s="230"/>
    </row>
    <row r="3" spans="1:14" ht="26.25" customHeight="1" thickBot="1">
      <c r="A3" s="1"/>
      <c r="B3" s="229" t="s">
        <v>51</v>
      </c>
      <c r="C3" s="229" t="s">
        <v>52</v>
      </c>
      <c r="D3" s="228" t="s">
        <v>7</v>
      </c>
      <c r="E3" s="227" t="s">
        <v>53</v>
      </c>
      <c r="F3" s="227" t="s">
        <v>54</v>
      </c>
      <c r="G3" s="227" t="s">
        <v>246</v>
      </c>
      <c r="I3" s="229" t="s">
        <v>51</v>
      </c>
      <c r="J3" s="229" t="s">
        <v>52</v>
      </c>
      <c r="K3" s="228" t="s">
        <v>7</v>
      </c>
      <c r="L3" s="227" t="s">
        <v>53</v>
      </c>
      <c r="M3" s="227" t="s">
        <v>54</v>
      </c>
      <c r="N3" s="227" t="s">
        <v>246</v>
      </c>
    </row>
    <row r="4" spans="1:14" ht="12.75" customHeight="1">
      <c r="B4" s="223">
        <f>'BPC LOAS '!A47</f>
        <v>72</v>
      </c>
      <c r="C4" s="223">
        <f t="shared" ref="C4:C44" si="0">C5</f>
        <v>7</v>
      </c>
      <c r="D4" s="226">
        <v>43101</v>
      </c>
      <c r="E4" s="225">
        <f>'BPC LOAS '!J47</f>
        <v>74498.814604423707</v>
      </c>
      <c r="F4" s="221">
        <f>'BPC LOAS '!K47</f>
        <v>10221.185395576289</v>
      </c>
      <c r="G4" s="234">
        <f t="shared" ref="G4:G45" si="1">SUM(E4:F4)</f>
        <v>84720</v>
      </c>
      <c r="I4" s="237">
        <f>'BPC LOAS '!A89</f>
        <v>30</v>
      </c>
      <c r="J4" s="223">
        <f>'LOAS 90% E.R.S.E.'!J4</f>
        <v>7</v>
      </c>
      <c r="K4" s="222">
        <v>44378</v>
      </c>
      <c r="L4" s="225">
        <f>'BPC LOAS '!J89</f>
        <v>44050.522232897434</v>
      </c>
      <c r="M4" s="221">
        <f>'BPC LOAS '!K89</f>
        <v>10221.185395576289</v>
      </c>
      <c r="N4" s="221">
        <f t="shared" ref="N4:N45" si="2">SUM(L4:M4)</f>
        <v>54271.707628473727</v>
      </c>
    </row>
    <row r="5" spans="1:14" ht="12.75" customHeight="1">
      <c r="B5" s="238">
        <f>'BPC LOAS '!A48</f>
        <v>71</v>
      </c>
      <c r="C5" s="238">
        <f t="shared" si="0"/>
        <v>7</v>
      </c>
      <c r="D5" s="106">
        <v>43132</v>
      </c>
      <c r="E5" s="233">
        <f>'BPC LOAS '!J48</f>
        <v>74498.814604423707</v>
      </c>
      <c r="F5" s="224">
        <f>'BPC LOAS '!K48</f>
        <v>10221.185395576289</v>
      </c>
      <c r="G5" s="235">
        <f t="shared" si="1"/>
        <v>84720</v>
      </c>
      <c r="I5" s="143">
        <f>'BPC LOAS '!A90</f>
        <v>29</v>
      </c>
      <c r="J5" s="238">
        <f>'LOAS 90% E.R.S.E.'!J5</f>
        <v>7</v>
      </c>
      <c r="K5" s="106">
        <v>44409</v>
      </c>
      <c r="L5" s="233">
        <f>'BPC LOAS '!J90</f>
        <v>42541.609920131879</v>
      </c>
      <c r="M5" s="224">
        <f>'BPC LOAS '!K90</f>
        <v>10221.185395576289</v>
      </c>
      <c r="N5" s="61">
        <f t="shared" si="2"/>
        <v>52762.795315708165</v>
      </c>
    </row>
    <row r="6" spans="1:14" ht="12.75" customHeight="1">
      <c r="B6" s="223">
        <f>'BPC LOAS '!A49</f>
        <v>70</v>
      </c>
      <c r="C6" s="223">
        <f t="shared" si="0"/>
        <v>7</v>
      </c>
      <c r="D6" s="222">
        <v>43160</v>
      </c>
      <c r="E6" s="225">
        <f>'BPC LOAS '!J49</f>
        <v>74498.814604423707</v>
      </c>
      <c r="F6" s="221">
        <f>'BPC LOAS '!K49</f>
        <v>10221.185395576289</v>
      </c>
      <c r="G6" s="236">
        <f t="shared" si="1"/>
        <v>84720</v>
      </c>
      <c r="I6" s="237">
        <f>'BPC LOAS '!A91</f>
        <v>28</v>
      </c>
      <c r="J6" s="223">
        <f>'LOAS 90% E.R.S.E.'!J6</f>
        <v>7</v>
      </c>
      <c r="K6" s="222">
        <v>44440</v>
      </c>
      <c r="L6" s="225">
        <f>'BPC LOAS '!J91</f>
        <v>41044.741758292832</v>
      </c>
      <c r="M6" s="221">
        <f>'BPC LOAS '!K91</f>
        <v>10221.185395576289</v>
      </c>
      <c r="N6" s="221">
        <f t="shared" si="2"/>
        <v>51265.927153869125</v>
      </c>
    </row>
    <row r="7" spans="1:14" ht="12.75" customHeight="1">
      <c r="B7" s="238">
        <f>'BPC LOAS '!A50</f>
        <v>69</v>
      </c>
      <c r="C7" s="238">
        <f t="shared" si="0"/>
        <v>7</v>
      </c>
      <c r="D7" s="106">
        <v>43191</v>
      </c>
      <c r="E7" s="233">
        <f>'BPC LOAS '!J50</f>
        <v>74498.814604423707</v>
      </c>
      <c r="F7" s="224">
        <f>'BPC LOAS '!K50</f>
        <v>10221.185395576289</v>
      </c>
      <c r="G7" s="235">
        <f t="shared" si="1"/>
        <v>84720</v>
      </c>
      <c r="I7" s="143">
        <f>'BPC LOAS '!A92</f>
        <v>27</v>
      </c>
      <c r="J7" s="238">
        <f>'LOAS 90% E.R.S.E.'!J7</f>
        <v>7</v>
      </c>
      <c r="K7" s="106">
        <v>44470</v>
      </c>
      <c r="L7" s="233">
        <f>'BPC LOAS '!J92</f>
        <v>39562.903747847726</v>
      </c>
      <c r="M7" s="224">
        <f>'BPC LOAS '!K92</f>
        <v>10221.185395576289</v>
      </c>
      <c r="N7" s="61">
        <f t="shared" si="2"/>
        <v>49784.089143424018</v>
      </c>
    </row>
    <row r="8" spans="1:14" ht="12.75" customHeight="1">
      <c r="B8" s="223">
        <f>'BPC LOAS '!A51</f>
        <v>68</v>
      </c>
      <c r="C8" s="223">
        <f t="shared" si="0"/>
        <v>7</v>
      </c>
      <c r="D8" s="222">
        <v>43221</v>
      </c>
      <c r="E8" s="225">
        <f>'BPC LOAS '!J51</f>
        <v>74498.814604423707</v>
      </c>
      <c r="F8" s="221">
        <f>'BPC LOAS '!K51</f>
        <v>10221.185395576289</v>
      </c>
      <c r="G8" s="236">
        <f t="shared" si="1"/>
        <v>84720</v>
      </c>
      <c r="I8" s="237">
        <f>'BPC LOAS '!A93</f>
        <v>26</v>
      </c>
      <c r="J8" s="223">
        <f>'LOAS 90% E.R.S.E.'!J8</f>
        <v>7</v>
      </c>
      <c r="K8" s="222">
        <v>44501</v>
      </c>
      <c r="L8" s="225">
        <f>'BPC LOAS '!J93</f>
        <v>38098.200148704324</v>
      </c>
      <c r="M8" s="221">
        <f>'BPC LOAS '!K93</f>
        <v>10221.185395576289</v>
      </c>
      <c r="N8" s="221">
        <f t="shared" si="2"/>
        <v>48319.385544280609</v>
      </c>
    </row>
    <row r="9" spans="1:14" ht="12.75" customHeight="1">
      <c r="B9" s="238">
        <f>'BPC LOAS '!A52</f>
        <v>67</v>
      </c>
      <c r="C9" s="238">
        <f t="shared" si="0"/>
        <v>7</v>
      </c>
      <c r="D9" s="106">
        <v>43252</v>
      </c>
      <c r="E9" s="233">
        <f>'BPC LOAS '!J52</f>
        <v>74498.814604423707</v>
      </c>
      <c r="F9" s="224">
        <f>'BPC LOAS '!K52</f>
        <v>10221.185395576289</v>
      </c>
      <c r="G9" s="235">
        <f t="shared" si="1"/>
        <v>84720</v>
      </c>
      <c r="I9" s="143">
        <f>'BPC LOAS '!A94</f>
        <v>25</v>
      </c>
      <c r="J9" s="238">
        <f>'LOAS 90% E.R.S.E.'!J9</f>
        <v>7</v>
      </c>
      <c r="K9" s="106">
        <v>44531</v>
      </c>
      <c r="L9" s="233">
        <f>'BPC LOAS '!J94</f>
        <v>36650.651266986926</v>
      </c>
      <c r="M9" s="224">
        <f>'BPC LOAS '!K94</f>
        <v>10221.185395576289</v>
      </c>
      <c r="N9" s="142">
        <f t="shared" si="2"/>
        <v>46871.836662563219</v>
      </c>
    </row>
    <row r="10" spans="1:14" ht="12.75" customHeight="1">
      <c r="B10" s="223">
        <f>'BPC LOAS '!A53</f>
        <v>66</v>
      </c>
      <c r="C10" s="223">
        <f t="shared" si="0"/>
        <v>7</v>
      </c>
      <c r="D10" s="222">
        <v>43282</v>
      </c>
      <c r="E10" s="225">
        <f>'BPC LOAS '!J53</f>
        <v>74498.814604423707</v>
      </c>
      <c r="F10" s="221">
        <f>'BPC LOAS '!K53</f>
        <v>10221.185395576289</v>
      </c>
      <c r="G10" s="236">
        <f t="shared" si="1"/>
        <v>84720</v>
      </c>
      <c r="I10" s="237">
        <f>'BPC LOAS '!A95</f>
        <v>24</v>
      </c>
      <c r="J10" s="223">
        <f>'LOAS 90% E.R.S.E.'!J10</f>
        <v>7</v>
      </c>
      <c r="K10" s="222">
        <v>44562</v>
      </c>
      <c r="L10" s="225">
        <f>'BPC LOAS '!J95</f>
        <v>35142.922697141497</v>
      </c>
      <c r="M10" s="221">
        <f>'BPC LOAS '!K95</f>
        <v>10221.185395576289</v>
      </c>
      <c r="N10" s="221">
        <f t="shared" si="2"/>
        <v>45364.108092717783</v>
      </c>
    </row>
    <row r="11" spans="1:14" ht="12.75" customHeight="1">
      <c r="B11" s="238">
        <f>'BPC LOAS '!A54</f>
        <v>65</v>
      </c>
      <c r="C11" s="238">
        <f t="shared" si="0"/>
        <v>7</v>
      </c>
      <c r="D11" s="106">
        <v>43313</v>
      </c>
      <c r="E11" s="233">
        <f>'BPC LOAS '!J54</f>
        <v>74498.814604423707</v>
      </c>
      <c r="F11" s="224">
        <f>'BPC LOAS '!K54</f>
        <v>10221.185395576289</v>
      </c>
      <c r="G11" s="235">
        <f t="shared" si="1"/>
        <v>84720</v>
      </c>
      <c r="I11" s="143">
        <f>'BPC LOAS '!A96</f>
        <v>23</v>
      </c>
      <c r="J11" s="238">
        <f>'LOAS 90% E.R.S.E.'!J11</f>
        <v>7</v>
      </c>
      <c r="K11" s="106">
        <v>44593</v>
      </c>
      <c r="L11" s="233">
        <f>'BPC LOAS '!J96</f>
        <v>33571.019328579561</v>
      </c>
      <c r="M11" s="224">
        <f>'BPC LOAS '!K96</f>
        <v>10221.185395576289</v>
      </c>
      <c r="N11" s="142">
        <f t="shared" si="2"/>
        <v>43792.204724155847</v>
      </c>
    </row>
    <row r="12" spans="1:14" ht="12.75" customHeight="1">
      <c r="B12" s="223">
        <f>'BPC LOAS '!A55</f>
        <v>64</v>
      </c>
      <c r="C12" s="223">
        <f t="shared" si="0"/>
        <v>7</v>
      </c>
      <c r="D12" s="222">
        <v>43344</v>
      </c>
      <c r="E12" s="225">
        <f>'BPC LOAS '!J55</f>
        <v>74498.814604423707</v>
      </c>
      <c r="F12" s="221">
        <f>'BPC LOAS '!K55</f>
        <v>10221.185395576289</v>
      </c>
      <c r="G12" s="236">
        <f t="shared" si="1"/>
        <v>84720</v>
      </c>
      <c r="I12" s="237">
        <f>'BPC LOAS '!A97</f>
        <v>22</v>
      </c>
      <c r="J12" s="223">
        <f>'LOAS 90% E.R.S.E.'!J12</f>
        <v>7</v>
      </c>
      <c r="K12" s="222">
        <v>44621</v>
      </c>
      <c r="L12" s="225">
        <f>'BPC LOAS '!J97</f>
        <v>32008.145359837043</v>
      </c>
      <c r="M12" s="221">
        <f>'BPC LOAS '!K97</f>
        <v>10221.185395576289</v>
      </c>
      <c r="N12" s="221">
        <f t="shared" si="2"/>
        <v>42229.330755413335</v>
      </c>
    </row>
    <row r="13" spans="1:14" ht="12.75" customHeight="1">
      <c r="B13" s="238">
        <f>'BPC LOAS '!A56</f>
        <v>63</v>
      </c>
      <c r="C13" s="238">
        <f t="shared" si="0"/>
        <v>7</v>
      </c>
      <c r="D13" s="106">
        <v>43374</v>
      </c>
      <c r="E13" s="233">
        <f>'BPC LOAS '!J56</f>
        <v>74498.814604423707</v>
      </c>
      <c r="F13" s="224">
        <f>'BPC LOAS '!K56</f>
        <v>10221.185395576289</v>
      </c>
      <c r="G13" s="235">
        <f t="shared" si="1"/>
        <v>84720</v>
      </c>
      <c r="I13" s="143">
        <f>'BPC LOAS '!A98</f>
        <v>21</v>
      </c>
      <c r="J13" s="238">
        <f>'LOAS 90% E.R.S.E.'!J13</f>
        <v>7</v>
      </c>
      <c r="K13" s="106">
        <v>44652</v>
      </c>
      <c r="L13" s="233">
        <f>'BPC LOAS '!J98</f>
        <v>30455.512790889694</v>
      </c>
      <c r="M13" s="224">
        <f>'BPC LOAS '!K98</f>
        <v>10221.185395576289</v>
      </c>
      <c r="N13" s="142">
        <f t="shared" si="2"/>
        <v>40676.698186465983</v>
      </c>
    </row>
    <row r="14" spans="1:14" ht="12.75" customHeight="1">
      <c r="B14" s="223">
        <f>'BPC LOAS '!A57</f>
        <v>62</v>
      </c>
      <c r="C14" s="223">
        <f t="shared" si="0"/>
        <v>7</v>
      </c>
      <c r="D14" s="222">
        <v>43405</v>
      </c>
      <c r="E14" s="225">
        <f>'BPC LOAS '!J57</f>
        <v>74498.814604423707</v>
      </c>
      <c r="F14" s="221">
        <f>'BPC LOAS '!K57</f>
        <v>10221.185395576289</v>
      </c>
      <c r="G14" s="236">
        <f t="shared" si="1"/>
        <v>84720</v>
      </c>
      <c r="I14" s="237">
        <f>'BPC LOAS '!A99</f>
        <v>20</v>
      </c>
      <c r="J14" s="223">
        <f>'LOAS 90% E.R.S.E.'!J14</f>
        <v>7</v>
      </c>
      <c r="K14" s="222">
        <v>44682</v>
      </c>
      <c r="L14" s="225">
        <f>'BPC LOAS '!J99</f>
        <v>28913.545821729032</v>
      </c>
      <c r="M14" s="221">
        <f>'BPC LOAS '!K99</f>
        <v>10221.185395576289</v>
      </c>
      <c r="N14" s="221">
        <f t="shared" si="2"/>
        <v>39134.731217305321</v>
      </c>
    </row>
    <row r="15" spans="1:14" ht="12.75" customHeight="1">
      <c r="B15" s="238">
        <f>'BPC LOAS '!A58</f>
        <v>61</v>
      </c>
      <c r="C15" s="238">
        <f t="shared" si="0"/>
        <v>7</v>
      </c>
      <c r="D15" s="106">
        <v>43435</v>
      </c>
      <c r="E15" s="233">
        <f>'BPC LOAS '!J58</f>
        <v>74498.814604423707</v>
      </c>
      <c r="F15" s="224">
        <f>'BPC LOAS '!K58</f>
        <v>10221.185395576289</v>
      </c>
      <c r="G15" s="235">
        <f t="shared" si="1"/>
        <v>84720</v>
      </c>
      <c r="I15" s="143">
        <f>'BPC LOAS '!A100</f>
        <v>19</v>
      </c>
      <c r="J15" s="238">
        <f>'LOAS 90% E.R.S.E.'!J15</f>
        <v>7</v>
      </c>
      <c r="K15" s="106">
        <v>44713</v>
      </c>
      <c r="L15" s="233">
        <f>'BPC LOAS '!J100</f>
        <v>27382.85045234294</v>
      </c>
      <c r="M15" s="224">
        <f>'BPC LOAS '!K100</f>
        <v>10221.185395576289</v>
      </c>
      <c r="N15" s="142">
        <f t="shared" si="2"/>
        <v>37604.035847919229</v>
      </c>
    </row>
    <row r="16" spans="1:14" ht="12.75" customHeight="1">
      <c r="B16" s="223">
        <f>'BPC LOAS '!A59</f>
        <v>60</v>
      </c>
      <c r="C16" s="223">
        <f t="shared" si="0"/>
        <v>7</v>
      </c>
      <c r="D16" s="222">
        <v>43466</v>
      </c>
      <c r="E16" s="225">
        <f>'BPC LOAS '!J59</f>
        <v>74498.814604423707</v>
      </c>
      <c r="F16" s="221">
        <f>'BPC LOAS '!K59</f>
        <v>10221.185395576289</v>
      </c>
      <c r="G16" s="236">
        <f t="shared" si="1"/>
        <v>84720</v>
      </c>
      <c r="I16" s="237">
        <f>'BPC LOAS '!A101</f>
        <v>18</v>
      </c>
      <c r="J16" s="223">
        <f>'LOAS 90% E.R.S.E.'!J16</f>
        <v>7</v>
      </c>
      <c r="K16" s="222">
        <v>44743</v>
      </c>
      <c r="L16" s="225">
        <f>'BPC LOAS '!J101</f>
        <v>25864.578082708387</v>
      </c>
      <c r="M16" s="221">
        <f>'BPC LOAS '!K101</f>
        <v>10221.185395576289</v>
      </c>
      <c r="N16" s="221">
        <f t="shared" si="2"/>
        <v>36085.763478284673</v>
      </c>
    </row>
    <row r="17" spans="2:14" ht="12.75" customHeight="1">
      <c r="B17" s="238">
        <f>'BPC LOAS '!A60</f>
        <v>59</v>
      </c>
      <c r="C17" s="238">
        <f t="shared" si="0"/>
        <v>7</v>
      </c>
      <c r="D17" s="106">
        <v>43497</v>
      </c>
      <c r="E17" s="233">
        <f>'BPC LOAS '!J60</f>
        <v>74498.814604423707</v>
      </c>
      <c r="F17" s="224">
        <f>'BPC LOAS '!K60</f>
        <v>10221.185395576289</v>
      </c>
      <c r="G17" s="235">
        <f t="shared" si="1"/>
        <v>84720</v>
      </c>
      <c r="I17" s="143">
        <f>'BPC LOAS '!A102</f>
        <v>17</v>
      </c>
      <c r="J17" s="238">
        <f>'LOAS 90% E.R.S.E.'!J17</f>
        <v>7</v>
      </c>
      <c r="K17" s="106">
        <v>44774</v>
      </c>
      <c r="L17" s="233">
        <f>'BPC LOAS '!J102</f>
        <v>24358.728712825374</v>
      </c>
      <c r="M17" s="224">
        <f>'BPC LOAS '!K102</f>
        <v>10221.185395576289</v>
      </c>
      <c r="N17" s="142">
        <f t="shared" si="2"/>
        <v>34579.914108401659</v>
      </c>
    </row>
    <row r="18" spans="2:14" ht="12.75" customHeight="1">
      <c r="B18" s="223">
        <f>'BPC LOAS '!A61</f>
        <v>58</v>
      </c>
      <c r="C18" s="223">
        <f t="shared" si="0"/>
        <v>7</v>
      </c>
      <c r="D18" s="222">
        <v>43525</v>
      </c>
      <c r="E18" s="225">
        <f>'BPC LOAS '!J61</f>
        <v>74498.814604423707</v>
      </c>
      <c r="F18" s="221">
        <f>'BPC LOAS '!K61</f>
        <v>10221.185395576289</v>
      </c>
      <c r="G18" s="236">
        <f t="shared" si="1"/>
        <v>84720</v>
      </c>
      <c r="I18" s="237">
        <f>'BPC LOAS '!A103</f>
        <v>16</v>
      </c>
      <c r="J18" s="223">
        <f>'LOAS 90% E.R.S.E.'!J18</f>
        <v>7</v>
      </c>
      <c r="K18" s="222">
        <v>44805</v>
      </c>
      <c r="L18" s="225">
        <f>'BPC LOAS '!J103</f>
        <v>22866.211342675724</v>
      </c>
      <c r="M18" s="221">
        <f>'BPC LOAS '!K103</f>
        <v>10221.185395576289</v>
      </c>
      <c r="N18" s="221">
        <f t="shared" si="2"/>
        <v>33087.396738252013</v>
      </c>
    </row>
    <row r="19" spans="2:14" ht="12.75" customHeight="1">
      <c r="B19" s="238">
        <f>'BPC LOAS '!A62</f>
        <v>57</v>
      </c>
      <c r="C19" s="238">
        <f t="shared" si="0"/>
        <v>7</v>
      </c>
      <c r="D19" s="106">
        <v>43556</v>
      </c>
      <c r="E19" s="233">
        <f>'BPC LOAS '!J62</f>
        <v>74498.814604423707</v>
      </c>
      <c r="F19" s="224">
        <f>'BPC LOAS '!K62</f>
        <v>10221.185395576289</v>
      </c>
      <c r="G19" s="235">
        <f t="shared" si="1"/>
        <v>84720</v>
      </c>
      <c r="I19" s="143">
        <f>'BPC LOAS '!A104</f>
        <v>15</v>
      </c>
      <c r="J19" s="238">
        <f>'LOAS 90% E.R.S.E.'!J19</f>
        <v>7</v>
      </c>
      <c r="K19" s="106">
        <v>44835</v>
      </c>
      <c r="L19" s="233">
        <f>'BPC LOAS '!J104</f>
        <v>21387.268372254584</v>
      </c>
      <c r="M19" s="224">
        <f>'BPC LOAS '!K104</f>
        <v>10221.185395576289</v>
      </c>
      <c r="N19" s="142">
        <f t="shared" si="2"/>
        <v>31608.453767830873</v>
      </c>
    </row>
    <row r="20" spans="2:14" ht="12.75" customHeight="1">
      <c r="B20" s="223">
        <f>'BPC LOAS '!A63</f>
        <v>56</v>
      </c>
      <c r="C20" s="223">
        <f t="shared" si="0"/>
        <v>7</v>
      </c>
      <c r="D20" s="222">
        <v>43586</v>
      </c>
      <c r="E20" s="225">
        <f>'BPC LOAS '!J63</f>
        <v>74498.814604423707</v>
      </c>
      <c r="F20" s="221">
        <f>'BPC LOAS '!K63</f>
        <v>10221.185395576289</v>
      </c>
      <c r="G20" s="236">
        <f t="shared" si="1"/>
        <v>84720</v>
      </c>
      <c r="I20" s="237">
        <f>'BPC LOAS '!A105</f>
        <v>14</v>
      </c>
      <c r="J20" s="223">
        <f>'LOAS 90% E.R.S.E.'!J20</f>
        <v>7</v>
      </c>
      <c r="K20" s="222">
        <v>44866</v>
      </c>
      <c r="L20" s="225">
        <f>'BPC LOAS '!J105</f>
        <v>19920.990801580137</v>
      </c>
      <c r="M20" s="221">
        <f>'BPC LOAS '!K105</f>
        <v>10221.185395576289</v>
      </c>
      <c r="N20" s="221">
        <f t="shared" si="2"/>
        <v>30142.176197156426</v>
      </c>
    </row>
    <row r="21" spans="2:14" ht="12.75" customHeight="1">
      <c r="B21" s="238">
        <f>'BPC LOAS '!A64</f>
        <v>55</v>
      </c>
      <c r="C21" s="238">
        <f t="shared" si="0"/>
        <v>7</v>
      </c>
      <c r="D21" s="106">
        <v>43617</v>
      </c>
      <c r="E21" s="233">
        <f>'BPC LOAS '!J64</f>
        <v>74498.814604423707</v>
      </c>
      <c r="F21" s="224">
        <f>'BPC LOAS '!K64</f>
        <v>10221.185395576289</v>
      </c>
      <c r="G21" s="235">
        <f t="shared" si="1"/>
        <v>84720</v>
      </c>
      <c r="I21" s="143">
        <f>'BPC LOAS '!A106</f>
        <v>13</v>
      </c>
      <c r="J21" s="238">
        <f>'LOAS 90% E.R.S.E.'!J21</f>
        <v>7</v>
      </c>
      <c r="K21" s="106">
        <v>44896</v>
      </c>
      <c r="L21" s="239">
        <f>'BPC LOAS '!J106</f>
        <v>18467.075630658437</v>
      </c>
      <c r="M21" s="224">
        <f>'BPC LOAS '!K106</f>
        <v>10221.185395576289</v>
      </c>
      <c r="N21" s="61">
        <f t="shared" si="2"/>
        <v>28688.261026234726</v>
      </c>
    </row>
    <row r="22" spans="2:14" ht="12.75" customHeight="1">
      <c r="B22" s="223">
        <f>'BPC LOAS '!A65</f>
        <v>54</v>
      </c>
      <c r="C22" s="223">
        <f t="shared" si="0"/>
        <v>7</v>
      </c>
      <c r="D22" s="222">
        <v>43647</v>
      </c>
      <c r="E22" s="225">
        <f>'BPC LOAS '!J65</f>
        <v>74498.814604423707</v>
      </c>
      <c r="F22" s="221">
        <f>'BPC LOAS '!K65</f>
        <v>10221.185395576289</v>
      </c>
      <c r="G22" s="236">
        <f t="shared" si="1"/>
        <v>84720</v>
      </c>
      <c r="I22" s="237">
        <f>'BPC LOAS '!A107</f>
        <v>12</v>
      </c>
      <c r="J22" s="223">
        <f>'LOAS 90% E.R.S.E.'!J22</f>
        <v>7</v>
      </c>
      <c r="K22" s="222">
        <v>44927</v>
      </c>
      <c r="L22" s="225">
        <f>'BPC LOAS '!J107</f>
        <v>16972.880360542345</v>
      </c>
      <c r="M22" s="221">
        <f>'BPC LOAS '!K107</f>
        <v>10221.185395576289</v>
      </c>
      <c r="N22" s="221">
        <f t="shared" si="2"/>
        <v>27194.065756118634</v>
      </c>
    </row>
    <row r="23" spans="2:14" ht="12.75" customHeight="1">
      <c r="B23" s="238">
        <f>'BPC LOAS '!A66</f>
        <v>53</v>
      </c>
      <c r="C23" s="238">
        <f t="shared" si="0"/>
        <v>7</v>
      </c>
      <c r="D23" s="106">
        <v>43678</v>
      </c>
      <c r="E23" s="233">
        <f>'BPC LOAS '!J66</f>
        <v>74498.814604423707</v>
      </c>
      <c r="F23" s="224">
        <f>'BPC LOAS '!K66</f>
        <v>10221.185395576289</v>
      </c>
      <c r="G23" s="235">
        <f t="shared" si="1"/>
        <v>84720</v>
      </c>
      <c r="I23" s="143">
        <f>'BPC LOAS '!A108</f>
        <v>11</v>
      </c>
      <c r="J23" s="238">
        <f>'LOAS 90% E.R.S.E.'!J23</f>
        <v>7</v>
      </c>
      <c r="K23" s="106">
        <v>44958</v>
      </c>
      <c r="L23" s="239">
        <f>'BPC LOAS '!J108</f>
        <v>15439.514991209653</v>
      </c>
      <c r="M23" s="224">
        <f>'BPC LOAS '!K108</f>
        <v>10221.185395576289</v>
      </c>
      <c r="N23" s="61">
        <f t="shared" si="2"/>
        <v>25660.700386785942</v>
      </c>
    </row>
    <row r="24" spans="2:14" ht="12.75" customHeight="1">
      <c r="B24" s="223">
        <f>'BPC LOAS '!A67</f>
        <v>52</v>
      </c>
      <c r="C24" s="223">
        <f t="shared" si="0"/>
        <v>7</v>
      </c>
      <c r="D24" s="222">
        <v>43709</v>
      </c>
      <c r="E24" s="225">
        <f>'BPC LOAS '!J67</f>
        <v>74498.814604423707</v>
      </c>
      <c r="F24" s="221">
        <f>'BPC LOAS '!K67</f>
        <v>10221.185395576289</v>
      </c>
      <c r="G24" s="236">
        <f t="shared" si="1"/>
        <v>84720</v>
      </c>
      <c r="I24" s="237">
        <f>'BPC LOAS '!A109</f>
        <v>10</v>
      </c>
      <c r="J24" s="223">
        <f>'LOAS 90% E.R.S.E.'!J24</f>
        <v>7</v>
      </c>
      <c r="K24" s="222">
        <v>44986</v>
      </c>
      <c r="L24" s="225">
        <f>'BPC LOAS '!J109</f>
        <v>13919.430021611353</v>
      </c>
      <c r="M24" s="221">
        <f>'BPC LOAS '!K109</f>
        <v>10221.185395576289</v>
      </c>
      <c r="N24" s="221">
        <f t="shared" si="2"/>
        <v>24140.615417187641</v>
      </c>
    </row>
    <row r="25" spans="2:14" ht="12.75" customHeight="1">
      <c r="B25" s="238">
        <f>'BPC LOAS '!A68</f>
        <v>51</v>
      </c>
      <c r="C25" s="238">
        <f t="shared" si="0"/>
        <v>7</v>
      </c>
      <c r="D25" s="106">
        <v>43739</v>
      </c>
      <c r="E25" s="233">
        <f>'BPC LOAS '!J68</f>
        <v>74498.814604423707</v>
      </c>
      <c r="F25" s="224">
        <f>'BPC LOAS '!K68</f>
        <v>10221.185395576289</v>
      </c>
      <c r="G25" s="235">
        <f t="shared" si="1"/>
        <v>84720</v>
      </c>
      <c r="I25" s="143">
        <f>'BPC LOAS '!A110</f>
        <v>9</v>
      </c>
      <c r="J25" s="238">
        <f>'LOAS 90% E.R.S.E.'!J25</f>
        <v>7</v>
      </c>
      <c r="K25" s="106">
        <v>45017</v>
      </c>
      <c r="L25" s="239">
        <f>'BPC LOAS '!J110</f>
        <v>12412.950951740937</v>
      </c>
      <c r="M25" s="224">
        <f>'BPC LOAS '!K110</f>
        <v>10221.185395576289</v>
      </c>
      <c r="N25" s="61">
        <f t="shared" si="2"/>
        <v>22634.136347317224</v>
      </c>
    </row>
    <row r="26" spans="2:14" ht="12.75" customHeight="1">
      <c r="B26" s="223">
        <f>'BPC LOAS '!A69</f>
        <v>50</v>
      </c>
      <c r="C26" s="223">
        <f t="shared" si="0"/>
        <v>7</v>
      </c>
      <c r="D26" s="222">
        <v>43770</v>
      </c>
      <c r="E26" s="225">
        <f>'BPC LOAS '!J69</f>
        <v>74498.814604423707</v>
      </c>
      <c r="F26" s="221">
        <f>'BPC LOAS '!K69</f>
        <v>10221.185395576289</v>
      </c>
      <c r="G26" s="236">
        <f t="shared" si="1"/>
        <v>84720</v>
      </c>
      <c r="I26" s="237">
        <f>'BPC LOAS '!A111</f>
        <v>8</v>
      </c>
      <c r="J26" s="223">
        <f>'LOAS 90% E.R.S.E.'!J26</f>
        <v>7</v>
      </c>
      <c r="K26" s="222">
        <v>45047</v>
      </c>
      <c r="L26" s="225">
        <f>'BPC LOAS '!J111</f>
        <v>10909.79978180396</v>
      </c>
      <c r="M26" s="221">
        <f>'BPC LOAS '!K111</f>
        <v>10221.185395576289</v>
      </c>
      <c r="N26" s="221">
        <f t="shared" si="2"/>
        <v>21130.985177380251</v>
      </c>
    </row>
    <row r="27" spans="2:14" ht="12.75" customHeight="1">
      <c r="B27" s="238">
        <f>'BPC LOAS '!A70</f>
        <v>49</v>
      </c>
      <c r="C27" s="238">
        <f t="shared" si="0"/>
        <v>7</v>
      </c>
      <c r="D27" s="106">
        <v>43800</v>
      </c>
      <c r="E27" s="233">
        <f>'BPC LOAS '!J70</f>
        <v>73396.451856080123</v>
      </c>
      <c r="F27" s="224">
        <f>'BPC LOAS '!K70</f>
        <v>10221.185395576289</v>
      </c>
      <c r="G27" s="235">
        <f t="shared" si="1"/>
        <v>83617.637251656415</v>
      </c>
      <c r="I27" s="143">
        <f>'BPC LOAS '!A112</f>
        <v>7</v>
      </c>
      <c r="J27" s="238">
        <f>'LOAS 90% E.R.S.E.'!J27</f>
        <v>7</v>
      </c>
      <c r="K27" s="106">
        <v>45078</v>
      </c>
      <c r="L27" s="239">
        <f>'BPC LOAS '!J112</f>
        <v>9409.7518118049193</v>
      </c>
      <c r="M27" s="224">
        <f>'BPC LOAS '!K112</f>
        <v>10221.185395576289</v>
      </c>
      <c r="N27" s="61">
        <f t="shared" si="2"/>
        <v>19630.937207381208</v>
      </c>
    </row>
    <row r="28" spans="2:14" ht="12.75" customHeight="1">
      <c r="B28" s="223">
        <f>'BPC LOAS '!A71</f>
        <v>48</v>
      </c>
      <c r="C28" s="223">
        <f t="shared" si="0"/>
        <v>7</v>
      </c>
      <c r="D28" s="222">
        <v>43831</v>
      </c>
      <c r="E28" s="225">
        <f>'BPC LOAS '!J71</f>
        <v>71866.891220282443</v>
      </c>
      <c r="F28" s="221">
        <f>'BPC LOAS '!K71</f>
        <v>10221.185395576289</v>
      </c>
      <c r="G28" s="236">
        <f t="shared" si="1"/>
        <v>82088.076615858736</v>
      </c>
      <c r="I28" s="237">
        <f>'BPC LOAS '!A113</f>
        <v>6</v>
      </c>
      <c r="J28" s="223">
        <f>'LOAS 90% E.R.S.E.'!J28</f>
        <v>7</v>
      </c>
      <c r="K28" s="222">
        <v>45108</v>
      </c>
      <c r="L28" s="225">
        <f>'BPC LOAS '!J113</f>
        <v>7924.1578415167996</v>
      </c>
      <c r="M28" s="221">
        <f>'BPC LOAS '!K113</f>
        <v>10221.185395576289</v>
      </c>
      <c r="N28" s="221">
        <f t="shared" si="2"/>
        <v>18145.34323709309</v>
      </c>
    </row>
    <row r="29" spans="2:14" ht="12.75" customHeight="1">
      <c r="B29" s="238">
        <f>'BPC LOAS '!A72</f>
        <v>47</v>
      </c>
      <c r="C29" s="238">
        <f t="shared" si="0"/>
        <v>7</v>
      </c>
      <c r="D29" s="106">
        <v>43862</v>
      </c>
      <c r="E29" s="233">
        <f>'BPC LOAS '!J72</f>
        <v>70315.551359612684</v>
      </c>
      <c r="F29" s="224">
        <f>'BPC LOAS '!K72</f>
        <v>10221.185395576289</v>
      </c>
      <c r="G29" s="235">
        <f t="shared" si="1"/>
        <v>80536.736755188977</v>
      </c>
      <c r="I29" s="143">
        <f>'BPC LOAS '!A114</f>
        <v>5</v>
      </c>
      <c r="J29" s="238">
        <f>'LOAS 90% E.R.S.E.'!J29</f>
        <v>7</v>
      </c>
      <c r="K29" s="106">
        <v>45139</v>
      </c>
      <c r="L29" s="239">
        <f>'BPC LOAS '!J114</f>
        <v>6452.6878709461998</v>
      </c>
      <c r="M29" s="224">
        <f>'BPC LOAS '!K114</f>
        <v>10221.185395576289</v>
      </c>
      <c r="N29" s="61">
        <f t="shared" si="2"/>
        <v>16673.873266522489</v>
      </c>
    </row>
    <row r="30" spans="2:14" ht="12.75" customHeight="1">
      <c r="B30" s="223">
        <f>'BPC LOAS '!A73</f>
        <v>46</v>
      </c>
      <c r="C30" s="223">
        <f t="shared" si="0"/>
        <v>7</v>
      </c>
      <c r="D30" s="222">
        <v>43891</v>
      </c>
      <c r="E30" s="225">
        <f>'BPC LOAS '!J73</f>
        <v>68766.934460776174</v>
      </c>
      <c r="F30" s="221">
        <f>'BPC LOAS '!K73</f>
        <v>10221.185395576289</v>
      </c>
      <c r="G30" s="236">
        <f t="shared" si="1"/>
        <v>78988.119856352467</v>
      </c>
      <c r="I30" s="237">
        <f>'BPC LOAS '!A115</f>
        <v>4</v>
      </c>
      <c r="J30" s="223">
        <f>'LOAS 90% E.R.S.E.'!J30</f>
        <v>7</v>
      </c>
      <c r="K30" s="222">
        <v>45170</v>
      </c>
      <c r="L30" s="225">
        <f>'BPC LOAS '!J115</f>
        <v>4995.8039000838799</v>
      </c>
      <c r="M30" s="221">
        <f>'BPC LOAS '!K115</f>
        <v>10221.185395576289</v>
      </c>
      <c r="N30" s="221">
        <f t="shared" si="2"/>
        <v>15216.989295660169</v>
      </c>
    </row>
    <row r="31" spans="2:14" ht="12.75" customHeight="1">
      <c r="B31" s="238">
        <f>'BPC LOAS '!A74</f>
        <v>45</v>
      </c>
      <c r="C31" s="238">
        <f t="shared" si="0"/>
        <v>7</v>
      </c>
      <c r="D31" s="106">
        <v>43922</v>
      </c>
      <c r="E31" s="233">
        <f>'BPC LOAS '!J74</f>
        <v>67220.173828087558</v>
      </c>
      <c r="F31" s="224">
        <f>'BPC LOAS '!K74</f>
        <v>10221.185395576289</v>
      </c>
      <c r="G31" s="235">
        <f t="shared" si="1"/>
        <v>77441.359223663851</v>
      </c>
      <c r="I31" s="143">
        <f>'BPC LOAS '!A116</f>
        <v>3</v>
      </c>
      <c r="J31" s="238">
        <f>'LOAS 90% E.R.S.E.'!J31</f>
        <v>7</v>
      </c>
      <c r="K31" s="106">
        <v>45200</v>
      </c>
      <c r="L31" s="239">
        <f>'BPC LOAS '!J116</f>
        <v>3552.8459289430398</v>
      </c>
      <c r="M31" s="224">
        <f>'BPC LOAS '!K116</f>
        <v>10221.185395576289</v>
      </c>
      <c r="N31" s="61">
        <f t="shared" si="2"/>
        <v>13774.031324519328</v>
      </c>
    </row>
    <row r="32" spans="2:14" ht="12.75" customHeight="1">
      <c r="B32" s="223">
        <f>'BPC LOAS '!A75</f>
        <v>44</v>
      </c>
      <c r="C32" s="223">
        <f t="shared" si="0"/>
        <v>7</v>
      </c>
      <c r="D32" s="222">
        <v>43952</v>
      </c>
      <c r="E32" s="225">
        <f>'BPC LOAS '!J75</f>
        <v>65673.490515896221</v>
      </c>
      <c r="F32" s="221">
        <f>'BPC LOAS '!K75</f>
        <v>10221.185395576289</v>
      </c>
      <c r="G32" s="236">
        <f t="shared" si="1"/>
        <v>75894.675911472514</v>
      </c>
      <c r="I32" s="237">
        <f>'BPC LOAS '!A117</f>
        <v>2</v>
      </c>
      <c r="J32" s="223">
        <f>'LOAS 90% E.R.S.E.'!J32</f>
        <v>7</v>
      </c>
      <c r="K32" s="222">
        <v>45231</v>
      </c>
      <c r="L32" s="225">
        <f>'BPC LOAS '!J117</f>
        <v>2122.8899575421597</v>
      </c>
      <c r="M32" s="221">
        <f>'BPC LOAS '!K117</f>
        <v>10221.185395576289</v>
      </c>
      <c r="N32" s="221">
        <f t="shared" si="2"/>
        <v>12344.075353118449</v>
      </c>
    </row>
    <row r="33" spans="2:14" ht="12.75" customHeight="1">
      <c r="B33" s="238">
        <f>'BPC LOAS '!A76</f>
        <v>43</v>
      </c>
      <c r="C33" s="238">
        <f t="shared" si="0"/>
        <v>7</v>
      </c>
      <c r="D33" s="106">
        <v>43983</v>
      </c>
      <c r="E33" s="233">
        <f>'BPC LOAS '!J76</f>
        <v>64122.139837436713</v>
      </c>
      <c r="F33" s="224">
        <f>'BPC LOAS '!K76</f>
        <v>10221.185395576289</v>
      </c>
      <c r="G33" s="235">
        <f t="shared" si="1"/>
        <v>74343.325233013005</v>
      </c>
      <c r="I33" s="143">
        <f>'BPC LOAS '!A118</f>
        <v>1</v>
      </c>
      <c r="J33" s="238">
        <f>'LOAS 90% E.R.S.E.'!J33</f>
        <v>7</v>
      </c>
      <c r="K33" s="106">
        <v>45261</v>
      </c>
      <c r="L33" s="239">
        <f>'BPC LOAS '!J118</f>
        <v>705.60598588783978</v>
      </c>
      <c r="M33" s="224">
        <f>'BPC LOAS '!K118</f>
        <v>10221.185395576289</v>
      </c>
      <c r="N33" s="61">
        <f t="shared" si="2"/>
        <v>10926.791381464129</v>
      </c>
    </row>
    <row r="34" spans="2:14" ht="12.75" customHeight="1">
      <c r="B34" s="223">
        <f>'BPC LOAS '!A77</f>
        <v>42</v>
      </c>
      <c r="C34" s="223">
        <f t="shared" si="0"/>
        <v>7</v>
      </c>
      <c r="D34" s="222">
        <v>44013</v>
      </c>
      <c r="E34" s="225">
        <f>'BPC LOAS '!J77</f>
        <v>62566.354697550618</v>
      </c>
      <c r="F34" s="221">
        <f>'BPC LOAS '!K77</f>
        <v>10221.185395576289</v>
      </c>
      <c r="G34" s="236">
        <f t="shared" si="1"/>
        <v>72787.540093126911</v>
      </c>
      <c r="I34" s="237">
        <v>0</v>
      </c>
      <c r="J34" s="223">
        <f>'LOAS 90% E.R.S.E.'!J34</f>
        <v>7</v>
      </c>
      <c r="K34" s="222">
        <v>45292</v>
      </c>
      <c r="L34" s="225">
        <f>'BPC LOAS '!J122</f>
        <v>0</v>
      </c>
      <c r="M34" s="221">
        <f>'BPC LOAS '!K122</f>
        <v>9472.6842105463129</v>
      </c>
      <c r="N34" s="221">
        <f t="shared" si="2"/>
        <v>9472.6842105463129</v>
      </c>
    </row>
    <row r="35" spans="2:14" ht="12.75" customHeight="1">
      <c r="B35" s="238">
        <f>'BPC LOAS '!A78</f>
        <v>41</v>
      </c>
      <c r="C35" s="238">
        <f t="shared" si="0"/>
        <v>7</v>
      </c>
      <c r="D35" s="106">
        <v>44044</v>
      </c>
      <c r="E35" s="233">
        <f>'BPC LOAS '!J78</f>
        <v>61013.051585959234</v>
      </c>
      <c r="F35" s="224">
        <f>'BPC LOAS '!K78</f>
        <v>10221.185395576289</v>
      </c>
      <c r="G35" s="155">
        <f t="shared" si="1"/>
        <v>71234.23698153552</v>
      </c>
      <c r="I35" s="143">
        <v>0</v>
      </c>
      <c r="J35" s="238">
        <f>'LOAS 90% E.R.S.E.'!J35</f>
        <v>6</v>
      </c>
      <c r="K35" s="106">
        <v>45323</v>
      </c>
      <c r="L35" s="155">
        <f>'BPC LOAS '!J123</f>
        <v>0</v>
      </c>
      <c r="M35" s="224">
        <f>'BPC LOAS '!K123</f>
        <v>7982.5300403493966</v>
      </c>
      <c r="N35" s="61">
        <f t="shared" si="2"/>
        <v>7982.5300403493966</v>
      </c>
    </row>
    <row r="36" spans="2:14" ht="12.75" customHeight="1">
      <c r="B36" s="223">
        <f>'BPC LOAS '!A79</f>
        <v>40</v>
      </c>
      <c r="C36" s="223">
        <f t="shared" si="0"/>
        <v>7</v>
      </c>
      <c r="D36" s="222">
        <v>44075</v>
      </c>
      <c r="E36" s="225">
        <f>'BPC LOAS '!J79</f>
        <v>59463.854472361061</v>
      </c>
      <c r="F36" s="221">
        <f>'BPC LOAS '!K79</f>
        <v>10221.185395576289</v>
      </c>
      <c r="G36" s="221">
        <f t="shared" si="1"/>
        <v>69685.039867937347</v>
      </c>
      <c r="I36" s="237">
        <v>0</v>
      </c>
      <c r="J36" s="223">
        <f>'LOAS 90% E.R.S.E.'!J36</f>
        <v>5</v>
      </c>
      <c r="K36" s="222">
        <v>45352</v>
      </c>
      <c r="L36" s="225">
        <f>'BPC LOAS '!J124</f>
        <v>0</v>
      </c>
      <c r="M36" s="221">
        <f>'BPC LOAS '!K124</f>
        <v>6504.8720699025562</v>
      </c>
      <c r="N36" s="221">
        <f t="shared" si="2"/>
        <v>6504.8720699025562</v>
      </c>
    </row>
    <row r="37" spans="2:14" ht="12.75" customHeight="1">
      <c r="B37" s="238">
        <f>'BPC LOAS '!A80</f>
        <v>39</v>
      </c>
      <c r="C37" s="238">
        <f t="shared" si="0"/>
        <v>7</v>
      </c>
      <c r="D37" s="106">
        <v>44105</v>
      </c>
      <c r="E37" s="233">
        <f>'BPC LOAS '!J80</f>
        <v>57919.902984734632</v>
      </c>
      <c r="F37" s="224">
        <f>'BPC LOAS '!K80</f>
        <v>10221.185395576289</v>
      </c>
      <c r="G37" s="61">
        <f t="shared" si="1"/>
        <v>68141.088380310917</v>
      </c>
      <c r="I37" s="412">
        <v>0</v>
      </c>
      <c r="J37" s="238">
        <f>'LOAS 90% E.R.S.E.'!J37</f>
        <v>4</v>
      </c>
      <c r="K37" s="106">
        <v>45383</v>
      </c>
      <c r="L37" s="155">
        <f>'BPC LOAS '!J125</f>
        <v>0</v>
      </c>
      <c r="M37" s="224">
        <f>'BPC LOAS '!K125</f>
        <v>5038.7218992255603</v>
      </c>
      <c r="N37" s="61">
        <f t="shared" si="2"/>
        <v>5038.7218992255603</v>
      </c>
    </row>
    <row r="38" spans="2:14" ht="12.75" customHeight="1">
      <c r="B38" s="223">
        <f>'BPC LOAS '!A81</f>
        <v>38</v>
      </c>
      <c r="C38" s="223">
        <f t="shared" si="0"/>
        <v>7</v>
      </c>
      <c r="D38" s="222">
        <v>44136</v>
      </c>
      <c r="E38" s="225">
        <f>'BPC LOAS '!J81</f>
        <v>56386.590444804882</v>
      </c>
      <c r="F38" s="221">
        <f>'BPC LOAS '!K81</f>
        <v>10221.185395576289</v>
      </c>
      <c r="G38" s="221">
        <f t="shared" si="1"/>
        <v>66607.775840381175</v>
      </c>
      <c r="I38" s="237">
        <v>0</v>
      </c>
      <c r="J38" s="223">
        <f>'LOAS 90% E.R.S.E.'!J38</f>
        <v>3</v>
      </c>
      <c r="K38" s="222">
        <v>45413</v>
      </c>
      <c r="L38" s="225">
        <f>'BPC LOAS '!J126</f>
        <v>0</v>
      </c>
      <c r="M38" s="221">
        <f>'BPC LOAS '!K126</f>
        <v>3584.7149283056997</v>
      </c>
      <c r="N38" s="221">
        <f t="shared" si="2"/>
        <v>3584.7149283056997</v>
      </c>
    </row>
    <row r="39" spans="2:14" ht="12.75" customHeight="1">
      <c r="B39" s="238">
        <f>'BPC LOAS '!A82</f>
        <v>37</v>
      </c>
      <c r="C39" s="238">
        <f t="shared" si="0"/>
        <v>7</v>
      </c>
      <c r="D39" s="106">
        <v>44166</v>
      </c>
      <c r="E39" s="233">
        <f>'BPC LOAS '!J82</f>
        <v>54866.58195906991</v>
      </c>
      <c r="F39" s="224">
        <f>'BPC LOAS '!K82</f>
        <v>10221.185395576289</v>
      </c>
      <c r="G39" s="61">
        <f t="shared" si="1"/>
        <v>65087.767354646203</v>
      </c>
      <c r="I39" s="412">
        <v>0</v>
      </c>
      <c r="J39" s="238">
        <f>'LOAS 90% E.R.S.E.'!J39</f>
        <v>2</v>
      </c>
      <c r="K39" s="106">
        <v>45444</v>
      </c>
      <c r="L39" s="155">
        <f>'BPC LOAS '!J127</f>
        <v>0</v>
      </c>
      <c r="M39" s="224">
        <f>'BPC LOAS '!K127</f>
        <v>2142.8511571429758</v>
      </c>
      <c r="N39" s="61">
        <f t="shared" si="2"/>
        <v>2142.8511571429758</v>
      </c>
    </row>
    <row r="40" spans="2:14" ht="12.75" customHeight="1">
      <c r="B40" s="223">
        <f>'BPC LOAS '!A83</f>
        <v>36</v>
      </c>
      <c r="C40" s="223">
        <f t="shared" si="0"/>
        <v>7</v>
      </c>
      <c r="D40" s="222">
        <v>44197</v>
      </c>
      <c r="E40" s="225">
        <f>'BPC LOAS '!J83</f>
        <v>53321.223054471935</v>
      </c>
      <c r="F40" s="221">
        <f>'BPC LOAS '!K83</f>
        <v>10221.185395576289</v>
      </c>
      <c r="G40" s="221">
        <f t="shared" si="1"/>
        <v>63542.408450048228</v>
      </c>
      <c r="I40" s="237">
        <v>0</v>
      </c>
      <c r="J40" s="223">
        <f>'LOAS 90% E.R.S.E.'!J40</f>
        <v>1</v>
      </c>
      <c r="K40" s="222">
        <v>45474</v>
      </c>
      <c r="L40" s="225">
        <f>'BPC LOAS '!J128</f>
        <v>0</v>
      </c>
      <c r="M40" s="221">
        <f>'BPC LOAS '!K128</f>
        <v>712.42458575150761</v>
      </c>
      <c r="N40" s="221">
        <f t="shared" si="2"/>
        <v>712.42458575150761</v>
      </c>
    </row>
    <row r="41" spans="2:14" ht="12.75" customHeight="1">
      <c r="B41" s="238">
        <f>'BPC LOAS '!A84</f>
        <v>35</v>
      </c>
      <c r="C41" s="238">
        <f t="shared" si="0"/>
        <v>7</v>
      </c>
      <c r="D41" s="106">
        <v>44228</v>
      </c>
      <c r="E41" s="233">
        <f>'BPC LOAS '!J84</f>
        <v>51750.484615971938</v>
      </c>
      <c r="F41" s="224">
        <f>'BPC LOAS '!K84</f>
        <v>10221.185395576289</v>
      </c>
      <c r="G41" s="61">
        <f t="shared" si="1"/>
        <v>61971.670011548224</v>
      </c>
      <c r="I41" s="143">
        <v>0</v>
      </c>
      <c r="J41" s="238">
        <f>'LOAS 90% E.R.S.E.'!J41</f>
        <v>0</v>
      </c>
      <c r="K41" s="106">
        <v>45505</v>
      </c>
      <c r="L41" s="155">
        <f>'BPC LOAS '!J129</f>
        <v>0</v>
      </c>
      <c r="M41" s="224">
        <f>'BPC LOAS '!K129</f>
        <v>0</v>
      </c>
      <c r="N41" s="61">
        <f t="shared" si="2"/>
        <v>0</v>
      </c>
    </row>
    <row r="42" spans="2:14" ht="12.75" customHeight="1">
      <c r="B42" s="223">
        <f>'BPC LOAS '!A85</f>
        <v>34</v>
      </c>
      <c r="C42" s="223">
        <f t="shared" si="0"/>
        <v>7</v>
      </c>
      <c r="D42" s="222">
        <v>44256</v>
      </c>
      <c r="E42" s="225">
        <f>'BPC LOAS '!J85</f>
        <v>50189.585444521086</v>
      </c>
      <c r="F42" s="221">
        <f>'BPC LOAS '!K85</f>
        <v>10221.185395576289</v>
      </c>
      <c r="G42" s="221">
        <f t="shared" si="1"/>
        <v>60410.770840097379</v>
      </c>
      <c r="I42" s="237">
        <v>0</v>
      </c>
      <c r="J42" s="223">
        <f>'LOAS 90% E.R.S.E.'!J42</f>
        <v>0</v>
      </c>
      <c r="K42" s="222">
        <v>45536</v>
      </c>
      <c r="L42" s="225">
        <f>'BPC LOAS '!J130</f>
        <v>0</v>
      </c>
      <c r="M42" s="221">
        <f>'BPC LOAS '!K130</f>
        <v>0</v>
      </c>
      <c r="N42" s="221">
        <f t="shared" si="2"/>
        <v>0</v>
      </c>
    </row>
    <row r="43" spans="2:14" ht="12.75" customHeight="1">
      <c r="B43" s="238">
        <f>'BPC LOAS '!A86</f>
        <v>33</v>
      </c>
      <c r="C43" s="238">
        <f t="shared" si="0"/>
        <v>7</v>
      </c>
      <c r="D43" s="106">
        <v>44287</v>
      </c>
      <c r="E43" s="233">
        <f>'BPC LOAS '!J86</f>
        <v>48639.597540860734</v>
      </c>
      <c r="F43" s="224">
        <f>'BPC LOAS '!K86</f>
        <v>10221.185395576289</v>
      </c>
      <c r="G43" s="61">
        <f t="shared" si="1"/>
        <v>58860.782936437026</v>
      </c>
      <c r="I43" s="143">
        <v>0</v>
      </c>
      <c r="J43" s="238">
        <f>'LOAS 90% E.R.S.E.'!J43</f>
        <v>0</v>
      </c>
      <c r="K43" s="106">
        <v>45566</v>
      </c>
      <c r="L43" s="155">
        <f>'BPC LOAS '!J131</f>
        <v>0</v>
      </c>
      <c r="M43" s="224">
        <f>'BPC LOAS '!K131</f>
        <v>0</v>
      </c>
      <c r="N43" s="61">
        <f t="shared" si="2"/>
        <v>0</v>
      </c>
    </row>
    <row r="44" spans="2:14" ht="12.75" customHeight="1">
      <c r="B44" s="223">
        <f>'BPC LOAS '!A87</f>
        <v>32</v>
      </c>
      <c r="C44" s="223">
        <f t="shared" si="0"/>
        <v>7</v>
      </c>
      <c r="D44" s="222">
        <v>44317</v>
      </c>
      <c r="E44" s="225">
        <f>'BPC LOAS '!J87</f>
        <v>47101.384562882129</v>
      </c>
      <c r="F44" s="221">
        <f>'BPC LOAS '!K87</f>
        <v>10221.185395576289</v>
      </c>
      <c r="G44" s="221">
        <f t="shared" si="1"/>
        <v>57322.569958458422</v>
      </c>
      <c r="I44" s="237">
        <v>0</v>
      </c>
      <c r="J44" s="223">
        <f>'LOAS 90% E.R.S.E.'!J44</f>
        <v>0</v>
      </c>
      <c r="K44" s="222">
        <v>45597</v>
      </c>
      <c r="L44" s="225">
        <f>'BPC LOAS '!J132</f>
        <v>0</v>
      </c>
      <c r="M44" s="221">
        <f>'BPC LOAS '!K132</f>
        <v>0</v>
      </c>
      <c r="N44" s="221">
        <f t="shared" si="2"/>
        <v>0</v>
      </c>
    </row>
    <row r="45" spans="2:14" ht="12.75" customHeight="1">
      <c r="B45" s="238">
        <f>'BPC LOAS '!A88</f>
        <v>31</v>
      </c>
      <c r="C45" s="238">
        <f>J4</f>
        <v>7</v>
      </c>
      <c r="D45" s="106">
        <v>44348</v>
      </c>
      <c r="E45" s="233">
        <f>'BPC LOAS '!J88</f>
        <v>45571.131592824786</v>
      </c>
      <c r="F45" s="224">
        <f>'BPC LOAS '!K88</f>
        <v>10221.185395576289</v>
      </c>
      <c r="G45" s="61">
        <f t="shared" si="1"/>
        <v>55792.316988401071</v>
      </c>
      <c r="I45" s="143">
        <v>0</v>
      </c>
      <c r="J45" s="238">
        <f>'LOAS 90% E.R.S.E.'!J45</f>
        <v>0</v>
      </c>
      <c r="K45" s="106">
        <v>45627</v>
      </c>
      <c r="L45" s="155">
        <f>'BPC LOAS '!J133</f>
        <v>0</v>
      </c>
      <c r="M45" s="224">
        <f>'BPC LOAS '!K133</f>
        <v>0</v>
      </c>
      <c r="N45" s="61">
        <f t="shared" si="2"/>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270" priority="41" stopIfTrue="1" operator="notEqual">
      <formula>""</formula>
    </cfRule>
  </conditionalFormatting>
  <conditionalFormatting sqref="F5 E35:E45 L4:L34 L36 L38 L40 L42 L44 F7 F9 F11 F13 F15 F17 F19 F21 F23 F25 F27 F29 F31 F33 F35 F37 F39 F41 F43 F45">
    <cfRule type="cellIs" dxfId="269" priority="40" stopIfTrue="1" operator="equal">
      <formula>"Total"</formula>
    </cfRule>
  </conditionalFormatting>
  <conditionalFormatting sqref="G4 G6 G8 G10 G12 G14 G16 G18 G20 G22 G24 G26 G28 G30 G32 G34 G36 G38 G40 G42 G44 N4 N6 N8">
    <cfRule type="cellIs" dxfId="268" priority="37" stopIfTrue="1" operator="equal">
      <formula>"Total"</formula>
    </cfRule>
  </conditionalFormatting>
  <conditionalFormatting sqref="F4 F6 F8 F10 F12 F14 F16 F18 F20 F22 F24 F26 F28 F30 F32 F34 F36 F38 F40 F42 F44">
    <cfRule type="cellIs" dxfId="267" priority="39" stopIfTrue="1" operator="equal">
      <formula>"Total"</formula>
    </cfRule>
  </conditionalFormatting>
  <conditionalFormatting sqref="E4:E34">
    <cfRule type="cellIs" dxfId="266" priority="38" stopIfTrue="1" operator="equal">
      <formula>"Total"</formula>
    </cfRule>
  </conditionalFormatting>
  <conditionalFormatting sqref="N10 N12 N14 N16 N18 N20">
    <cfRule type="cellIs" dxfId="265" priority="36" stopIfTrue="1" operator="equal">
      <formula>"Total"</formula>
    </cfRule>
  </conditionalFormatting>
  <conditionalFormatting sqref="M5 M7 M9 M11 M13 M15 M17 M19 M21 M23 M25 M27 M29 M31 M33 M35 M37 M39 M41 M43 M45">
    <cfRule type="cellIs" dxfId="264" priority="35" stopIfTrue="1" operator="equal">
      <formula>"Total"</formula>
    </cfRule>
  </conditionalFormatting>
  <conditionalFormatting sqref="M4 M6 M8 M10 M12 M14 M16 M18 M20 M22 M24 M26 M28 M30 M32 M34 M36 M38 M40 M42 M44">
    <cfRule type="cellIs" dxfId="263" priority="34" stopIfTrue="1" operator="equal">
      <formula>"Total"</formula>
    </cfRule>
  </conditionalFormatting>
  <conditionalFormatting sqref="N22">
    <cfRule type="cellIs" dxfId="262" priority="33" stopIfTrue="1" operator="equal">
      <formula>"Total"</formula>
    </cfRule>
  </conditionalFormatting>
  <conditionalFormatting sqref="N23">
    <cfRule type="cellIs" dxfId="261" priority="32" stopIfTrue="1" operator="notEqual">
      <formula>""</formula>
    </cfRule>
  </conditionalFormatting>
  <conditionalFormatting sqref="N24 N26 N28">
    <cfRule type="cellIs" dxfId="260" priority="31" stopIfTrue="1" operator="equal">
      <formula>"Total"</formula>
    </cfRule>
  </conditionalFormatting>
  <conditionalFormatting sqref="N25 N27 N29">
    <cfRule type="cellIs" dxfId="259" priority="30" stopIfTrue="1" operator="notEqual">
      <formula>""</formula>
    </cfRule>
  </conditionalFormatting>
  <conditionalFormatting sqref="N30 N32">
    <cfRule type="cellIs" dxfId="258" priority="29" stopIfTrue="1" operator="equal">
      <formula>"Total"</formula>
    </cfRule>
  </conditionalFormatting>
  <conditionalFormatting sqref="N31 N33">
    <cfRule type="cellIs" dxfId="257" priority="28" stopIfTrue="1" operator="notEqual">
      <formula>""</formula>
    </cfRule>
  </conditionalFormatting>
  <conditionalFormatting sqref="D5 D7 D9 D11 D13 D15 D17 D19 D21 D23 D25 D27 D29 D31 D33 D35 D37 D39">
    <cfRule type="cellIs" dxfId="256" priority="27" stopIfTrue="1" operator="notEqual">
      <formula>""</formula>
    </cfRule>
  </conditionalFormatting>
  <conditionalFormatting sqref="D41 D43 D45 K5 K7 K9 K11 K13 K15 K17 K19 K21 K23 K25 K27 K29 K31 K33">
    <cfRule type="cellIs" dxfId="255" priority="26" stopIfTrue="1" operator="notEqual">
      <formula>""</formula>
    </cfRule>
  </conditionalFormatting>
  <conditionalFormatting sqref="K35 K37 K39 K41 K43 K45">
    <cfRule type="cellIs" dxfId="254" priority="25" stopIfTrue="1" operator="notEqual">
      <formula>""</formula>
    </cfRule>
  </conditionalFormatting>
  <conditionalFormatting sqref="N35">
    <cfRule type="cellIs" dxfId="253" priority="24" stopIfTrue="1" operator="notEqual">
      <formula>""</formula>
    </cfRule>
  </conditionalFormatting>
  <conditionalFormatting sqref="N35">
    <cfRule type="cellIs" dxfId="252" priority="23" stopIfTrue="1" operator="notEqual">
      <formula>""</formula>
    </cfRule>
  </conditionalFormatting>
  <conditionalFormatting sqref="N35">
    <cfRule type="cellIs" dxfId="251" priority="22" stopIfTrue="1" operator="notEqual">
      <formula>""</formula>
    </cfRule>
  </conditionalFormatting>
  <conditionalFormatting sqref="N34">
    <cfRule type="cellIs" dxfId="250" priority="21" stopIfTrue="1" operator="equal">
      <formula>"Total"</formula>
    </cfRule>
  </conditionalFormatting>
  <conditionalFormatting sqref="N37">
    <cfRule type="cellIs" dxfId="249" priority="20" stopIfTrue="1" operator="notEqual">
      <formula>""</formula>
    </cfRule>
  </conditionalFormatting>
  <conditionalFormatting sqref="N37">
    <cfRule type="cellIs" dxfId="248" priority="19" stopIfTrue="1" operator="notEqual">
      <formula>""</formula>
    </cfRule>
  </conditionalFormatting>
  <conditionalFormatting sqref="N37">
    <cfRule type="cellIs" dxfId="247" priority="18" stopIfTrue="1" operator="notEqual">
      <formula>""</formula>
    </cfRule>
  </conditionalFormatting>
  <conditionalFormatting sqref="N36 N38">
    <cfRule type="cellIs" dxfId="246" priority="17" stopIfTrue="1" operator="equal">
      <formula>"Total"</formula>
    </cfRule>
  </conditionalFormatting>
  <conditionalFormatting sqref="L35 L37 L39 L41 L43 L45">
    <cfRule type="cellIs" dxfId="245" priority="16" stopIfTrue="1" operator="notEqual">
      <formula>""</formula>
    </cfRule>
  </conditionalFormatting>
  <conditionalFormatting sqref="L35 L37 L39 L41 L43 L45">
    <cfRule type="cellIs" dxfId="244" priority="15" stopIfTrue="1" operator="notEqual">
      <formula>""</formula>
    </cfRule>
  </conditionalFormatting>
  <conditionalFormatting sqref="L35 L37 L39 L41 L43 L45">
    <cfRule type="cellIs" dxfId="243" priority="14" stopIfTrue="1" operator="notEqual">
      <formula>""</formula>
    </cfRule>
  </conditionalFormatting>
  <conditionalFormatting sqref="L35 L37 L39 L41 L43 L45">
    <cfRule type="cellIs" dxfId="242" priority="13" stopIfTrue="1" operator="notEqual">
      <formula>""</formula>
    </cfRule>
  </conditionalFormatting>
  <conditionalFormatting sqref="N39">
    <cfRule type="cellIs" dxfId="241" priority="12" stopIfTrue="1" operator="notEqual">
      <formula>""</formula>
    </cfRule>
  </conditionalFormatting>
  <conditionalFormatting sqref="N39">
    <cfRule type="cellIs" dxfId="240" priority="11" stopIfTrue="1" operator="notEqual">
      <formula>""</formula>
    </cfRule>
  </conditionalFormatting>
  <conditionalFormatting sqref="N39">
    <cfRule type="cellIs" dxfId="239" priority="10" stopIfTrue="1" operator="notEqual">
      <formula>""</formula>
    </cfRule>
  </conditionalFormatting>
  <conditionalFormatting sqref="L35 L37 L39 L41 L43 L45">
    <cfRule type="cellIs" dxfId="238" priority="9" stopIfTrue="1" operator="equal">
      <formula>"Total"</formula>
    </cfRule>
  </conditionalFormatting>
  <conditionalFormatting sqref="N40">
    <cfRule type="cellIs" dxfId="237" priority="8" stopIfTrue="1" operator="equal">
      <formula>"Total"</formula>
    </cfRule>
  </conditionalFormatting>
  <conditionalFormatting sqref="N41">
    <cfRule type="cellIs" dxfId="236" priority="7" stopIfTrue="1" operator="notEqual">
      <formula>""</formula>
    </cfRule>
  </conditionalFormatting>
  <conditionalFormatting sqref="N41">
    <cfRule type="cellIs" dxfId="235" priority="6" stopIfTrue="1" operator="notEqual">
      <formula>""</formula>
    </cfRule>
  </conditionalFormatting>
  <conditionalFormatting sqref="N41">
    <cfRule type="cellIs" dxfId="234" priority="5" stopIfTrue="1" operator="notEqual">
      <formula>""</formula>
    </cfRule>
  </conditionalFormatting>
  <conditionalFormatting sqref="N42 N44">
    <cfRule type="cellIs" dxfId="233" priority="4" stopIfTrue="1" operator="equal">
      <formula>"Total"</formula>
    </cfRule>
  </conditionalFormatting>
  <conditionalFormatting sqref="N43 N45">
    <cfRule type="cellIs" dxfId="232" priority="3" stopIfTrue="1" operator="notEqual">
      <formula>""</formula>
    </cfRule>
  </conditionalFormatting>
  <conditionalFormatting sqref="N43 N45">
    <cfRule type="cellIs" dxfId="231" priority="2" stopIfTrue="1" operator="notEqual">
      <formula>""</formula>
    </cfRule>
  </conditionalFormatting>
  <conditionalFormatting sqref="N43 N45">
    <cfRule type="cellIs" dxfId="230"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82" activePane="bottomLeft" state="frozen"/>
      <selection pane="bottomLeft" activeCell="A182" sqref="A182"/>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81640625" style="1" customWidth="1"/>
    <col min="8" max="8" width="5.81640625" style="1" customWidth="1"/>
    <col min="9" max="9" width="7.54296875" style="1" customWidth="1"/>
    <col min="10" max="10" width="6.8164062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218</v>
      </c>
      <c r="Q5" s="490"/>
      <c r="R5" s="490"/>
      <c r="S5" s="490"/>
      <c r="T5" s="490"/>
      <c r="U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45505</v>
      </c>
      <c r="Z7" s="436"/>
      <c r="AA7" s="436"/>
    </row>
    <row r="8" spans="1:27" ht="13.5" thickBot="1">
      <c r="B8" s="6" t="s">
        <v>5</v>
      </c>
      <c r="C8" s="6"/>
      <c r="F8" s="5"/>
      <c r="G8" s="5"/>
      <c r="I8" s="437">
        <f>Y7</f>
        <v>45505</v>
      </c>
      <c r="J8" s="437"/>
      <c r="K8" s="179"/>
      <c r="L8" s="97"/>
      <c r="M8" s="98"/>
      <c r="N8" s="99"/>
      <c r="O8" s="98"/>
    </row>
    <row r="9" spans="1:27" ht="12.75" customHeight="1" thickBot="1">
      <c r="A9" s="438" t="s">
        <v>6</v>
      </c>
      <c r="B9" s="440" t="s">
        <v>7</v>
      </c>
      <c r="C9" s="442" t="s">
        <v>8</v>
      </c>
      <c r="D9" s="444" t="s">
        <v>9</v>
      </c>
      <c r="E9" s="444" t="s">
        <v>10</v>
      </c>
      <c r="F9" s="446" t="s">
        <v>11</v>
      </c>
      <c r="G9" s="446" t="s">
        <v>12</v>
      </c>
      <c r="H9" s="448" t="s">
        <v>13</v>
      </c>
      <c r="I9" s="428" t="s">
        <v>14</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50">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300635.18760355376</v>
      </c>
      <c r="J11" s="48">
        <f>IF((I11-H$33+(H$33))+K11&gt;$I$197,$I$197-K11,(I11-H$33+(H$33)))</f>
        <v>74498.814604423707</v>
      </c>
      <c r="K11" s="109">
        <f t="shared" ref="K11:K2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4" si="20">I11-H11</f>
        <v>298974.24712069723</v>
      </c>
      <c r="J12" s="58">
        <f>IF((I12-H$33+(H$33/12*11))+K12&gt;$I$197,$I$197-K12,(I12-H$33+(H$33/12*11)))</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297321.8988504709</v>
      </c>
      <c r="J13" s="45">
        <f>IF((I13-H$33+(H$33/12*10))+K13&gt;$I$197,$I$197-K13,(I13-H$33+(H$33/12*10)))</f>
        <v>74498.814604423707</v>
      </c>
      <c r="K13" s="108">
        <f t="shared" si="2"/>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295684.93801169313</v>
      </c>
      <c r="J14" s="58">
        <f>IF((I14-H$33+(H$33/12*9))+K14&gt;$I$197,$I$197-K14,(I14-H$33+(H$33/12*9)))</f>
        <v>74498.814604423707</v>
      </c>
      <c r="K14" s="91">
        <f t="shared" si="2"/>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294056.93121029006</v>
      </c>
      <c r="J15" s="45">
        <f>IF((I15-H$33+(H$33/12*8))+K15&gt;$I$197,$I$197-K15,(I15-H$33+(H$33/12*8)))</f>
        <v>74498.814604423707</v>
      </c>
      <c r="K15" s="108">
        <f t="shared" si="2"/>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292436.70150639239</v>
      </c>
      <c r="J16" s="58">
        <f>IF((I16-H$33+(H$33/12*7))+K16&gt;$I$197,$I$197-K16,(I16-H$33+(H$33/12*7)))</f>
        <v>74498.814604423707</v>
      </c>
      <c r="K16" s="91">
        <f t="shared" si="2"/>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290826.61534728383</v>
      </c>
      <c r="J17" s="45">
        <f>IF((I17-H$33+(H$33/12*6))+K17&gt;$I$197,$I$197-K17,(I17-H$33+(H$33/12*6)))</f>
        <v>74498.814604423707</v>
      </c>
      <c r="K17" s="108">
        <f t="shared" si="2"/>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289219.58254841145</v>
      </c>
      <c r="J18" s="58">
        <f>IF((I18-H$33+(H$33/12*5))+K18&gt;$I$197,$I$197-K18,(I18-H$33+(H$33/12*5)))</f>
        <v>74498.814604423707</v>
      </c>
      <c r="K18" s="91">
        <f t="shared" si="2"/>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287611.10212027089</v>
      </c>
      <c r="J19" s="45">
        <f>IF((I19-H$33+(H$33/12*4))+K19&gt;$I$197,$I$197-K19,(I19-H$33+(H$33/12*4)))</f>
        <v>74498.814604423707</v>
      </c>
      <c r="K19" s="108">
        <f t="shared" si="2"/>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286001.81704720744</v>
      </c>
      <c r="J20" s="58">
        <f>IF((I20-H$33+(H$33/12*3))+K20&gt;$I$197,$I$197-K20,(I20-H$33+(H$33/12*3)))</f>
        <v>74498.814604423707</v>
      </c>
      <c r="K20" s="91">
        <f t="shared" si="2"/>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284397.50534480688</v>
      </c>
      <c r="J21" s="45">
        <f>IF((I21-H$33+(H$33/12*2))+K21&gt;$I$197,$I$197-K21,(I21-H$33+(H$33/12*2)))</f>
        <v>74498.814604423707</v>
      </c>
      <c r="K21" s="108">
        <f t="shared" si="2"/>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9">
        <f>C21*2</f>
        <v>1020</v>
      </c>
      <c r="D22" s="335">
        <f>'base(indices)'!G15</f>
        <v>1.91447488</v>
      </c>
      <c r="E22" s="163">
        <f t="shared" si="19"/>
        <v>1952.7643776</v>
      </c>
      <c r="F22" s="304">
        <f>'base(indices)'!I15</f>
        <v>0.61907000000000001</v>
      </c>
      <c r="G22" s="163">
        <f t="shared" si="0"/>
        <v>1208.8978432408321</v>
      </c>
      <c r="H22" s="355">
        <f t="shared" si="1"/>
        <v>3161.6622208408321</v>
      </c>
      <c r="I22" s="361">
        <f t="shared" si="20"/>
        <v>282803.07908185606</v>
      </c>
      <c r="J22" s="285">
        <f>IF((I22-H$33+(H$33/12*1))+K22&gt;$I$197,$I$197-K22,(I22-H$33+(H$33/12*1)))</f>
        <v>74498.814604423707</v>
      </c>
      <c r="K22" s="202">
        <f t="shared" si="2"/>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1">E23*F23</f>
        <v>635.61897069683403</v>
      </c>
      <c r="H23" s="266">
        <f t="shared" ref="H23:H86" si="22">E23+G23</f>
        <v>1662.3509568968338</v>
      </c>
      <c r="I23" s="360">
        <f t="shared" si="20"/>
        <v>279641.41686101526</v>
      </c>
      <c r="J23" s="48">
        <f>IF((I23-H$33+(H$33))+K23&gt;$I$197,$I$197-K23,(I23-H$33+(H$33)))</f>
        <v>74498.814604423707</v>
      </c>
      <c r="K23" s="109">
        <f t="shared" ref="K23:K54" si="23">I$196</f>
        <v>10221.185395576289</v>
      </c>
      <c r="L23" s="49">
        <f t="shared" ref="L23:L82" si="24">J23+K23</f>
        <v>84720</v>
      </c>
      <c r="M23" s="138">
        <f t="shared" ref="M23:M54" si="25">J23*M$9</f>
        <v>70773.873874202516</v>
      </c>
      <c r="N23" s="109">
        <f t="shared" ref="N23:N54" si="26">K23*M$9</f>
        <v>9710.1261257974747</v>
      </c>
      <c r="O23" s="139">
        <f t="shared" ref="O23:O82" si="27">M23+N23</f>
        <v>80483.999999999985</v>
      </c>
      <c r="P23" s="291">
        <f t="shared" ref="P23:P54" si="28">J23*$P$9</f>
        <v>67048.93314398134</v>
      </c>
      <c r="Q23" s="109">
        <f t="shared" ref="Q23:Q54" si="29">K23*P$9</f>
        <v>9199.0668560186605</v>
      </c>
      <c r="R23" s="49">
        <f t="shared" ref="R23:R82" si="30">P23+Q23</f>
        <v>76248</v>
      </c>
      <c r="S23" s="138">
        <f t="shared" ref="S23:S54" si="31">J23*S$9</f>
        <v>59599.051683538972</v>
      </c>
      <c r="T23" s="109">
        <f t="shared" ref="T23:T54" si="32">K23*S$9</f>
        <v>8176.9483164610319</v>
      </c>
      <c r="U23" s="139">
        <f t="shared" ref="U23:U82" si="33">S23+T23</f>
        <v>67776</v>
      </c>
      <c r="V23" s="48">
        <f t="shared" ref="V23:V54" si="34">J23*V$9</f>
        <v>52149.170223096589</v>
      </c>
      <c r="W23" s="109">
        <f t="shared" ref="W23:W54" si="35">K23*V$9</f>
        <v>7154.8297769034016</v>
      </c>
      <c r="X23" s="49">
        <f t="shared" ref="X23:X82" si="36">V23+W23</f>
        <v>59303.999999999993</v>
      </c>
      <c r="Y23" s="138">
        <f t="shared" ref="Y23:Y54" si="37">J23*Y$9</f>
        <v>44699.288762654222</v>
      </c>
      <c r="Z23" s="109">
        <f t="shared" ref="Z23:Z54" si="38">K23*Y$9</f>
        <v>6132.711237345773</v>
      </c>
      <c r="AA23" s="49">
        <f t="shared" ref="AA23:AA82" si="39">Y23+Z23</f>
        <v>50831.999999999993</v>
      </c>
    </row>
    <row r="24" spans="1:27" ht="13" thickBot="1">
      <c r="A24" s="327">
        <v>155</v>
      </c>
      <c r="B24" s="50">
        <v>40575</v>
      </c>
      <c r="C24" s="61">
        <f>VLOOKUP(B24,'base(indices)'!$A$4:$C$183,3,FALSE)</f>
        <v>540</v>
      </c>
      <c r="D24" s="192">
        <f>'base(indices)'!G17</f>
        <v>1.88701422</v>
      </c>
      <c r="E24" s="54">
        <f t="shared" ref="E24:E34" si="40">C24*D24</f>
        <v>1018.9876788</v>
      </c>
      <c r="F24" s="82">
        <f>'base(indices)'!I17</f>
        <v>0.61907000000000001</v>
      </c>
      <c r="G24" s="54">
        <f t="shared" si="21"/>
        <v>630.82470231471598</v>
      </c>
      <c r="H24" s="267">
        <f t="shared" si="22"/>
        <v>1649.8123811147161</v>
      </c>
      <c r="I24" s="361">
        <f t="shared" si="20"/>
        <v>277979.06590411841</v>
      </c>
      <c r="J24" s="58">
        <f>IF((I24-H$33+(H$33/12*11))+K24&gt;$I$197,$I$197-K24,(I24-H$33+(H$33/12*11)))</f>
        <v>74498.814604423707</v>
      </c>
      <c r="K24" s="91">
        <f t="shared" si="23"/>
        <v>10221.185395576289</v>
      </c>
      <c r="L24" s="284">
        <f t="shared" si="24"/>
        <v>84720</v>
      </c>
      <c r="M24" s="57">
        <f t="shared" si="25"/>
        <v>70773.873874202516</v>
      </c>
      <c r="N24" s="91">
        <f t="shared" si="26"/>
        <v>9710.1261257974747</v>
      </c>
      <c r="O24" s="60">
        <f t="shared" si="27"/>
        <v>80483.999999999985</v>
      </c>
      <c r="P24" s="58">
        <f t="shared" si="28"/>
        <v>67048.93314398134</v>
      </c>
      <c r="Q24" s="91">
        <f t="shared" si="29"/>
        <v>9199.0668560186605</v>
      </c>
      <c r="R24" s="59">
        <f t="shared" si="30"/>
        <v>76248</v>
      </c>
      <c r="S24" s="57">
        <f t="shared" si="31"/>
        <v>59599.051683538972</v>
      </c>
      <c r="T24" s="91">
        <f t="shared" si="32"/>
        <v>8176.9483164610319</v>
      </c>
      <c r="U24" s="60">
        <f t="shared" si="33"/>
        <v>67776</v>
      </c>
      <c r="V24" s="58">
        <f t="shared" si="34"/>
        <v>52149.170223096589</v>
      </c>
      <c r="W24" s="91">
        <f t="shared" si="35"/>
        <v>7154.8297769034016</v>
      </c>
      <c r="X24" s="59">
        <f t="shared" si="36"/>
        <v>59303.999999999993</v>
      </c>
      <c r="Y24" s="57">
        <f t="shared" si="37"/>
        <v>44699.288762654222</v>
      </c>
      <c r="Z24" s="91">
        <f t="shared" si="38"/>
        <v>6132.711237345773</v>
      </c>
      <c r="AA24" s="59">
        <f t="shared" si="39"/>
        <v>50831.999999999993</v>
      </c>
    </row>
    <row r="25" spans="1:27">
      <c r="A25" s="327">
        <v>154</v>
      </c>
      <c r="B25" s="40">
        <v>40603</v>
      </c>
      <c r="C25" s="61">
        <f>VLOOKUP(B25,'base(indices)'!$A$4:$C$183,3,FALSE)</f>
        <v>545</v>
      </c>
      <c r="D25" s="192">
        <f>'base(indices)'!G18</f>
        <v>1.8688860300000001</v>
      </c>
      <c r="E25" s="63">
        <f t="shared" si="40"/>
        <v>1018.54288635</v>
      </c>
      <c r="F25" s="82">
        <f>'base(indices)'!I18</f>
        <v>0.61907000000000001</v>
      </c>
      <c r="G25" s="63">
        <f t="shared" si="21"/>
        <v>630.54934465269446</v>
      </c>
      <c r="H25" s="268">
        <f t="shared" si="22"/>
        <v>1649.0922310026945</v>
      </c>
      <c r="I25" s="360">
        <f t="shared" ref="I25:I87" si="41">I24-H24</f>
        <v>276329.25352300372</v>
      </c>
      <c r="J25" s="45">
        <f>IF((I25-H$33+(H$33/12*10))+K25&gt;$I$197,$I$197-K25,(I25-H$33+(H$33/12*10)))</f>
        <v>74498.814604423707</v>
      </c>
      <c r="K25" s="108">
        <f t="shared" si="23"/>
        <v>10221.185395576289</v>
      </c>
      <c r="L25" s="46">
        <f t="shared" si="24"/>
        <v>84720</v>
      </c>
      <c r="M25" s="43">
        <f t="shared" si="25"/>
        <v>70773.873874202516</v>
      </c>
      <c r="N25" s="108">
        <f t="shared" si="26"/>
        <v>9710.1261257974747</v>
      </c>
      <c r="O25" s="47">
        <f t="shared" si="27"/>
        <v>80483.999999999985</v>
      </c>
      <c r="P25" s="119">
        <f t="shared" si="28"/>
        <v>67048.93314398134</v>
      </c>
      <c r="Q25" s="108">
        <f t="shared" si="29"/>
        <v>9199.0668560186605</v>
      </c>
      <c r="R25" s="46">
        <f t="shared" si="30"/>
        <v>76248</v>
      </c>
      <c r="S25" s="43">
        <f t="shared" si="31"/>
        <v>59599.051683538972</v>
      </c>
      <c r="T25" s="108">
        <f t="shared" si="32"/>
        <v>8176.9483164610319</v>
      </c>
      <c r="U25" s="47">
        <f t="shared" si="33"/>
        <v>67776</v>
      </c>
      <c r="V25" s="45">
        <f t="shared" si="34"/>
        <v>52149.170223096589</v>
      </c>
      <c r="W25" s="108">
        <f t="shared" si="35"/>
        <v>7154.8297769034016</v>
      </c>
      <c r="X25" s="46">
        <f t="shared" si="36"/>
        <v>59303.999999999993</v>
      </c>
      <c r="Y25" s="43">
        <f t="shared" si="37"/>
        <v>44699.288762654222</v>
      </c>
      <c r="Z25" s="108">
        <f t="shared" si="38"/>
        <v>6132.711237345773</v>
      </c>
      <c r="AA25" s="46">
        <f t="shared" si="39"/>
        <v>50831.999999999993</v>
      </c>
    </row>
    <row r="26" spans="1:27">
      <c r="A26" s="327">
        <v>153</v>
      </c>
      <c r="B26" s="50">
        <v>40634</v>
      </c>
      <c r="C26" s="61">
        <f>VLOOKUP(B26,'base(indices)'!$A$4:$C$183,3,FALSE)</f>
        <v>545</v>
      </c>
      <c r="D26" s="192">
        <f>'base(indices)'!G19</f>
        <v>1.85773959</v>
      </c>
      <c r="E26" s="54">
        <f t="shared" si="40"/>
        <v>1012.46807655</v>
      </c>
      <c r="F26" s="82">
        <f>'base(indices)'!I19</f>
        <v>0.61907000000000001</v>
      </c>
      <c r="G26" s="54">
        <f t="shared" si="21"/>
        <v>626.7886121498085</v>
      </c>
      <c r="H26" s="267">
        <f t="shared" si="22"/>
        <v>1639.2566886998084</v>
      </c>
      <c r="I26" s="359">
        <f t="shared" si="41"/>
        <v>274680.16129200102</v>
      </c>
      <c r="J26" s="58">
        <f>IF((I26-H$33+(H$33/12*9))+K26&gt;$I$197,$I$197-K26,(I26-H$33+(H$33/12*9)))</f>
        <v>74498.814604423707</v>
      </c>
      <c r="K26" s="91">
        <f t="shared" si="23"/>
        <v>10221.185395576289</v>
      </c>
      <c r="L26" s="284">
        <f t="shared" si="24"/>
        <v>84720</v>
      </c>
      <c r="M26" s="57">
        <f t="shared" si="25"/>
        <v>70773.873874202516</v>
      </c>
      <c r="N26" s="91">
        <f t="shared" si="26"/>
        <v>9710.1261257974747</v>
      </c>
      <c r="O26" s="60">
        <f t="shared" si="27"/>
        <v>80483.999999999985</v>
      </c>
      <c r="P26" s="58">
        <f t="shared" si="28"/>
        <v>67048.93314398134</v>
      </c>
      <c r="Q26" s="91">
        <f t="shared" si="29"/>
        <v>9199.0668560186605</v>
      </c>
      <c r="R26" s="59">
        <f t="shared" si="30"/>
        <v>76248</v>
      </c>
      <c r="S26" s="57">
        <f t="shared" si="31"/>
        <v>59599.051683538972</v>
      </c>
      <c r="T26" s="91">
        <f t="shared" si="32"/>
        <v>8176.9483164610319</v>
      </c>
      <c r="U26" s="60">
        <f t="shared" si="33"/>
        <v>67776</v>
      </c>
      <c r="V26" s="58">
        <f t="shared" si="34"/>
        <v>52149.170223096589</v>
      </c>
      <c r="W26" s="91">
        <f t="shared" si="35"/>
        <v>7154.8297769034016</v>
      </c>
      <c r="X26" s="59">
        <f t="shared" si="36"/>
        <v>59303.999999999993</v>
      </c>
      <c r="Y26" s="57">
        <f t="shared" si="37"/>
        <v>44699.288762654222</v>
      </c>
      <c r="Z26" s="91">
        <f t="shared" si="38"/>
        <v>6132.711237345773</v>
      </c>
      <c r="AA26" s="59">
        <f t="shared" si="39"/>
        <v>50831.999999999993</v>
      </c>
    </row>
    <row r="27" spans="1:27">
      <c r="A27" s="327">
        <v>152</v>
      </c>
      <c r="B27" s="40">
        <v>40664</v>
      </c>
      <c r="C27" s="61">
        <f>VLOOKUP(B27,'base(indices)'!$A$4:$C$183,3,FALSE)</f>
        <v>545</v>
      </c>
      <c r="D27" s="192">
        <f>'base(indices)'!G20</f>
        <v>1.8435443</v>
      </c>
      <c r="E27" s="63">
        <f t="shared" si="40"/>
        <v>1004.7316435</v>
      </c>
      <c r="F27" s="82">
        <f>'base(indices)'!I20</f>
        <v>0.61907000000000001</v>
      </c>
      <c r="G27" s="63">
        <f t="shared" si="21"/>
        <v>621.99921854154502</v>
      </c>
      <c r="H27" s="268">
        <f t="shared" si="22"/>
        <v>1626.7308620415452</v>
      </c>
      <c r="I27" s="360">
        <f t="shared" si="41"/>
        <v>273040.9046033012</v>
      </c>
      <c r="J27" s="45">
        <f>IF((I27-H$33+(H$33/12*8))+K27&gt;$I$197,$I$197-K27,(I27-H$33+(H$33/12*8)))</f>
        <v>74498.814604423707</v>
      </c>
      <c r="K27" s="108">
        <f t="shared" si="23"/>
        <v>10221.185395576289</v>
      </c>
      <c r="L27" s="46">
        <f t="shared" si="24"/>
        <v>84720</v>
      </c>
      <c r="M27" s="43">
        <f t="shared" si="25"/>
        <v>70773.873874202516</v>
      </c>
      <c r="N27" s="108">
        <f t="shared" si="26"/>
        <v>9710.1261257974747</v>
      </c>
      <c r="O27" s="47">
        <f t="shared" si="27"/>
        <v>80483.999999999985</v>
      </c>
      <c r="P27" s="119">
        <f t="shared" si="28"/>
        <v>67048.93314398134</v>
      </c>
      <c r="Q27" s="108">
        <f t="shared" si="29"/>
        <v>9199.0668560186605</v>
      </c>
      <c r="R27" s="46">
        <f t="shared" si="30"/>
        <v>76248</v>
      </c>
      <c r="S27" s="43">
        <f t="shared" si="31"/>
        <v>59599.051683538972</v>
      </c>
      <c r="T27" s="108">
        <f t="shared" si="32"/>
        <v>8176.9483164610319</v>
      </c>
      <c r="U27" s="47">
        <f t="shared" si="33"/>
        <v>67776</v>
      </c>
      <c r="V27" s="45">
        <f t="shared" si="34"/>
        <v>52149.170223096589</v>
      </c>
      <c r="W27" s="108">
        <f t="shared" si="35"/>
        <v>7154.8297769034016</v>
      </c>
      <c r="X27" s="46">
        <f t="shared" si="36"/>
        <v>59303.999999999993</v>
      </c>
      <c r="Y27" s="43">
        <f t="shared" si="37"/>
        <v>44699.288762654222</v>
      </c>
      <c r="Z27" s="108">
        <f t="shared" si="38"/>
        <v>6132.711237345773</v>
      </c>
      <c r="AA27" s="46">
        <f t="shared" si="39"/>
        <v>50831.999999999993</v>
      </c>
    </row>
    <row r="28" spans="1:27">
      <c r="A28" s="327">
        <v>151</v>
      </c>
      <c r="B28" s="50">
        <v>40695</v>
      </c>
      <c r="C28" s="61">
        <f>VLOOKUP(B28,'base(indices)'!$A$4:$C$183,3,FALSE)</f>
        <v>545</v>
      </c>
      <c r="D28" s="192">
        <f>'base(indices)'!G21</f>
        <v>1.8307291999999999</v>
      </c>
      <c r="E28" s="54">
        <f t="shared" si="40"/>
        <v>997.74741399999994</v>
      </c>
      <c r="F28" s="82">
        <f>'base(indices)'!I21</f>
        <v>0.61907000000000001</v>
      </c>
      <c r="G28" s="54">
        <f t="shared" si="21"/>
        <v>617.67549158498002</v>
      </c>
      <c r="H28" s="267">
        <f t="shared" si="22"/>
        <v>1615.4229055849801</v>
      </c>
      <c r="I28" s="359">
        <f t="shared" si="41"/>
        <v>271414.17374125967</v>
      </c>
      <c r="J28" s="58">
        <f>IF((I28-H$33+(H$33/12*7))+K28&gt;$I$197,$I$197-K28,(I28-H$33+(H$33/12*7)))</f>
        <v>74498.814604423707</v>
      </c>
      <c r="K28" s="91">
        <f t="shared" si="23"/>
        <v>10221.185395576289</v>
      </c>
      <c r="L28" s="284">
        <f t="shared" si="24"/>
        <v>84720</v>
      </c>
      <c r="M28" s="57">
        <f t="shared" si="25"/>
        <v>70773.873874202516</v>
      </c>
      <c r="N28" s="91">
        <f t="shared" si="26"/>
        <v>9710.1261257974747</v>
      </c>
      <c r="O28" s="60">
        <f t="shared" si="27"/>
        <v>80483.999999999985</v>
      </c>
      <c r="P28" s="58">
        <f t="shared" si="28"/>
        <v>67048.93314398134</v>
      </c>
      <c r="Q28" s="91">
        <f t="shared" si="29"/>
        <v>9199.0668560186605</v>
      </c>
      <c r="R28" s="59">
        <f t="shared" si="30"/>
        <v>76248</v>
      </c>
      <c r="S28" s="57">
        <f t="shared" si="31"/>
        <v>59599.051683538972</v>
      </c>
      <c r="T28" s="91">
        <f t="shared" si="32"/>
        <v>8176.9483164610319</v>
      </c>
      <c r="U28" s="60">
        <f t="shared" si="33"/>
        <v>67776</v>
      </c>
      <c r="V28" s="58">
        <f t="shared" si="34"/>
        <v>52149.170223096589</v>
      </c>
      <c r="W28" s="91">
        <f t="shared" si="35"/>
        <v>7154.8297769034016</v>
      </c>
      <c r="X28" s="59">
        <f t="shared" si="36"/>
        <v>59303.999999999993</v>
      </c>
      <c r="Y28" s="57">
        <f t="shared" si="37"/>
        <v>44699.288762654222</v>
      </c>
      <c r="Z28" s="91">
        <f t="shared" si="38"/>
        <v>6132.711237345773</v>
      </c>
      <c r="AA28" s="59">
        <f t="shared" si="39"/>
        <v>50831.999999999993</v>
      </c>
    </row>
    <row r="29" spans="1:27">
      <c r="A29" s="327">
        <v>150</v>
      </c>
      <c r="B29" s="40">
        <v>40725</v>
      </c>
      <c r="C29" s="61">
        <f>VLOOKUP(B29,'base(indices)'!$A$4:$C$183,3,FALSE)</f>
        <v>545</v>
      </c>
      <c r="D29" s="192">
        <f>'base(indices)'!G22</f>
        <v>1.8265281799999999</v>
      </c>
      <c r="E29" s="63">
        <f t="shared" si="40"/>
        <v>995.45785809999995</v>
      </c>
      <c r="F29" s="82">
        <f>'base(indices)'!I22</f>
        <v>0.61907000000000001</v>
      </c>
      <c r="G29" s="63">
        <f t="shared" si="21"/>
        <v>616.25809621396695</v>
      </c>
      <c r="H29" s="268">
        <f t="shared" si="22"/>
        <v>1611.7159543139669</v>
      </c>
      <c r="I29" s="360">
        <f t="shared" si="41"/>
        <v>269798.7508356747</v>
      </c>
      <c r="J29" s="45">
        <f>IF((I29-H$33+(H$33/12*6))+K29&gt;$I$197,$I$197-K29,(I29-H$33+(H$33/12*6)))</f>
        <v>74498.814604423707</v>
      </c>
      <c r="K29" s="108">
        <f t="shared" si="23"/>
        <v>10221.185395576289</v>
      </c>
      <c r="L29" s="46">
        <f t="shared" si="24"/>
        <v>84720</v>
      </c>
      <c r="M29" s="43">
        <f t="shared" si="25"/>
        <v>70773.873874202516</v>
      </c>
      <c r="N29" s="108">
        <f t="shared" si="26"/>
        <v>9710.1261257974747</v>
      </c>
      <c r="O29" s="47">
        <f t="shared" si="27"/>
        <v>80483.999999999985</v>
      </c>
      <c r="P29" s="119">
        <f t="shared" si="28"/>
        <v>67048.93314398134</v>
      </c>
      <c r="Q29" s="108">
        <f t="shared" si="29"/>
        <v>9199.0668560186605</v>
      </c>
      <c r="R29" s="46">
        <f t="shared" si="30"/>
        <v>76248</v>
      </c>
      <c r="S29" s="43">
        <f t="shared" si="31"/>
        <v>59599.051683538972</v>
      </c>
      <c r="T29" s="108">
        <f t="shared" si="32"/>
        <v>8176.9483164610319</v>
      </c>
      <c r="U29" s="47">
        <f t="shared" si="33"/>
        <v>67776</v>
      </c>
      <c r="V29" s="45">
        <f t="shared" si="34"/>
        <v>52149.170223096589</v>
      </c>
      <c r="W29" s="108">
        <f t="shared" si="35"/>
        <v>7154.8297769034016</v>
      </c>
      <c r="X29" s="46">
        <f t="shared" si="36"/>
        <v>59303.999999999993</v>
      </c>
      <c r="Y29" s="43">
        <f t="shared" si="37"/>
        <v>44699.288762654222</v>
      </c>
      <c r="Z29" s="108">
        <f t="shared" si="38"/>
        <v>6132.711237345773</v>
      </c>
      <c r="AA29" s="46">
        <f t="shared" si="39"/>
        <v>50831.999999999993</v>
      </c>
    </row>
    <row r="30" spans="1:27">
      <c r="A30" s="327">
        <v>149</v>
      </c>
      <c r="B30" s="50">
        <v>40756</v>
      </c>
      <c r="C30" s="61">
        <f>VLOOKUP(B30,'base(indices)'!$A$4:$C$183,3,FALSE)</f>
        <v>545</v>
      </c>
      <c r="D30" s="192">
        <f>'base(indices)'!G23</f>
        <v>1.8247034799999999</v>
      </c>
      <c r="E30" s="54">
        <f t="shared" si="40"/>
        <v>994.46339660000001</v>
      </c>
      <c r="F30" s="82">
        <f>'base(indices)'!I23</f>
        <v>0.61907000000000001</v>
      </c>
      <c r="G30" s="54">
        <f t="shared" si="21"/>
        <v>615.64245493316207</v>
      </c>
      <c r="H30" s="267">
        <f t="shared" si="22"/>
        <v>1610.105851533162</v>
      </c>
      <c r="I30" s="359">
        <f t="shared" si="41"/>
        <v>268187.03488136071</v>
      </c>
      <c r="J30" s="58">
        <f>IF((I30-H$33+(H$33/12*5))+K30&gt;$I$197,$I$197-K30,(I30-H$33+(H$33/12*5)))</f>
        <v>74498.814604423707</v>
      </c>
      <c r="K30" s="91">
        <f t="shared" si="23"/>
        <v>10221.185395576289</v>
      </c>
      <c r="L30" s="284">
        <f t="shared" si="24"/>
        <v>84720</v>
      </c>
      <c r="M30" s="57">
        <f t="shared" si="25"/>
        <v>70773.873874202516</v>
      </c>
      <c r="N30" s="91">
        <f t="shared" si="26"/>
        <v>9710.1261257974747</v>
      </c>
      <c r="O30" s="60">
        <f t="shared" si="27"/>
        <v>80483.999999999985</v>
      </c>
      <c r="P30" s="58">
        <f t="shared" si="28"/>
        <v>67048.93314398134</v>
      </c>
      <c r="Q30" s="91">
        <f t="shared" si="29"/>
        <v>9199.0668560186605</v>
      </c>
      <c r="R30" s="59">
        <f t="shared" si="30"/>
        <v>76248</v>
      </c>
      <c r="S30" s="57">
        <f t="shared" si="31"/>
        <v>59599.051683538972</v>
      </c>
      <c r="T30" s="91">
        <f t="shared" si="32"/>
        <v>8176.9483164610319</v>
      </c>
      <c r="U30" s="60">
        <f t="shared" si="33"/>
        <v>67776</v>
      </c>
      <c r="V30" s="58">
        <f t="shared" si="34"/>
        <v>52149.170223096589</v>
      </c>
      <c r="W30" s="91">
        <f t="shared" si="35"/>
        <v>7154.8297769034016</v>
      </c>
      <c r="X30" s="59">
        <f t="shared" si="36"/>
        <v>59303.999999999993</v>
      </c>
      <c r="Y30" s="57">
        <f t="shared" si="37"/>
        <v>44699.288762654222</v>
      </c>
      <c r="Z30" s="91">
        <f t="shared" si="38"/>
        <v>6132.711237345773</v>
      </c>
      <c r="AA30" s="59">
        <f t="shared" si="39"/>
        <v>50831.999999999993</v>
      </c>
    </row>
    <row r="31" spans="1:27">
      <c r="A31" s="327">
        <v>148</v>
      </c>
      <c r="B31" s="40">
        <v>40787</v>
      </c>
      <c r="C31" s="61">
        <f>VLOOKUP(B31,'base(indices)'!$A$4:$C$183,3,FALSE)</f>
        <v>545</v>
      </c>
      <c r="D31" s="192">
        <f>'base(indices)'!G24</f>
        <v>1.81979004</v>
      </c>
      <c r="E31" s="63">
        <f t="shared" si="40"/>
        <v>991.78557179999996</v>
      </c>
      <c r="F31" s="82">
        <f>'base(indices)'!I24</f>
        <v>0.61907000000000001</v>
      </c>
      <c r="G31" s="63">
        <f t="shared" si="21"/>
        <v>613.98469393422602</v>
      </c>
      <c r="H31" s="268">
        <f t="shared" si="22"/>
        <v>1605.7702657342261</v>
      </c>
      <c r="I31" s="360">
        <f t="shared" si="41"/>
        <v>266576.92902982753</v>
      </c>
      <c r="J31" s="45">
        <f>IF((I31-H$33+(H$33/12*4))+K31&gt;$I$197,$I$197-K31,(I31-H$33+(H$33/12*4)))</f>
        <v>74498.814604423707</v>
      </c>
      <c r="K31" s="108">
        <f t="shared" si="23"/>
        <v>10221.185395576289</v>
      </c>
      <c r="L31" s="46">
        <f t="shared" si="24"/>
        <v>84720</v>
      </c>
      <c r="M31" s="43">
        <f t="shared" si="25"/>
        <v>70773.873874202516</v>
      </c>
      <c r="N31" s="108">
        <f t="shared" si="26"/>
        <v>9710.1261257974747</v>
      </c>
      <c r="O31" s="47">
        <f t="shared" si="27"/>
        <v>80483.999999999985</v>
      </c>
      <c r="P31" s="119">
        <f t="shared" si="28"/>
        <v>67048.93314398134</v>
      </c>
      <c r="Q31" s="108">
        <f t="shared" si="29"/>
        <v>9199.0668560186605</v>
      </c>
      <c r="R31" s="46">
        <f t="shared" si="30"/>
        <v>76248</v>
      </c>
      <c r="S31" s="43">
        <f t="shared" si="31"/>
        <v>59599.051683538972</v>
      </c>
      <c r="T31" s="108">
        <f t="shared" si="32"/>
        <v>8176.9483164610319</v>
      </c>
      <c r="U31" s="47">
        <f t="shared" si="33"/>
        <v>67776</v>
      </c>
      <c r="V31" s="45">
        <f t="shared" si="34"/>
        <v>52149.170223096589</v>
      </c>
      <c r="W31" s="108">
        <f t="shared" si="35"/>
        <v>7154.8297769034016</v>
      </c>
      <c r="X31" s="46">
        <f t="shared" si="36"/>
        <v>59303.999999999993</v>
      </c>
      <c r="Y31" s="43">
        <f t="shared" si="37"/>
        <v>44699.288762654222</v>
      </c>
      <c r="Z31" s="108">
        <f t="shared" si="38"/>
        <v>6132.711237345773</v>
      </c>
      <c r="AA31" s="46">
        <f t="shared" si="39"/>
        <v>50831.999999999993</v>
      </c>
    </row>
    <row r="32" spans="1:27">
      <c r="A32" s="327">
        <v>147</v>
      </c>
      <c r="B32" s="50">
        <v>40817</v>
      </c>
      <c r="C32" s="61">
        <f>VLOOKUP(B32,'base(indices)'!$A$4:$C$183,3,FALSE)</f>
        <v>545</v>
      </c>
      <c r="D32" s="192">
        <f>'base(indices)'!G25</f>
        <v>1.8101960100000001</v>
      </c>
      <c r="E32" s="54">
        <f t="shared" si="40"/>
        <v>986.55682545000002</v>
      </c>
      <c r="F32" s="82">
        <f>'base(indices)'!I25</f>
        <v>0.61907000000000001</v>
      </c>
      <c r="G32" s="54">
        <f t="shared" si="21"/>
        <v>610.74773393133148</v>
      </c>
      <c r="H32" s="267">
        <f t="shared" si="22"/>
        <v>1597.3045593813315</v>
      </c>
      <c r="I32" s="359">
        <f t="shared" si="41"/>
        <v>264971.1587640933</v>
      </c>
      <c r="J32" s="58">
        <f>IF((I32-H$33+(H$33/12*3))+K32&gt;$I$197,$I$197-K32,(I32-H$33+(H$33/12*3)))</f>
        <v>74498.814604423707</v>
      </c>
      <c r="K32" s="91">
        <f t="shared" si="23"/>
        <v>10221.185395576289</v>
      </c>
      <c r="L32" s="284">
        <f t="shared" si="24"/>
        <v>84720</v>
      </c>
      <c r="M32" s="57">
        <f t="shared" si="25"/>
        <v>70773.873874202516</v>
      </c>
      <c r="N32" s="91">
        <f t="shared" si="26"/>
        <v>9710.1261257974747</v>
      </c>
      <c r="O32" s="60">
        <f t="shared" si="27"/>
        <v>80483.999999999985</v>
      </c>
      <c r="P32" s="58">
        <f t="shared" si="28"/>
        <v>67048.93314398134</v>
      </c>
      <c r="Q32" s="91">
        <f t="shared" si="29"/>
        <v>9199.0668560186605</v>
      </c>
      <c r="R32" s="59">
        <f t="shared" si="30"/>
        <v>76248</v>
      </c>
      <c r="S32" s="57">
        <f t="shared" si="31"/>
        <v>59599.051683538972</v>
      </c>
      <c r="T32" s="91">
        <f t="shared" si="32"/>
        <v>8176.9483164610319</v>
      </c>
      <c r="U32" s="60">
        <f t="shared" si="33"/>
        <v>67776</v>
      </c>
      <c r="V32" s="58">
        <f t="shared" si="34"/>
        <v>52149.170223096589</v>
      </c>
      <c r="W32" s="91">
        <f t="shared" si="35"/>
        <v>7154.8297769034016</v>
      </c>
      <c r="X32" s="59">
        <f t="shared" si="36"/>
        <v>59303.999999999993</v>
      </c>
      <c r="Y32" s="57">
        <f t="shared" si="37"/>
        <v>44699.288762654222</v>
      </c>
      <c r="Z32" s="91">
        <f t="shared" si="38"/>
        <v>6132.711237345773</v>
      </c>
      <c r="AA32" s="59">
        <f t="shared" si="39"/>
        <v>50831.999999999993</v>
      </c>
    </row>
    <row r="33" spans="1:27">
      <c r="A33" s="327">
        <v>146</v>
      </c>
      <c r="B33" s="40">
        <v>40848</v>
      </c>
      <c r="C33" s="61">
        <f>VLOOKUP(B33,'base(indices)'!$A$4:$C$183,3,FALSE)</f>
        <v>545</v>
      </c>
      <c r="D33" s="192">
        <f>'base(indices)'!G26</f>
        <v>1.80262498</v>
      </c>
      <c r="E33" s="63">
        <f t="shared" si="40"/>
        <v>982.43061410000007</v>
      </c>
      <c r="F33" s="82">
        <f>'base(indices)'!I26</f>
        <v>0.61907000000000001</v>
      </c>
      <c r="G33" s="63">
        <f t="shared" si="21"/>
        <v>608.19332027088706</v>
      </c>
      <c r="H33" s="268">
        <f t="shared" si="22"/>
        <v>1590.6239343708871</v>
      </c>
      <c r="I33" s="360">
        <f t="shared" si="41"/>
        <v>263373.85420471197</v>
      </c>
      <c r="J33" s="45">
        <f>IF((I33-H$33+(H$33/12*2))+K33&gt;$I$197,$I$197-K33,(I33-H$33+(H$33/12*2)))</f>
        <v>74498.814604423707</v>
      </c>
      <c r="K33" s="108">
        <f t="shared" si="23"/>
        <v>10221.185395576289</v>
      </c>
      <c r="L33" s="46">
        <f t="shared" si="24"/>
        <v>84720</v>
      </c>
      <c r="M33" s="43">
        <f t="shared" si="25"/>
        <v>70773.873874202516</v>
      </c>
      <c r="N33" s="108">
        <f t="shared" si="26"/>
        <v>9710.1261257974747</v>
      </c>
      <c r="O33" s="47">
        <f t="shared" si="27"/>
        <v>80483.999999999985</v>
      </c>
      <c r="P33" s="119">
        <f t="shared" si="28"/>
        <v>67048.93314398134</v>
      </c>
      <c r="Q33" s="108">
        <f t="shared" si="29"/>
        <v>9199.0668560186605</v>
      </c>
      <c r="R33" s="46">
        <f t="shared" si="30"/>
        <v>76248</v>
      </c>
      <c r="S33" s="43">
        <f t="shared" si="31"/>
        <v>59599.051683538972</v>
      </c>
      <c r="T33" s="108">
        <f t="shared" si="32"/>
        <v>8176.9483164610319</v>
      </c>
      <c r="U33" s="47">
        <f t="shared" si="33"/>
        <v>67776</v>
      </c>
      <c r="V33" s="45">
        <f t="shared" si="34"/>
        <v>52149.170223096589</v>
      </c>
      <c r="W33" s="108">
        <f t="shared" si="35"/>
        <v>7154.8297769034016</v>
      </c>
      <c r="X33" s="46">
        <f t="shared" si="36"/>
        <v>59303.999999999993</v>
      </c>
      <c r="Y33" s="43">
        <f t="shared" si="37"/>
        <v>44699.288762654222</v>
      </c>
      <c r="Z33" s="108">
        <f t="shared" si="38"/>
        <v>6132.711237345773</v>
      </c>
      <c r="AA33" s="46">
        <f t="shared" si="39"/>
        <v>50831.999999999993</v>
      </c>
    </row>
    <row r="34" spans="1:27" ht="13" thickBot="1">
      <c r="A34" s="356">
        <v>145</v>
      </c>
      <c r="B34" s="300">
        <v>40878</v>
      </c>
      <c r="C34" s="69">
        <f>C33*2</f>
        <v>1090</v>
      </c>
      <c r="D34" s="335">
        <f>'base(indices)'!G27</f>
        <v>1.7943708700000001</v>
      </c>
      <c r="E34" s="163">
        <f t="shared" si="40"/>
        <v>1955.8642483000001</v>
      </c>
      <c r="F34" s="304">
        <f>'base(indices)'!I27</f>
        <v>0.61907000000000001</v>
      </c>
      <c r="G34" s="163">
        <f t="shared" si="21"/>
        <v>1210.816880195081</v>
      </c>
      <c r="H34" s="355">
        <f t="shared" si="22"/>
        <v>3166.6811284950809</v>
      </c>
      <c r="I34" s="361">
        <f t="shared" si="41"/>
        <v>261783.2302703411</v>
      </c>
      <c r="J34" s="285">
        <f>IF((I34-H$33+(H$33/12*1))+K34&gt;$I$197,$I$197-K34,(I34-H$33+(H$33/12*1)))</f>
        <v>74498.814604423707</v>
      </c>
      <c r="K34" s="202">
        <f t="shared" si="23"/>
        <v>10221.185395576289</v>
      </c>
      <c r="L34" s="286">
        <f t="shared" si="24"/>
        <v>84720</v>
      </c>
      <c r="M34" s="282">
        <f t="shared" si="25"/>
        <v>70773.873874202516</v>
      </c>
      <c r="N34" s="202">
        <f t="shared" si="26"/>
        <v>9710.1261257974747</v>
      </c>
      <c r="O34" s="289">
        <f t="shared" si="27"/>
        <v>80483.999999999985</v>
      </c>
      <c r="P34" s="285">
        <f t="shared" si="28"/>
        <v>67048.93314398134</v>
      </c>
      <c r="Q34" s="202">
        <f t="shared" si="29"/>
        <v>9199.0668560186605</v>
      </c>
      <c r="R34" s="203">
        <f t="shared" si="30"/>
        <v>76248</v>
      </c>
      <c r="S34" s="282">
        <f t="shared" si="31"/>
        <v>59599.051683538972</v>
      </c>
      <c r="T34" s="202">
        <f t="shared" si="32"/>
        <v>8176.9483164610319</v>
      </c>
      <c r="U34" s="289">
        <f t="shared" si="33"/>
        <v>67776</v>
      </c>
      <c r="V34" s="285">
        <f t="shared" si="34"/>
        <v>52149.170223096589</v>
      </c>
      <c r="W34" s="202">
        <f t="shared" si="35"/>
        <v>7154.8297769034016</v>
      </c>
      <c r="X34" s="203">
        <f t="shared" si="36"/>
        <v>59303.999999999993</v>
      </c>
      <c r="Y34" s="282">
        <f t="shared" si="37"/>
        <v>44699.288762654222</v>
      </c>
      <c r="Z34" s="202">
        <f t="shared" si="38"/>
        <v>6132.711237345773</v>
      </c>
      <c r="AA34" s="203">
        <f t="shared" si="39"/>
        <v>50831.999999999993</v>
      </c>
    </row>
    <row r="35" spans="1:27">
      <c r="A35" s="177">
        <v>144</v>
      </c>
      <c r="B35" s="351">
        <v>40909</v>
      </c>
      <c r="C35" s="41">
        <f>VLOOKUP(B35,'base(indices)'!$A$16:$C$183,3,FALSE)</f>
        <v>622</v>
      </c>
      <c r="D35" s="193">
        <f>'base(indices)'!G28</f>
        <v>1.7843783600000001</v>
      </c>
      <c r="E35" s="78">
        <f>C35*D35</f>
        <v>1109.88333992</v>
      </c>
      <c r="F35" s="79">
        <f>'base(indices)'!I28</f>
        <v>0.61907000000000001</v>
      </c>
      <c r="G35" s="78">
        <f t="shared" si="21"/>
        <v>687.09547924427443</v>
      </c>
      <c r="H35" s="266">
        <f t="shared" si="22"/>
        <v>1796.9788191642745</v>
      </c>
      <c r="I35" s="357">
        <f t="shared" si="41"/>
        <v>258616.54914184602</v>
      </c>
      <c r="J35" s="48">
        <f>IF((I35-H$45+(H$45))+K35&gt;$I$197,$I$197-K35,(I35-H$45+(H$45)))</f>
        <v>74498.814604423707</v>
      </c>
      <c r="K35" s="109">
        <f t="shared" si="23"/>
        <v>10221.185395576289</v>
      </c>
      <c r="L35" s="49">
        <f t="shared" si="24"/>
        <v>84720</v>
      </c>
      <c r="M35" s="138">
        <f t="shared" si="25"/>
        <v>70773.873874202516</v>
      </c>
      <c r="N35" s="109">
        <f t="shared" si="26"/>
        <v>9710.1261257974747</v>
      </c>
      <c r="O35" s="139">
        <f t="shared" si="27"/>
        <v>80483.999999999985</v>
      </c>
      <c r="P35" s="291">
        <f t="shared" si="28"/>
        <v>67048.93314398134</v>
      </c>
      <c r="Q35" s="109">
        <f t="shared" si="29"/>
        <v>9199.0668560186605</v>
      </c>
      <c r="R35" s="49">
        <f t="shared" si="30"/>
        <v>76248</v>
      </c>
      <c r="S35" s="138">
        <f t="shared" si="31"/>
        <v>59599.051683538972</v>
      </c>
      <c r="T35" s="109">
        <f t="shared" si="32"/>
        <v>8176.9483164610319</v>
      </c>
      <c r="U35" s="139">
        <f t="shared" si="33"/>
        <v>67776</v>
      </c>
      <c r="V35" s="48">
        <f t="shared" si="34"/>
        <v>52149.170223096589</v>
      </c>
      <c r="W35" s="109">
        <f t="shared" si="35"/>
        <v>7154.8297769034016</v>
      </c>
      <c r="X35" s="49">
        <f t="shared" si="36"/>
        <v>59303.999999999993</v>
      </c>
      <c r="Y35" s="138">
        <f t="shared" si="37"/>
        <v>44699.288762654222</v>
      </c>
      <c r="Z35" s="109">
        <f t="shared" si="38"/>
        <v>6132.711237345773</v>
      </c>
      <c r="AA35" s="49">
        <f t="shared" si="39"/>
        <v>50831.999999999993</v>
      </c>
    </row>
    <row r="36" spans="1:27">
      <c r="A36" s="105">
        <v>143</v>
      </c>
      <c r="B36" s="339">
        <v>40940</v>
      </c>
      <c r="C36" s="61">
        <f>VLOOKUP(B36,'base(indices)'!$A$16:$C$183,3,FALSE)</f>
        <v>622</v>
      </c>
      <c r="D36" s="192">
        <f>'base(indices)'!G29</f>
        <v>1.7728548</v>
      </c>
      <c r="E36" s="54">
        <f t="shared" ref="E36:E46" si="42">C36*D36</f>
        <v>1102.7156855999999</v>
      </c>
      <c r="F36" s="82">
        <f>'base(indices)'!I29</f>
        <v>0.61907000000000001</v>
      </c>
      <c r="G36" s="54">
        <f t="shared" si="21"/>
        <v>682.65819948439196</v>
      </c>
      <c r="H36" s="267">
        <f t="shared" si="22"/>
        <v>1785.373885084392</v>
      </c>
      <c r="I36" s="352">
        <f t="shared" si="41"/>
        <v>256819.57032268174</v>
      </c>
      <c r="J36" s="58">
        <f>IF((I36-H$45+(H$45/12*11))+K36&gt;$I$197,$I$197-K36,(I36-H$45+(H$45/12*11)))</f>
        <v>74498.814604423707</v>
      </c>
      <c r="K36" s="91">
        <f t="shared" si="23"/>
        <v>10221.185395576289</v>
      </c>
      <c r="L36" s="284">
        <f t="shared" si="24"/>
        <v>84720</v>
      </c>
      <c r="M36" s="57">
        <f t="shared" si="25"/>
        <v>70773.873874202516</v>
      </c>
      <c r="N36" s="91">
        <f t="shared" si="26"/>
        <v>9710.1261257974747</v>
      </c>
      <c r="O36" s="60">
        <f t="shared" si="27"/>
        <v>80483.999999999985</v>
      </c>
      <c r="P36" s="58">
        <f t="shared" si="28"/>
        <v>67048.93314398134</v>
      </c>
      <c r="Q36" s="91">
        <f t="shared" si="29"/>
        <v>9199.0668560186605</v>
      </c>
      <c r="R36" s="59">
        <f t="shared" si="30"/>
        <v>76248</v>
      </c>
      <c r="S36" s="57">
        <f t="shared" si="31"/>
        <v>59599.051683538972</v>
      </c>
      <c r="T36" s="91">
        <f t="shared" si="32"/>
        <v>8176.9483164610319</v>
      </c>
      <c r="U36" s="60">
        <f t="shared" si="33"/>
        <v>67776</v>
      </c>
      <c r="V36" s="58">
        <f t="shared" si="34"/>
        <v>52149.170223096589</v>
      </c>
      <c r="W36" s="91">
        <f t="shared" si="35"/>
        <v>7154.8297769034016</v>
      </c>
      <c r="X36" s="59">
        <f t="shared" si="36"/>
        <v>59303.999999999993</v>
      </c>
      <c r="Y36" s="57">
        <f t="shared" si="37"/>
        <v>44699.288762654222</v>
      </c>
      <c r="Z36" s="91">
        <f t="shared" si="38"/>
        <v>6132.711237345773</v>
      </c>
      <c r="AA36" s="59">
        <f t="shared" si="39"/>
        <v>50831.999999999993</v>
      </c>
    </row>
    <row r="37" spans="1:27">
      <c r="A37" s="105">
        <v>142</v>
      </c>
      <c r="B37" s="340">
        <v>40969</v>
      </c>
      <c r="C37" s="61">
        <f>VLOOKUP(B37,'base(indices)'!$A$16:$C$183,3,FALSE)</f>
        <v>622</v>
      </c>
      <c r="D37" s="192">
        <f>'base(indices)'!G30</f>
        <v>1.7635082099999999</v>
      </c>
      <c r="E37" s="63">
        <f t="shared" si="42"/>
        <v>1096.90210662</v>
      </c>
      <c r="F37" s="82">
        <f>'base(indices)'!I30</f>
        <v>0.61907000000000001</v>
      </c>
      <c r="G37" s="63">
        <f t="shared" si="21"/>
        <v>679.05918714524341</v>
      </c>
      <c r="H37" s="268">
        <f t="shared" si="22"/>
        <v>1775.9612937652435</v>
      </c>
      <c r="I37" s="353">
        <f t="shared" si="41"/>
        <v>255034.19643759736</v>
      </c>
      <c r="J37" s="45">
        <f>IF((I37-H$45+(H$45/12*10))+K37&gt;$I$197,$I$197-K37,(I37-H$45+(H$45/12*10)))</f>
        <v>74498.814604423707</v>
      </c>
      <c r="K37" s="108">
        <f t="shared" si="23"/>
        <v>10221.185395576289</v>
      </c>
      <c r="L37" s="46">
        <f t="shared" si="24"/>
        <v>84720</v>
      </c>
      <c r="M37" s="43">
        <f t="shared" si="25"/>
        <v>70773.873874202516</v>
      </c>
      <c r="N37" s="108">
        <f t="shared" si="26"/>
        <v>9710.1261257974747</v>
      </c>
      <c r="O37" s="47">
        <f t="shared" si="27"/>
        <v>80483.999999999985</v>
      </c>
      <c r="P37" s="119">
        <f t="shared" si="28"/>
        <v>67048.93314398134</v>
      </c>
      <c r="Q37" s="108">
        <f t="shared" si="29"/>
        <v>9199.0668560186605</v>
      </c>
      <c r="R37" s="46">
        <f t="shared" si="30"/>
        <v>76248</v>
      </c>
      <c r="S37" s="43">
        <f t="shared" si="31"/>
        <v>59599.051683538972</v>
      </c>
      <c r="T37" s="108">
        <f t="shared" si="32"/>
        <v>8176.9483164610319</v>
      </c>
      <c r="U37" s="47">
        <f t="shared" si="33"/>
        <v>67776</v>
      </c>
      <c r="V37" s="45">
        <f t="shared" si="34"/>
        <v>52149.170223096589</v>
      </c>
      <c r="W37" s="108">
        <f t="shared" si="35"/>
        <v>7154.8297769034016</v>
      </c>
      <c r="X37" s="46">
        <f t="shared" si="36"/>
        <v>59303.999999999993</v>
      </c>
      <c r="Y37" s="43">
        <f t="shared" si="37"/>
        <v>44699.288762654222</v>
      </c>
      <c r="Z37" s="108">
        <f t="shared" si="38"/>
        <v>6132.711237345773</v>
      </c>
      <c r="AA37" s="46">
        <f t="shared" si="39"/>
        <v>50831.999999999993</v>
      </c>
    </row>
    <row r="38" spans="1:27">
      <c r="A38" s="105">
        <v>141</v>
      </c>
      <c r="B38" s="339">
        <v>41000</v>
      </c>
      <c r="C38" s="61">
        <f>VLOOKUP(B38,'base(indices)'!$A$16:$C$183,3,FALSE)</f>
        <v>622</v>
      </c>
      <c r="D38" s="192">
        <f>'base(indices)'!G31</f>
        <v>1.75911043</v>
      </c>
      <c r="E38" s="54">
        <f t="shared" si="42"/>
        <v>1094.16668746</v>
      </c>
      <c r="F38" s="82">
        <f>'base(indices)'!I31</f>
        <v>0.61907000000000001</v>
      </c>
      <c r="G38" s="54">
        <f t="shared" si="21"/>
        <v>677.36577120586219</v>
      </c>
      <c r="H38" s="267">
        <f t="shared" si="22"/>
        <v>1771.5324586658621</v>
      </c>
      <c r="I38" s="352">
        <f t="shared" si="41"/>
        <v>253258.23514383211</v>
      </c>
      <c r="J38" s="58">
        <f>IF((I38-H$45+(H$45/12*9))+K38&gt;$I$197,$I$197-K38,(I38-H$45+(H$45/12*9)))</f>
        <v>74498.814604423707</v>
      </c>
      <c r="K38" s="91">
        <f t="shared" si="23"/>
        <v>10221.185395576289</v>
      </c>
      <c r="L38" s="284">
        <f t="shared" si="24"/>
        <v>84720</v>
      </c>
      <c r="M38" s="57">
        <f t="shared" si="25"/>
        <v>70773.873874202516</v>
      </c>
      <c r="N38" s="91">
        <f t="shared" si="26"/>
        <v>9710.1261257974747</v>
      </c>
      <c r="O38" s="60">
        <f t="shared" si="27"/>
        <v>80483.999999999985</v>
      </c>
      <c r="P38" s="58">
        <f t="shared" si="28"/>
        <v>67048.93314398134</v>
      </c>
      <c r="Q38" s="91">
        <f t="shared" si="29"/>
        <v>9199.0668560186605</v>
      </c>
      <c r="R38" s="59">
        <f t="shared" si="30"/>
        <v>76248</v>
      </c>
      <c r="S38" s="57">
        <f t="shared" si="31"/>
        <v>59599.051683538972</v>
      </c>
      <c r="T38" s="91">
        <f t="shared" si="32"/>
        <v>8176.9483164610319</v>
      </c>
      <c r="U38" s="60">
        <f t="shared" si="33"/>
        <v>67776</v>
      </c>
      <c r="V38" s="58">
        <f t="shared" si="34"/>
        <v>52149.170223096589</v>
      </c>
      <c r="W38" s="91">
        <f t="shared" si="35"/>
        <v>7154.8297769034016</v>
      </c>
      <c r="X38" s="59">
        <f t="shared" si="36"/>
        <v>59303.999999999993</v>
      </c>
      <c r="Y38" s="57">
        <f t="shared" si="37"/>
        <v>44699.288762654222</v>
      </c>
      <c r="Z38" s="91">
        <f t="shared" si="38"/>
        <v>6132.711237345773</v>
      </c>
      <c r="AA38" s="59">
        <f t="shared" si="39"/>
        <v>50831.999999999993</v>
      </c>
    </row>
    <row r="39" spans="1:27">
      <c r="A39" s="105">
        <v>140</v>
      </c>
      <c r="B39" s="340">
        <v>41030</v>
      </c>
      <c r="C39" s="61">
        <f>VLOOKUP(B39,'base(indices)'!$A$16:$C$183,3,FALSE)</f>
        <v>622</v>
      </c>
      <c r="D39" s="192">
        <f>'base(indices)'!G32</f>
        <v>1.75157864</v>
      </c>
      <c r="E39" s="63">
        <f t="shared" si="42"/>
        <v>1089.48191408</v>
      </c>
      <c r="F39" s="82">
        <f>'base(indices)'!I32</f>
        <v>0.61907000000000001</v>
      </c>
      <c r="G39" s="63">
        <f t="shared" si="21"/>
        <v>674.46556854950563</v>
      </c>
      <c r="H39" s="268">
        <f t="shared" si="22"/>
        <v>1763.9474826295057</v>
      </c>
      <c r="I39" s="353">
        <f t="shared" si="41"/>
        <v>251486.70268516624</v>
      </c>
      <c r="J39" s="45">
        <f>IF((I39-H$45+(H$45/12*8))+K39&gt;$I$197,$I$197-K39,(I39-H$45+(H$45/12*8)))</f>
        <v>74498.814604423707</v>
      </c>
      <c r="K39" s="108">
        <f t="shared" si="23"/>
        <v>10221.185395576289</v>
      </c>
      <c r="L39" s="46">
        <f t="shared" si="24"/>
        <v>84720</v>
      </c>
      <c r="M39" s="43">
        <f t="shared" si="25"/>
        <v>70773.873874202516</v>
      </c>
      <c r="N39" s="108">
        <f t="shared" si="26"/>
        <v>9710.1261257974747</v>
      </c>
      <c r="O39" s="47">
        <f t="shared" si="27"/>
        <v>80483.999999999985</v>
      </c>
      <c r="P39" s="119">
        <f t="shared" si="28"/>
        <v>67048.93314398134</v>
      </c>
      <c r="Q39" s="108">
        <f t="shared" si="29"/>
        <v>9199.0668560186605</v>
      </c>
      <c r="R39" s="46">
        <f t="shared" si="30"/>
        <v>76248</v>
      </c>
      <c r="S39" s="43">
        <f t="shared" si="31"/>
        <v>59599.051683538972</v>
      </c>
      <c r="T39" s="108">
        <f t="shared" si="32"/>
        <v>8176.9483164610319</v>
      </c>
      <c r="U39" s="47">
        <f t="shared" si="33"/>
        <v>67776</v>
      </c>
      <c r="V39" s="45">
        <f t="shared" si="34"/>
        <v>52149.170223096589</v>
      </c>
      <c r="W39" s="108">
        <f t="shared" si="35"/>
        <v>7154.8297769034016</v>
      </c>
      <c r="X39" s="46">
        <f t="shared" si="36"/>
        <v>59303.999999999993</v>
      </c>
      <c r="Y39" s="43">
        <f t="shared" si="37"/>
        <v>44699.288762654222</v>
      </c>
      <c r="Z39" s="108">
        <f t="shared" si="38"/>
        <v>6132.711237345773</v>
      </c>
      <c r="AA39" s="46">
        <f t="shared" si="39"/>
        <v>50831.999999999993</v>
      </c>
    </row>
    <row r="40" spans="1:27">
      <c r="A40" s="105">
        <v>139</v>
      </c>
      <c r="B40" s="339">
        <v>41061</v>
      </c>
      <c r="C40" s="61">
        <f>VLOOKUP(B40,'base(indices)'!$A$16:$C$183,3,FALSE)</f>
        <v>622</v>
      </c>
      <c r="D40" s="192">
        <f>'base(indices)'!G33</f>
        <v>1.74269092</v>
      </c>
      <c r="E40" s="54">
        <f t="shared" si="42"/>
        <v>1083.9537522400001</v>
      </c>
      <c r="F40" s="82">
        <f>'base(indices)'!I33</f>
        <v>0.61907000000000001</v>
      </c>
      <c r="G40" s="54">
        <f t="shared" si="21"/>
        <v>671.04324939921685</v>
      </c>
      <c r="H40" s="267">
        <f t="shared" si="22"/>
        <v>1754.9970016392169</v>
      </c>
      <c r="I40" s="352">
        <f t="shared" si="41"/>
        <v>249722.75520253673</v>
      </c>
      <c r="J40" s="58">
        <f>IF((I40-H$45+(H$45/12*7))+K40&gt;$I$197,$I$197-K40,(I40-H$45+(H$45/12*7)))</f>
        <v>74498.814604423707</v>
      </c>
      <c r="K40" s="91">
        <f t="shared" si="23"/>
        <v>10221.185395576289</v>
      </c>
      <c r="L40" s="284">
        <f t="shared" si="24"/>
        <v>84720</v>
      </c>
      <c r="M40" s="57">
        <f t="shared" si="25"/>
        <v>70773.873874202516</v>
      </c>
      <c r="N40" s="91">
        <f t="shared" si="26"/>
        <v>9710.1261257974747</v>
      </c>
      <c r="O40" s="60">
        <f t="shared" si="27"/>
        <v>80483.999999999985</v>
      </c>
      <c r="P40" s="58">
        <f t="shared" si="28"/>
        <v>67048.93314398134</v>
      </c>
      <c r="Q40" s="91">
        <f t="shared" si="29"/>
        <v>9199.0668560186605</v>
      </c>
      <c r="R40" s="59">
        <f t="shared" si="30"/>
        <v>76248</v>
      </c>
      <c r="S40" s="57">
        <f t="shared" si="31"/>
        <v>59599.051683538972</v>
      </c>
      <c r="T40" s="91">
        <f t="shared" si="32"/>
        <v>8176.9483164610319</v>
      </c>
      <c r="U40" s="60">
        <f t="shared" si="33"/>
        <v>67776</v>
      </c>
      <c r="V40" s="58">
        <f t="shared" si="34"/>
        <v>52149.170223096589</v>
      </c>
      <c r="W40" s="91">
        <f t="shared" si="35"/>
        <v>7154.8297769034016</v>
      </c>
      <c r="X40" s="59">
        <f t="shared" si="36"/>
        <v>59303.999999999993</v>
      </c>
      <c r="Y40" s="57">
        <f t="shared" si="37"/>
        <v>44699.288762654222</v>
      </c>
      <c r="Z40" s="91">
        <f t="shared" si="38"/>
        <v>6132.711237345773</v>
      </c>
      <c r="AA40" s="59">
        <f t="shared" si="39"/>
        <v>50831.999999999993</v>
      </c>
    </row>
    <row r="41" spans="1:27">
      <c r="A41" s="105">
        <v>138</v>
      </c>
      <c r="B41" s="340">
        <v>41091</v>
      </c>
      <c r="C41" s="61">
        <f>VLOOKUP(B41,'base(indices)'!$A$16:$C$183,3,FALSE)</f>
        <v>622</v>
      </c>
      <c r="D41" s="192">
        <f>'base(indices)'!G34</f>
        <v>1.73955971</v>
      </c>
      <c r="E41" s="63">
        <f t="shared" si="42"/>
        <v>1082.0061396199999</v>
      </c>
      <c r="F41" s="82">
        <f>'base(indices)'!I34</f>
        <v>0.61907000000000001</v>
      </c>
      <c r="G41" s="63">
        <f t="shared" si="21"/>
        <v>669.83754085455337</v>
      </c>
      <c r="H41" s="268">
        <f t="shared" si="22"/>
        <v>1751.8436804745534</v>
      </c>
      <c r="I41" s="353">
        <f t="shared" si="41"/>
        <v>247967.75820089752</v>
      </c>
      <c r="J41" s="45">
        <f>IF((I41-H$45+(H$45/12*6))+K41&gt;$I$197,$I$197-K41,(I41-H$45+(H$45/12*6)))</f>
        <v>74498.814604423707</v>
      </c>
      <c r="K41" s="108">
        <f t="shared" si="23"/>
        <v>10221.185395576289</v>
      </c>
      <c r="L41" s="46">
        <f t="shared" si="24"/>
        <v>84720</v>
      </c>
      <c r="M41" s="43">
        <f t="shared" si="25"/>
        <v>70773.873874202516</v>
      </c>
      <c r="N41" s="108">
        <f t="shared" si="26"/>
        <v>9710.1261257974747</v>
      </c>
      <c r="O41" s="47">
        <f t="shared" si="27"/>
        <v>80483.999999999985</v>
      </c>
      <c r="P41" s="119">
        <f t="shared" si="28"/>
        <v>67048.93314398134</v>
      </c>
      <c r="Q41" s="108">
        <f t="shared" si="29"/>
        <v>9199.0668560186605</v>
      </c>
      <c r="R41" s="46">
        <f t="shared" si="30"/>
        <v>76248</v>
      </c>
      <c r="S41" s="43">
        <f t="shared" si="31"/>
        <v>59599.051683538972</v>
      </c>
      <c r="T41" s="108">
        <f t="shared" si="32"/>
        <v>8176.9483164610319</v>
      </c>
      <c r="U41" s="47">
        <f t="shared" si="33"/>
        <v>67776</v>
      </c>
      <c r="V41" s="45">
        <f t="shared" si="34"/>
        <v>52149.170223096589</v>
      </c>
      <c r="W41" s="108">
        <f t="shared" si="35"/>
        <v>7154.8297769034016</v>
      </c>
      <c r="X41" s="46">
        <f t="shared" si="36"/>
        <v>59303.999999999993</v>
      </c>
      <c r="Y41" s="43">
        <f t="shared" si="37"/>
        <v>44699.288762654222</v>
      </c>
      <c r="Z41" s="108">
        <f t="shared" si="38"/>
        <v>6132.711237345773</v>
      </c>
      <c r="AA41" s="46">
        <f t="shared" si="39"/>
        <v>50831.999999999993</v>
      </c>
    </row>
    <row r="42" spans="1:27">
      <c r="A42" s="105">
        <v>137</v>
      </c>
      <c r="B42" s="339">
        <v>41122</v>
      </c>
      <c r="C42" s="61">
        <f>VLOOKUP(B42,'base(indices)'!$A$16:$C$183,3,FALSE)</f>
        <v>622</v>
      </c>
      <c r="D42" s="192">
        <f>'base(indices)'!G35</f>
        <v>1.7338380499999999</v>
      </c>
      <c r="E42" s="54">
        <f t="shared" si="42"/>
        <v>1078.4472670999999</v>
      </c>
      <c r="F42" s="82">
        <f>'base(indices)'!I35</f>
        <v>0.61907000000000001</v>
      </c>
      <c r="G42" s="54">
        <f t="shared" si="21"/>
        <v>667.63434964359692</v>
      </c>
      <c r="H42" s="267">
        <f t="shared" si="22"/>
        <v>1746.0816167435969</v>
      </c>
      <c r="I42" s="352">
        <f t="shared" si="41"/>
        <v>246215.91452042296</v>
      </c>
      <c r="J42" s="58">
        <f>IF((I42-H$45+(H$45/12*5))+K42&gt;$I$197,$I$197-K42,(I42-H$45+(H$45/12*5)))</f>
        <v>74498.814604423707</v>
      </c>
      <c r="K42" s="91">
        <f t="shared" si="23"/>
        <v>10221.185395576289</v>
      </c>
      <c r="L42" s="284">
        <f t="shared" si="24"/>
        <v>84720</v>
      </c>
      <c r="M42" s="57">
        <f t="shared" si="25"/>
        <v>70773.873874202516</v>
      </c>
      <c r="N42" s="91">
        <f t="shared" si="26"/>
        <v>9710.1261257974747</v>
      </c>
      <c r="O42" s="60">
        <f t="shared" si="27"/>
        <v>80483.999999999985</v>
      </c>
      <c r="P42" s="58">
        <f t="shared" si="28"/>
        <v>67048.93314398134</v>
      </c>
      <c r="Q42" s="91">
        <f t="shared" si="29"/>
        <v>9199.0668560186605</v>
      </c>
      <c r="R42" s="59">
        <f t="shared" si="30"/>
        <v>76248</v>
      </c>
      <c r="S42" s="57">
        <f t="shared" si="31"/>
        <v>59599.051683538972</v>
      </c>
      <c r="T42" s="91">
        <f t="shared" si="32"/>
        <v>8176.9483164610319</v>
      </c>
      <c r="U42" s="60">
        <f t="shared" si="33"/>
        <v>67776</v>
      </c>
      <c r="V42" s="58">
        <f t="shared" si="34"/>
        <v>52149.170223096589</v>
      </c>
      <c r="W42" s="91">
        <f t="shared" si="35"/>
        <v>7154.8297769034016</v>
      </c>
      <c r="X42" s="59">
        <f t="shared" si="36"/>
        <v>59303.999999999993</v>
      </c>
      <c r="Y42" s="57">
        <f t="shared" si="37"/>
        <v>44699.288762654222</v>
      </c>
      <c r="Z42" s="91">
        <f t="shared" si="38"/>
        <v>6132.711237345773</v>
      </c>
      <c r="AA42" s="59">
        <f t="shared" si="39"/>
        <v>50831.999999999993</v>
      </c>
    </row>
    <row r="43" spans="1:27">
      <c r="A43" s="105">
        <v>136</v>
      </c>
      <c r="B43" s="340">
        <v>41153</v>
      </c>
      <c r="C43" s="61">
        <f>VLOOKUP(B43,'base(indices)'!$A$16:$C$183,3,FALSE)</f>
        <v>622</v>
      </c>
      <c r="D43" s="192">
        <f>'base(indices)'!G36</f>
        <v>1.72710235</v>
      </c>
      <c r="E43" s="63">
        <f t="shared" si="42"/>
        <v>1074.2576617</v>
      </c>
      <c r="F43" s="82">
        <f>'base(indices)'!I36</f>
        <v>0.61907000000000001</v>
      </c>
      <c r="G43" s="63">
        <f t="shared" si="21"/>
        <v>665.04069062861902</v>
      </c>
      <c r="H43" s="268">
        <f t="shared" si="22"/>
        <v>1739.2983523286189</v>
      </c>
      <c r="I43" s="353">
        <f t="shared" si="41"/>
        <v>244469.83290367937</v>
      </c>
      <c r="J43" s="45">
        <f>IF((I43-H$45+(H$45/12*4))+K43&gt;$I$197,$I$197-K43,(I43-H$45+(H$45/12*4)))</f>
        <v>74498.814604423707</v>
      </c>
      <c r="K43" s="108">
        <f t="shared" si="23"/>
        <v>10221.185395576289</v>
      </c>
      <c r="L43" s="46">
        <f t="shared" si="24"/>
        <v>84720</v>
      </c>
      <c r="M43" s="43">
        <f t="shared" si="25"/>
        <v>70773.873874202516</v>
      </c>
      <c r="N43" s="108">
        <f t="shared" si="26"/>
        <v>9710.1261257974747</v>
      </c>
      <c r="O43" s="47">
        <f t="shared" si="27"/>
        <v>80483.999999999985</v>
      </c>
      <c r="P43" s="119">
        <f t="shared" si="28"/>
        <v>67048.93314398134</v>
      </c>
      <c r="Q43" s="108">
        <f t="shared" si="29"/>
        <v>9199.0668560186605</v>
      </c>
      <c r="R43" s="46">
        <f t="shared" si="30"/>
        <v>76248</v>
      </c>
      <c r="S43" s="43">
        <f t="shared" si="31"/>
        <v>59599.051683538972</v>
      </c>
      <c r="T43" s="108">
        <f t="shared" si="32"/>
        <v>8176.9483164610319</v>
      </c>
      <c r="U43" s="47">
        <f t="shared" si="33"/>
        <v>67776</v>
      </c>
      <c r="V43" s="45">
        <f t="shared" si="34"/>
        <v>52149.170223096589</v>
      </c>
      <c r="W43" s="108">
        <f t="shared" si="35"/>
        <v>7154.8297769034016</v>
      </c>
      <c r="X43" s="46">
        <f t="shared" si="36"/>
        <v>59303.999999999993</v>
      </c>
      <c r="Y43" s="43">
        <f t="shared" si="37"/>
        <v>44699.288762654222</v>
      </c>
      <c r="Z43" s="108">
        <f t="shared" si="38"/>
        <v>6132.711237345773</v>
      </c>
      <c r="AA43" s="46">
        <f t="shared" si="39"/>
        <v>50831.999999999993</v>
      </c>
    </row>
    <row r="44" spans="1:27">
      <c r="A44" s="105">
        <v>135</v>
      </c>
      <c r="B44" s="339">
        <v>41183</v>
      </c>
      <c r="C44" s="61">
        <f>VLOOKUP(B44,'base(indices)'!$A$16:$C$183,3,FALSE)</f>
        <v>622</v>
      </c>
      <c r="D44" s="192">
        <f>'base(indices)'!G37</f>
        <v>1.71885186</v>
      </c>
      <c r="E44" s="54">
        <f t="shared" si="42"/>
        <v>1069.1258569199999</v>
      </c>
      <c r="F44" s="82">
        <f>'base(indices)'!I37</f>
        <v>0.61907000000000001</v>
      </c>
      <c r="G44" s="54">
        <f t="shared" si="21"/>
        <v>661.86374424346434</v>
      </c>
      <c r="H44" s="267">
        <f t="shared" si="22"/>
        <v>1730.9896011634642</v>
      </c>
      <c r="I44" s="352">
        <f t="shared" si="41"/>
        <v>242730.53455135075</v>
      </c>
      <c r="J44" s="58">
        <f>IF((I44-H$45+(H$45/12*3))+K44&gt;$I$197,$I$197-K44,(I44-H$45+(H$45/12*3)))</f>
        <v>74498.814604423707</v>
      </c>
      <c r="K44" s="91">
        <f t="shared" si="23"/>
        <v>10221.185395576289</v>
      </c>
      <c r="L44" s="284">
        <f t="shared" si="24"/>
        <v>84720</v>
      </c>
      <c r="M44" s="57">
        <f t="shared" si="25"/>
        <v>70773.873874202516</v>
      </c>
      <c r="N44" s="91">
        <f t="shared" si="26"/>
        <v>9710.1261257974747</v>
      </c>
      <c r="O44" s="60">
        <f t="shared" si="27"/>
        <v>80483.999999999985</v>
      </c>
      <c r="P44" s="58">
        <f t="shared" si="28"/>
        <v>67048.93314398134</v>
      </c>
      <c r="Q44" s="91">
        <f t="shared" si="29"/>
        <v>9199.0668560186605</v>
      </c>
      <c r="R44" s="59">
        <f t="shared" si="30"/>
        <v>76248</v>
      </c>
      <c r="S44" s="57">
        <f t="shared" si="31"/>
        <v>59599.051683538972</v>
      </c>
      <c r="T44" s="91">
        <f t="shared" si="32"/>
        <v>8176.9483164610319</v>
      </c>
      <c r="U44" s="60">
        <f t="shared" si="33"/>
        <v>67776</v>
      </c>
      <c r="V44" s="58">
        <f t="shared" si="34"/>
        <v>52149.170223096589</v>
      </c>
      <c r="W44" s="91">
        <f t="shared" si="35"/>
        <v>7154.8297769034016</v>
      </c>
      <c r="X44" s="59">
        <f t="shared" si="36"/>
        <v>59303.999999999993</v>
      </c>
      <c r="Y44" s="57">
        <f t="shared" si="37"/>
        <v>44699.288762654222</v>
      </c>
      <c r="Z44" s="91">
        <f t="shared" si="38"/>
        <v>6132.711237345773</v>
      </c>
      <c r="AA44" s="59">
        <f t="shared" si="39"/>
        <v>50831.999999999993</v>
      </c>
    </row>
    <row r="45" spans="1:27">
      <c r="A45" s="105">
        <v>134</v>
      </c>
      <c r="B45" s="340">
        <v>41214</v>
      </c>
      <c r="C45" s="61">
        <f>VLOOKUP(B45,'base(indices)'!$A$16:$C$183,3,FALSE)</f>
        <v>622</v>
      </c>
      <c r="D45" s="192">
        <f>'base(indices)'!G38</f>
        <v>1.70775147</v>
      </c>
      <c r="E45" s="63">
        <f t="shared" si="42"/>
        <v>1062.2214143400001</v>
      </c>
      <c r="F45" s="82">
        <f>'base(indices)'!I38</f>
        <v>0.61907000000000001</v>
      </c>
      <c r="G45" s="63">
        <f t="shared" si="21"/>
        <v>657.58941097546392</v>
      </c>
      <c r="H45" s="268">
        <f t="shared" si="22"/>
        <v>1719.8108253154642</v>
      </c>
      <c r="I45" s="353">
        <f t="shared" si="41"/>
        <v>240999.54495018729</v>
      </c>
      <c r="J45" s="45">
        <f>IF((I45-H$45+(H$45/12*2))+K45&gt;$I$197,$I$197-K45,(I45-H$45+(H$45/12*2)))</f>
        <v>74498.814604423707</v>
      </c>
      <c r="K45" s="108">
        <f t="shared" si="23"/>
        <v>10221.185395576289</v>
      </c>
      <c r="L45" s="46">
        <f t="shared" si="24"/>
        <v>84720</v>
      </c>
      <c r="M45" s="43">
        <f t="shared" si="25"/>
        <v>70773.873874202516</v>
      </c>
      <c r="N45" s="108">
        <f t="shared" si="26"/>
        <v>9710.1261257974747</v>
      </c>
      <c r="O45" s="47">
        <f t="shared" si="27"/>
        <v>80483.999999999985</v>
      </c>
      <c r="P45" s="119">
        <f t="shared" si="28"/>
        <v>67048.93314398134</v>
      </c>
      <c r="Q45" s="108">
        <f t="shared" si="29"/>
        <v>9199.0668560186605</v>
      </c>
      <c r="R45" s="46">
        <f t="shared" si="30"/>
        <v>76248</v>
      </c>
      <c r="S45" s="43">
        <f t="shared" si="31"/>
        <v>59599.051683538972</v>
      </c>
      <c r="T45" s="108">
        <f t="shared" si="32"/>
        <v>8176.9483164610319</v>
      </c>
      <c r="U45" s="47">
        <f t="shared" si="33"/>
        <v>67776</v>
      </c>
      <c r="V45" s="45">
        <f t="shared" si="34"/>
        <v>52149.170223096589</v>
      </c>
      <c r="W45" s="108">
        <f t="shared" si="35"/>
        <v>7154.8297769034016</v>
      </c>
      <c r="X45" s="46">
        <f t="shared" si="36"/>
        <v>59303.999999999993</v>
      </c>
      <c r="Y45" s="43">
        <f t="shared" si="37"/>
        <v>44699.288762654222</v>
      </c>
      <c r="Z45" s="108">
        <f t="shared" si="38"/>
        <v>6132.711237345773</v>
      </c>
      <c r="AA45" s="46">
        <f t="shared" si="39"/>
        <v>50831.999999999993</v>
      </c>
    </row>
    <row r="46" spans="1:27" ht="13" thickBot="1">
      <c r="A46" s="161">
        <v>133</v>
      </c>
      <c r="B46" s="342">
        <v>40878</v>
      </c>
      <c r="C46" s="69">
        <f>VLOOKUP(B46,'base(indices)'!$A$16:$C$183,3,FALSE)*2</f>
        <v>1090</v>
      </c>
      <c r="D46" s="335">
        <f>'base(indices)'!G39</f>
        <v>1.69857915</v>
      </c>
      <c r="E46" s="163">
        <f t="shared" si="42"/>
        <v>1851.4512735000001</v>
      </c>
      <c r="F46" s="304">
        <f>'base(indices)'!I39</f>
        <v>0.61907000000000001</v>
      </c>
      <c r="G46" s="163">
        <f t="shared" si="21"/>
        <v>1146.1779398856452</v>
      </c>
      <c r="H46" s="355">
        <f t="shared" si="22"/>
        <v>2997.629213385645</v>
      </c>
      <c r="I46" s="354">
        <f t="shared" si="41"/>
        <v>239279.73412487184</v>
      </c>
      <c r="J46" s="285">
        <f>IF((I46-H$45+(H$45/12*1))+K46&gt;$I$197,$I$197-K46,(I46-H$45+(H$45/12*1)))</f>
        <v>74498.814604423707</v>
      </c>
      <c r="K46" s="202">
        <f t="shared" si="23"/>
        <v>10221.185395576289</v>
      </c>
      <c r="L46" s="286">
        <f t="shared" si="24"/>
        <v>84720</v>
      </c>
      <c r="M46" s="282">
        <f t="shared" si="25"/>
        <v>70773.873874202516</v>
      </c>
      <c r="N46" s="202">
        <f t="shared" si="26"/>
        <v>9710.1261257974747</v>
      </c>
      <c r="O46" s="289">
        <f t="shared" si="27"/>
        <v>80483.999999999985</v>
      </c>
      <c r="P46" s="285">
        <f t="shared" si="28"/>
        <v>67048.93314398134</v>
      </c>
      <c r="Q46" s="202">
        <f t="shared" si="29"/>
        <v>9199.0668560186605</v>
      </c>
      <c r="R46" s="203">
        <f t="shared" si="30"/>
        <v>76248</v>
      </c>
      <c r="S46" s="282">
        <f t="shared" si="31"/>
        <v>59599.051683538972</v>
      </c>
      <c r="T46" s="202">
        <f t="shared" si="32"/>
        <v>8176.9483164610319</v>
      </c>
      <c r="U46" s="289">
        <f t="shared" si="33"/>
        <v>67776</v>
      </c>
      <c r="V46" s="285">
        <f t="shared" si="34"/>
        <v>52149.170223096589</v>
      </c>
      <c r="W46" s="202">
        <f t="shared" si="35"/>
        <v>7154.8297769034016</v>
      </c>
      <c r="X46" s="203">
        <f t="shared" si="36"/>
        <v>59303.999999999993</v>
      </c>
      <c r="Y46" s="282">
        <f t="shared" si="37"/>
        <v>44699.288762654222</v>
      </c>
      <c r="Z46" s="202">
        <f t="shared" si="38"/>
        <v>6132.711237345773</v>
      </c>
      <c r="AA46" s="203">
        <f t="shared" si="39"/>
        <v>50831.999999999993</v>
      </c>
    </row>
    <row r="47" spans="1:27">
      <c r="A47" s="158">
        <v>132</v>
      </c>
      <c r="B47" s="338">
        <v>41275</v>
      </c>
      <c r="C47" s="41">
        <f>VLOOKUP(B47,'base(indices)'!$A$16:$C$183,3,FALSE)</f>
        <v>678</v>
      </c>
      <c r="D47" s="193">
        <f>'base(indices)'!G40</f>
        <v>1.6869392700000001</v>
      </c>
      <c r="E47" s="78">
        <f>C47*D47</f>
        <v>1143.74482506</v>
      </c>
      <c r="F47" s="79">
        <f>'base(indices)'!I40</f>
        <v>0.61907000000000001</v>
      </c>
      <c r="G47" s="78">
        <f t="shared" si="21"/>
        <v>708.05810884989421</v>
      </c>
      <c r="H47" s="266">
        <f t="shared" si="22"/>
        <v>1851.8029339098944</v>
      </c>
      <c r="I47" s="345">
        <f t="shared" si="41"/>
        <v>236282.10491148621</v>
      </c>
      <c r="J47" s="48">
        <f>IF((I47-H$57+(H$57))+K47&gt;$I$197,$I$197-K47,(I47-H$57+(H$57)))</f>
        <v>74498.814604423707</v>
      </c>
      <c r="K47" s="109">
        <f t="shared" si="23"/>
        <v>10221.185395576289</v>
      </c>
      <c r="L47" s="49">
        <f t="shared" si="24"/>
        <v>84720</v>
      </c>
      <c r="M47" s="138">
        <f t="shared" si="25"/>
        <v>70773.873874202516</v>
      </c>
      <c r="N47" s="109">
        <f t="shared" si="26"/>
        <v>9710.1261257974747</v>
      </c>
      <c r="O47" s="139">
        <f t="shared" si="27"/>
        <v>80483.999999999985</v>
      </c>
      <c r="P47" s="291">
        <f t="shared" si="28"/>
        <v>67048.93314398134</v>
      </c>
      <c r="Q47" s="109">
        <f t="shared" si="29"/>
        <v>9199.0668560186605</v>
      </c>
      <c r="R47" s="49">
        <f t="shared" si="30"/>
        <v>76248</v>
      </c>
      <c r="S47" s="138">
        <f t="shared" si="31"/>
        <v>59599.051683538972</v>
      </c>
      <c r="T47" s="109">
        <f t="shared" si="32"/>
        <v>8176.9483164610319</v>
      </c>
      <c r="U47" s="139">
        <f t="shared" si="33"/>
        <v>67776</v>
      </c>
      <c r="V47" s="48">
        <f t="shared" si="34"/>
        <v>52149.170223096589</v>
      </c>
      <c r="W47" s="109">
        <f t="shared" si="35"/>
        <v>7154.8297769034016</v>
      </c>
      <c r="X47" s="49">
        <f t="shared" si="36"/>
        <v>59303.999999999993</v>
      </c>
      <c r="Y47" s="138">
        <f t="shared" si="37"/>
        <v>44699.288762654222</v>
      </c>
      <c r="Z47" s="109">
        <f t="shared" si="38"/>
        <v>6132.711237345773</v>
      </c>
      <c r="AA47" s="49">
        <f t="shared" si="39"/>
        <v>50831.999999999993</v>
      </c>
    </row>
    <row r="48" spans="1:27">
      <c r="A48" s="105">
        <v>131</v>
      </c>
      <c r="B48" s="339">
        <v>41306</v>
      </c>
      <c r="C48" s="61">
        <f>VLOOKUP(B48,'base(indices)'!$A$16:$C$183,3,FALSE)</f>
        <v>678</v>
      </c>
      <c r="D48" s="192">
        <f>'base(indices)'!G41</f>
        <v>1.6722237</v>
      </c>
      <c r="E48" s="54">
        <f t="shared" ref="E48:E58" si="43">C48*D48</f>
        <v>1133.7676686</v>
      </c>
      <c r="F48" s="82">
        <f>'base(indices)'!I41</f>
        <v>0.61907000000000001</v>
      </c>
      <c r="G48" s="54">
        <f t="shared" si="21"/>
        <v>701.88155060020199</v>
      </c>
      <c r="H48" s="267">
        <f t="shared" si="22"/>
        <v>1835.649219200202</v>
      </c>
      <c r="I48" s="346">
        <f t="shared" si="41"/>
        <v>234430.30197757631</v>
      </c>
      <c r="J48" s="58">
        <f>IF((I48-H$57+(H$57/12*11))+K48&gt;$I$197,$I$197-K48,(I48-H$57+(H$57/12*11)))</f>
        <v>74498.814604423707</v>
      </c>
      <c r="K48" s="91">
        <f t="shared" si="23"/>
        <v>10221.185395576289</v>
      </c>
      <c r="L48" s="284">
        <f t="shared" si="24"/>
        <v>84720</v>
      </c>
      <c r="M48" s="57">
        <f t="shared" si="25"/>
        <v>70773.873874202516</v>
      </c>
      <c r="N48" s="91">
        <f t="shared" si="26"/>
        <v>9710.1261257974747</v>
      </c>
      <c r="O48" s="60">
        <f t="shared" si="27"/>
        <v>80483.999999999985</v>
      </c>
      <c r="P48" s="58">
        <f t="shared" si="28"/>
        <v>67048.93314398134</v>
      </c>
      <c r="Q48" s="91">
        <f t="shared" si="29"/>
        <v>9199.0668560186605</v>
      </c>
      <c r="R48" s="59">
        <f t="shared" si="30"/>
        <v>76248</v>
      </c>
      <c r="S48" s="57">
        <f t="shared" si="31"/>
        <v>59599.051683538972</v>
      </c>
      <c r="T48" s="91">
        <f t="shared" si="32"/>
        <v>8176.9483164610319</v>
      </c>
      <c r="U48" s="60">
        <f t="shared" si="33"/>
        <v>67776</v>
      </c>
      <c r="V48" s="58">
        <f t="shared" si="34"/>
        <v>52149.170223096589</v>
      </c>
      <c r="W48" s="91">
        <f t="shared" si="35"/>
        <v>7154.8297769034016</v>
      </c>
      <c r="X48" s="59">
        <f t="shared" si="36"/>
        <v>59303.999999999993</v>
      </c>
      <c r="Y48" s="57">
        <f t="shared" si="37"/>
        <v>44699.288762654222</v>
      </c>
      <c r="Z48" s="91">
        <f t="shared" si="38"/>
        <v>6132.711237345773</v>
      </c>
      <c r="AA48" s="59">
        <f t="shared" si="39"/>
        <v>50831.999999999993</v>
      </c>
    </row>
    <row r="49" spans="1:27">
      <c r="A49" s="105">
        <v>130</v>
      </c>
      <c r="B49" s="340">
        <v>41334</v>
      </c>
      <c r="C49" s="61">
        <f>VLOOKUP(B49,'base(indices)'!$A$16:$C$183,3,FALSE)</f>
        <v>678</v>
      </c>
      <c r="D49" s="192">
        <f>'base(indices)'!G42</f>
        <v>1.66092938</v>
      </c>
      <c r="E49" s="63">
        <f t="shared" si="43"/>
        <v>1126.11011964</v>
      </c>
      <c r="F49" s="82">
        <f>'base(indices)'!I42</f>
        <v>0.61907000000000001</v>
      </c>
      <c r="G49" s="63">
        <f t="shared" si="21"/>
        <v>697.14099176553475</v>
      </c>
      <c r="H49" s="268">
        <f t="shared" si="22"/>
        <v>1823.2511114055346</v>
      </c>
      <c r="I49" s="347">
        <f t="shared" si="41"/>
        <v>232594.65275837612</v>
      </c>
      <c r="J49" s="45">
        <f>IF((I49-H$57+(H$57/12*10))+K49&gt;$I$197,$I$197-K49,(I49-H$57+(H$57/12*10)))</f>
        <v>74498.814604423707</v>
      </c>
      <c r="K49" s="108">
        <f t="shared" si="23"/>
        <v>10221.185395576289</v>
      </c>
      <c r="L49" s="46">
        <f t="shared" si="24"/>
        <v>84720</v>
      </c>
      <c r="M49" s="43">
        <f t="shared" si="25"/>
        <v>70773.873874202516</v>
      </c>
      <c r="N49" s="108">
        <f t="shared" si="26"/>
        <v>9710.1261257974747</v>
      </c>
      <c r="O49" s="47">
        <f t="shared" si="27"/>
        <v>80483.999999999985</v>
      </c>
      <c r="P49" s="119">
        <f t="shared" si="28"/>
        <v>67048.93314398134</v>
      </c>
      <c r="Q49" s="108">
        <f t="shared" si="29"/>
        <v>9199.0668560186605</v>
      </c>
      <c r="R49" s="46">
        <f t="shared" si="30"/>
        <v>76248</v>
      </c>
      <c r="S49" s="43">
        <f t="shared" si="31"/>
        <v>59599.051683538972</v>
      </c>
      <c r="T49" s="108">
        <f t="shared" si="32"/>
        <v>8176.9483164610319</v>
      </c>
      <c r="U49" s="47">
        <f t="shared" si="33"/>
        <v>67776</v>
      </c>
      <c r="V49" s="45">
        <f t="shared" si="34"/>
        <v>52149.170223096589</v>
      </c>
      <c r="W49" s="108">
        <f t="shared" si="35"/>
        <v>7154.8297769034016</v>
      </c>
      <c r="X49" s="46">
        <f t="shared" si="36"/>
        <v>59303.999999999993</v>
      </c>
      <c r="Y49" s="43">
        <f t="shared" si="37"/>
        <v>44699.288762654222</v>
      </c>
      <c r="Z49" s="108">
        <f t="shared" si="38"/>
        <v>6132.711237345773</v>
      </c>
      <c r="AA49" s="46">
        <f t="shared" si="39"/>
        <v>50831.999999999993</v>
      </c>
    </row>
    <row r="50" spans="1:27">
      <c r="A50" s="105">
        <v>129</v>
      </c>
      <c r="B50" s="339">
        <v>41365</v>
      </c>
      <c r="C50" s="61">
        <f>VLOOKUP(B50,'base(indices)'!$A$16:$C$183,3,FALSE)</f>
        <v>678</v>
      </c>
      <c r="D50" s="192">
        <f>'base(indices)'!G43</f>
        <v>1.65283051</v>
      </c>
      <c r="E50" s="54">
        <f t="shared" si="43"/>
        <v>1120.61908578</v>
      </c>
      <c r="F50" s="82">
        <f>'base(indices)'!I43</f>
        <v>0.61907000000000001</v>
      </c>
      <c r="G50" s="54">
        <f t="shared" si="21"/>
        <v>693.74165743382457</v>
      </c>
      <c r="H50" s="267">
        <f t="shared" si="22"/>
        <v>1814.3607432138247</v>
      </c>
      <c r="I50" s="346">
        <f t="shared" si="41"/>
        <v>230771.4016469706</v>
      </c>
      <c r="J50" s="58">
        <f>IF((I50-H$57+(H$57/12*9))+K50&gt;$I$197,$I$197-K50,(I50-H$57+(H$57/12*9)))</f>
        <v>74498.814604423707</v>
      </c>
      <c r="K50" s="91">
        <f t="shared" si="23"/>
        <v>10221.185395576289</v>
      </c>
      <c r="L50" s="284">
        <f t="shared" si="24"/>
        <v>84720</v>
      </c>
      <c r="M50" s="57">
        <f t="shared" si="25"/>
        <v>70773.873874202516</v>
      </c>
      <c r="N50" s="91">
        <f t="shared" si="26"/>
        <v>9710.1261257974747</v>
      </c>
      <c r="O50" s="60">
        <f t="shared" si="27"/>
        <v>80483.999999999985</v>
      </c>
      <c r="P50" s="58">
        <f t="shared" si="28"/>
        <v>67048.93314398134</v>
      </c>
      <c r="Q50" s="91">
        <f t="shared" si="29"/>
        <v>9199.0668560186605</v>
      </c>
      <c r="R50" s="59">
        <f t="shared" si="30"/>
        <v>76248</v>
      </c>
      <c r="S50" s="57">
        <f t="shared" si="31"/>
        <v>59599.051683538972</v>
      </c>
      <c r="T50" s="91">
        <f t="shared" si="32"/>
        <v>8176.9483164610319</v>
      </c>
      <c r="U50" s="60">
        <f t="shared" si="33"/>
        <v>67776</v>
      </c>
      <c r="V50" s="58">
        <f t="shared" si="34"/>
        <v>52149.170223096589</v>
      </c>
      <c r="W50" s="91">
        <f t="shared" si="35"/>
        <v>7154.8297769034016</v>
      </c>
      <c r="X50" s="59">
        <f t="shared" si="36"/>
        <v>59303.999999999993</v>
      </c>
      <c r="Y50" s="57">
        <f t="shared" si="37"/>
        <v>44699.288762654222</v>
      </c>
      <c r="Z50" s="91">
        <f t="shared" si="38"/>
        <v>6132.711237345773</v>
      </c>
      <c r="AA50" s="59">
        <f t="shared" si="39"/>
        <v>50831.999999999993</v>
      </c>
    </row>
    <row r="51" spans="1:27">
      <c r="A51" s="105">
        <v>128</v>
      </c>
      <c r="B51" s="340">
        <v>41395</v>
      </c>
      <c r="C51" s="61">
        <f>VLOOKUP(B51,'base(indices)'!$A$16:$C$183,3,FALSE)</f>
        <v>678</v>
      </c>
      <c r="D51" s="192">
        <f>'base(indices)'!G44</f>
        <v>1.6444438400000001</v>
      </c>
      <c r="E51" s="63">
        <f t="shared" si="43"/>
        <v>1114.93292352</v>
      </c>
      <c r="F51" s="82">
        <f>'base(indices)'!I44</f>
        <v>0.61907000000000001</v>
      </c>
      <c r="G51" s="63">
        <f t="shared" si="21"/>
        <v>690.22152496352646</v>
      </c>
      <c r="H51" s="268">
        <f t="shared" si="22"/>
        <v>1805.1544484835265</v>
      </c>
      <c r="I51" s="347">
        <f t="shared" si="41"/>
        <v>228957.04090375677</v>
      </c>
      <c r="J51" s="45">
        <f>IF((I51-H$57+(H$57/12*8))+K51&gt;$I$197,$I$197-K51,(I51-H$57+(H$57/12*8)))</f>
        <v>74498.814604423707</v>
      </c>
      <c r="K51" s="108">
        <f t="shared" si="23"/>
        <v>10221.185395576289</v>
      </c>
      <c r="L51" s="46">
        <f t="shared" si="24"/>
        <v>84720</v>
      </c>
      <c r="M51" s="43">
        <f t="shared" si="25"/>
        <v>70773.873874202516</v>
      </c>
      <c r="N51" s="108">
        <f t="shared" si="26"/>
        <v>9710.1261257974747</v>
      </c>
      <c r="O51" s="47">
        <f t="shared" si="27"/>
        <v>80483.999999999985</v>
      </c>
      <c r="P51" s="119">
        <f t="shared" si="28"/>
        <v>67048.93314398134</v>
      </c>
      <c r="Q51" s="108">
        <f t="shared" si="29"/>
        <v>9199.0668560186605</v>
      </c>
      <c r="R51" s="46">
        <f t="shared" si="30"/>
        <v>76248</v>
      </c>
      <c r="S51" s="43">
        <f t="shared" si="31"/>
        <v>59599.051683538972</v>
      </c>
      <c r="T51" s="108">
        <f t="shared" si="32"/>
        <v>8176.9483164610319</v>
      </c>
      <c r="U51" s="47">
        <f t="shared" si="33"/>
        <v>67776</v>
      </c>
      <c r="V51" s="45">
        <f t="shared" si="34"/>
        <v>52149.170223096589</v>
      </c>
      <c r="W51" s="108">
        <f t="shared" si="35"/>
        <v>7154.8297769034016</v>
      </c>
      <c r="X51" s="46">
        <f t="shared" si="36"/>
        <v>59303.999999999993</v>
      </c>
      <c r="Y51" s="43">
        <f t="shared" si="37"/>
        <v>44699.288762654222</v>
      </c>
      <c r="Z51" s="108">
        <f t="shared" si="38"/>
        <v>6132.711237345773</v>
      </c>
      <c r="AA51" s="46">
        <f t="shared" si="39"/>
        <v>50831.999999999993</v>
      </c>
    </row>
    <row r="52" spans="1:27">
      <c r="A52" s="105">
        <v>127</v>
      </c>
      <c r="B52" s="339">
        <v>41426</v>
      </c>
      <c r="C52" s="61">
        <f>VLOOKUP(B52,'base(indices)'!$A$16:$C$183,3,FALSE)</f>
        <v>678</v>
      </c>
      <c r="D52" s="192">
        <f>'base(indices)'!G45</f>
        <v>1.63691404</v>
      </c>
      <c r="E52" s="54">
        <f t="shared" si="43"/>
        <v>1109.82771912</v>
      </c>
      <c r="F52" s="82">
        <f>'base(indices)'!I45</f>
        <v>0.61907000000000001</v>
      </c>
      <c r="G52" s="54">
        <f t="shared" si="21"/>
        <v>687.06104607561838</v>
      </c>
      <c r="H52" s="267">
        <f t="shared" si="22"/>
        <v>1796.8887651956184</v>
      </c>
      <c r="I52" s="346">
        <f t="shared" si="41"/>
        <v>227151.88645527326</v>
      </c>
      <c r="J52" s="58">
        <f>IF((I52-H$57+(H$57/12*7))+K52&gt;$I$197,$I$197-K52,(I52-H$57+(H$57/12*7)))</f>
        <v>74498.814604423707</v>
      </c>
      <c r="K52" s="91">
        <f t="shared" si="23"/>
        <v>10221.185395576289</v>
      </c>
      <c r="L52" s="284">
        <f t="shared" si="24"/>
        <v>84720</v>
      </c>
      <c r="M52" s="57">
        <f t="shared" si="25"/>
        <v>70773.873874202516</v>
      </c>
      <c r="N52" s="91">
        <f t="shared" si="26"/>
        <v>9710.1261257974747</v>
      </c>
      <c r="O52" s="60">
        <f t="shared" si="27"/>
        <v>80483.999999999985</v>
      </c>
      <c r="P52" s="58">
        <f t="shared" si="28"/>
        <v>67048.93314398134</v>
      </c>
      <c r="Q52" s="91">
        <f t="shared" si="29"/>
        <v>9199.0668560186605</v>
      </c>
      <c r="R52" s="59">
        <f t="shared" si="30"/>
        <v>76248</v>
      </c>
      <c r="S52" s="57">
        <f t="shared" si="31"/>
        <v>59599.051683538972</v>
      </c>
      <c r="T52" s="91">
        <f t="shared" si="32"/>
        <v>8176.9483164610319</v>
      </c>
      <c r="U52" s="60">
        <f t="shared" si="33"/>
        <v>67776</v>
      </c>
      <c r="V52" s="58">
        <f t="shared" si="34"/>
        <v>52149.170223096589</v>
      </c>
      <c r="W52" s="91">
        <f t="shared" si="35"/>
        <v>7154.8297769034016</v>
      </c>
      <c r="X52" s="59">
        <f t="shared" si="36"/>
        <v>59303.999999999993</v>
      </c>
      <c r="Y52" s="57">
        <f t="shared" si="37"/>
        <v>44699.288762654222</v>
      </c>
      <c r="Z52" s="91">
        <f t="shared" si="38"/>
        <v>6132.711237345773</v>
      </c>
      <c r="AA52" s="59">
        <f t="shared" si="39"/>
        <v>50831.999999999993</v>
      </c>
    </row>
    <row r="53" spans="1:27">
      <c r="A53" s="105">
        <v>126</v>
      </c>
      <c r="B53" s="340">
        <v>41456</v>
      </c>
      <c r="C53" s="61">
        <f>VLOOKUP(B53,'base(indices)'!$A$16:$C$183,3,FALSE)</f>
        <v>678</v>
      </c>
      <c r="D53" s="192">
        <f>'base(indices)'!G46</f>
        <v>1.6307173100000001</v>
      </c>
      <c r="E53" s="63">
        <f t="shared" si="43"/>
        <v>1105.62633618</v>
      </c>
      <c r="F53" s="82">
        <f>'base(indices)'!I46</f>
        <v>0.61907000000000001</v>
      </c>
      <c r="G53" s="63">
        <f t="shared" si="21"/>
        <v>684.46009593895258</v>
      </c>
      <c r="H53" s="268">
        <f t="shared" si="22"/>
        <v>1790.0864321189524</v>
      </c>
      <c r="I53" s="347">
        <f t="shared" si="41"/>
        <v>225354.99769007764</v>
      </c>
      <c r="J53" s="45">
        <f>IF((I53-H$57+(H$57/12*6))+K53&gt;$I$197,$I$197-K53,(I53-H$57+(H$57/12*6)))</f>
        <v>74498.814604423707</v>
      </c>
      <c r="K53" s="108">
        <f t="shared" si="23"/>
        <v>10221.185395576289</v>
      </c>
      <c r="L53" s="46">
        <f t="shared" si="24"/>
        <v>84720</v>
      </c>
      <c r="M53" s="43">
        <f t="shared" si="25"/>
        <v>70773.873874202516</v>
      </c>
      <c r="N53" s="108">
        <f t="shared" si="26"/>
        <v>9710.1261257974747</v>
      </c>
      <c r="O53" s="47">
        <f t="shared" si="27"/>
        <v>80483.999999999985</v>
      </c>
      <c r="P53" s="119">
        <f t="shared" si="28"/>
        <v>67048.93314398134</v>
      </c>
      <c r="Q53" s="108">
        <f t="shared" si="29"/>
        <v>9199.0668560186605</v>
      </c>
      <c r="R53" s="46">
        <f t="shared" si="30"/>
        <v>76248</v>
      </c>
      <c r="S53" s="43">
        <f t="shared" si="31"/>
        <v>59599.051683538972</v>
      </c>
      <c r="T53" s="108">
        <f t="shared" si="32"/>
        <v>8176.9483164610319</v>
      </c>
      <c r="U53" s="47">
        <f t="shared" si="33"/>
        <v>67776</v>
      </c>
      <c r="V53" s="45">
        <f t="shared" si="34"/>
        <v>52149.170223096589</v>
      </c>
      <c r="W53" s="108">
        <f t="shared" si="35"/>
        <v>7154.8297769034016</v>
      </c>
      <c r="X53" s="46">
        <f t="shared" si="36"/>
        <v>59303.999999999993</v>
      </c>
      <c r="Y53" s="43">
        <f t="shared" si="37"/>
        <v>44699.288762654222</v>
      </c>
      <c r="Z53" s="108">
        <f t="shared" si="38"/>
        <v>6132.711237345773</v>
      </c>
      <c r="AA53" s="46">
        <f t="shared" si="39"/>
        <v>50831.999999999993</v>
      </c>
    </row>
    <row r="54" spans="1:27">
      <c r="A54" s="105">
        <v>125</v>
      </c>
      <c r="B54" s="339">
        <v>41487</v>
      </c>
      <c r="C54" s="61">
        <f>VLOOKUP(B54,'base(indices)'!$A$16:$C$183,3,FALSE)</f>
        <v>678</v>
      </c>
      <c r="D54" s="192">
        <f>'base(indices)'!G47</f>
        <v>1.62957661</v>
      </c>
      <c r="E54" s="54">
        <f t="shared" si="43"/>
        <v>1104.8529415799999</v>
      </c>
      <c r="F54" s="82">
        <f>'base(indices)'!I47</f>
        <v>0.61907000000000001</v>
      </c>
      <c r="G54" s="54">
        <f t="shared" si="21"/>
        <v>683.98131054393059</v>
      </c>
      <c r="H54" s="267">
        <f t="shared" si="22"/>
        <v>1788.8342521239306</v>
      </c>
      <c r="I54" s="346">
        <f t="shared" si="41"/>
        <v>223564.91125795868</v>
      </c>
      <c r="J54" s="58">
        <f>IF((I54-H$57+(H$57/12*5))+K54&gt;$I$197,$I$197-K54,(I54-H$57+(H$57/12*5)))</f>
        <v>74498.814604423707</v>
      </c>
      <c r="K54" s="91">
        <f t="shared" si="23"/>
        <v>10221.185395576289</v>
      </c>
      <c r="L54" s="284">
        <f t="shared" si="24"/>
        <v>84720</v>
      </c>
      <c r="M54" s="57">
        <f t="shared" si="25"/>
        <v>70773.873874202516</v>
      </c>
      <c r="N54" s="91">
        <f t="shared" si="26"/>
        <v>9710.1261257974747</v>
      </c>
      <c r="O54" s="60">
        <f t="shared" si="27"/>
        <v>80483.999999999985</v>
      </c>
      <c r="P54" s="58">
        <f t="shared" si="28"/>
        <v>67048.93314398134</v>
      </c>
      <c r="Q54" s="91">
        <f t="shared" si="29"/>
        <v>9199.0668560186605</v>
      </c>
      <c r="R54" s="59">
        <f t="shared" si="30"/>
        <v>76248</v>
      </c>
      <c r="S54" s="57">
        <f t="shared" si="31"/>
        <v>59599.051683538972</v>
      </c>
      <c r="T54" s="91">
        <f t="shared" si="32"/>
        <v>8176.9483164610319</v>
      </c>
      <c r="U54" s="60">
        <f t="shared" si="33"/>
        <v>67776</v>
      </c>
      <c r="V54" s="58">
        <f t="shared" si="34"/>
        <v>52149.170223096589</v>
      </c>
      <c r="W54" s="91">
        <f t="shared" si="35"/>
        <v>7154.8297769034016</v>
      </c>
      <c r="X54" s="59">
        <f t="shared" si="36"/>
        <v>59303.999999999993</v>
      </c>
      <c r="Y54" s="57">
        <f t="shared" si="37"/>
        <v>44699.288762654222</v>
      </c>
      <c r="Z54" s="91">
        <f t="shared" si="38"/>
        <v>6132.711237345773</v>
      </c>
      <c r="AA54" s="59">
        <f t="shared" si="39"/>
        <v>50831.999999999993</v>
      </c>
    </row>
    <row r="55" spans="1:27">
      <c r="A55" s="105">
        <v>124</v>
      </c>
      <c r="B55" s="340">
        <v>41518</v>
      </c>
      <c r="C55" s="61">
        <f>VLOOKUP(B55,'base(indices)'!$A$16:$C$183,3,FALSE)</f>
        <v>678</v>
      </c>
      <c r="D55" s="192">
        <f>'base(indices)'!G48</f>
        <v>1.6269734499999999</v>
      </c>
      <c r="E55" s="63">
        <f t="shared" si="43"/>
        <v>1103.0879990999999</v>
      </c>
      <c r="F55" s="82">
        <f>'base(indices)'!I48</f>
        <v>0.61907000000000001</v>
      </c>
      <c r="G55" s="63">
        <f t="shared" si="21"/>
        <v>682.88868760283697</v>
      </c>
      <c r="H55" s="268">
        <f t="shared" si="22"/>
        <v>1785.976686702837</v>
      </c>
      <c r="I55" s="347">
        <f t="shared" si="41"/>
        <v>221776.07700583476</v>
      </c>
      <c r="J55" s="45">
        <f>IF((I55-H$57+(H$57/12*4))+K55&gt;$I$197,$I$197-K55,(I55-H$57+(H$57/12*4)))</f>
        <v>74498.814604423707</v>
      </c>
      <c r="K55" s="108">
        <f t="shared" ref="K55:K86" si="44">I$196</f>
        <v>10221.185395576289</v>
      </c>
      <c r="L55" s="46">
        <f t="shared" si="24"/>
        <v>84720</v>
      </c>
      <c r="M55" s="43">
        <f t="shared" ref="M55:M83" si="45">J55*M$9</f>
        <v>70773.873874202516</v>
      </c>
      <c r="N55" s="108">
        <f t="shared" ref="N55:N83" si="46">K55*M$9</f>
        <v>9710.1261257974747</v>
      </c>
      <c r="O55" s="47">
        <f t="shared" si="27"/>
        <v>80483.999999999985</v>
      </c>
      <c r="P55" s="119">
        <f t="shared" ref="P55:P83" si="47">J55*$P$9</f>
        <v>67048.93314398134</v>
      </c>
      <c r="Q55" s="108">
        <f t="shared" ref="Q55:Q83" si="48">K55*P$9</f>
        <v>9199.0668560186605</v>
      </c>
      <c r="R55" s="46">
        <f t="shared" si="30"/>
        <v>76248</v>
      </c>
      <c r="S55" s="43">
        <f t="shared" ref="S55:S83" si="49">J55*S$9</f>
        <v>59599.051683538972</v>
      </c>
      <c r="T55" s="108">
        <f t="shared" ref="T55:T83" si="50">K55*S$9</f>
        <v>8176.9483164610319</v>
      </c>
      <c r="U55" s="47">
        <f t="shared" si="33"/>
        <v>67776</v>
      </c>
      <c r="V55" s="45">
        <f t="shared" ref="V55:V83" si="51">J55*V$9</f>
        <v>52149.170223096589</v>
      </c>
      <c r="W55" s="108">
        <f t="shared" ref="W55:W83" si="52">K55*V$9</f>
        <v>7154.8297769034016</v>
      </c>
      <c r="X55" s="46">
        <f t="shared" si="36"/>
        <v>59303.999999999993</v>
      </c>
      <c r="Y55" s="43">
        <f t="shared" ref="Y55:Y83" si="53">J55*Y$9</f>
        <v>44699.288762654222</v>
      </c>
      <c r="Z55" s="108">
        <f t="shared" ref="Z55:Z83" si="54">K55*Y$9</f>
        <v>6132.711237345773</v>
      </c>
      <c r="AA55" s="46">
        <f t="shared" si="39"/>
        <v>50831.999999999993</v>
      </c>
    </row>
    <row r="56" spans="1:27">
      <c r="A56" s="105">
        <v>123</v>
      </c>
      <c r="B56" s="339">
        <v>41548</v>
      </c>
      <c r="C56" s="61">
        <f>VLOOKUP(B56,'base(indices)'!$A$16:$C$183,3,FALSE)</f>
        <v>678</v>
      </c>
      <c r="D56" s="192">
        <f>'base(indices)'!G49</f>
        <v>1.62259245</v>
      </c>
      <c r="E56" s="54">
        <f t="shared" si="43"/>
        <v>1100.1176811</v>
      </c>
      <c r="F56" s="82">
        <f>'base(indices)'!I49</f>
        <v>0.61907000000000001</v>
      </c>
      <c r="G56" s="54">
        <f t="shared" si="21"/>
        <v>681.04985283857707</v>
      </c>
      <c r="H56" s="267">
        <f t="shared" si="22"/>
        <v>1781.167533938577</v>
      </c>
      <c r="I56" s="346">
        <f t="shared" si="41"/>
        <v>219990.10031913192</v>
      </c>
      <c r="J56" s="58">
        <f>IF((I56-H$57+(H$57/12*3))+K56&gt;$I$197,$I$197-K56,(I56-H$57+(H$57/12*3)))</f>
        <v>74498.814604423707</v>
      </c>
      <c r="K56" s="91">
        <f t="shared" si="44"/>
        <v>10221.185395576289</v>
      </c>
      <c r="L56" s="284">
        <f t="shared" si="24"/>
        <v>84720</v>
      </c>
      <c r="M56" s="57">
        <f t="shared" si="45"/>
        <v>70773.873874202516</v>
      </c>
      <c r="N56" s="91">
        <f t="shared" si="46"/>
        <v>9710.1261257974747</v>
      </c>
      <c r="O56" s="60">
        <f t="shared" si="27"/>
        <v>80483.999999999985</v>
      </c>
      <c r="P56" s="58">
        <f t="shared" si="47"/>
        <v>67048.93314398134</v>
      </c>
      <c r="Q56" s="91">
        <f t="shared" si="48"/>
        <v>9199.0668560186605</v>
      </c>
      <c r="R56" s="59">
        <f t="shared" si="30"/>
        <v>76248</v>
      </c>
      <c r="S56" s="57">
        <f t="shared" si="49"/>
        <v>59599.051683538972</v>
      </c>
      <c r="T56" s="91">
        <f t="shared" si="50"/>
        <v>8176.9483164610319</v>
      </c>
      <c r="U56" s="60">
        <f t="shared" si="33"/>
        <v>67776</v>
      </c>
      <c r="V56" s="58">
        <f t="shared" si="51"/>
        <v>52149.170223096589</v>
      </c>
      <c r="W56" s="91">
        <f t="shared" si="52"/>
        <v>7154.8297769034016</v>
      </c>
      <c r="X56" s="59">
        <f t="shared" si="36"/>
        <v>59303.999999999993</v>
      </c>
      <c r="Y56" s="57">
        <f t="shared" si="53"/>
        <v>44699.288762654222</v>
      </c>
      <c r="Z56" s="91">
        <f t="shared" si="54"/>
        <v>6132.711237345773</v>
      </c>
      <c r="AA56" s="59">
        <f t="shared" si="39"/>
        <v>50831.999999999993</v>
      </c>
    </row>
    <row r="57" spans="1:27">
      <c r="A57" s="105">
        <v>122</v>
      </c>
      <c r="B57" s="340">
        <v>41579</v>
      </c>
      <c r="C57" s="61">
        <f>VLOOKUP(B57,'base(indices)'!$A$16:$C$183,3,FALSE)</f>
        <v>678</v>
      </c>
      <c r="D57" s="192">
        <f>'base(indices)'!G50</f>
        <v>1.61484121</v>
      </c>
      <c r="E57" s="63">
        <f t="shared" si="43"/>
        <v>1094.86234038</v>
      </c>
      <c r="F57" s="82">
        <f>'base(indices)'!I50</f>
        <v>0.61907000000000001</v>
      </c>
      <c r="G57" s="63">
        <f t="shared" si="21"/>
        <v>677.79642905904655</v>
      </c>
      <c r="H57" s="268">
        <f t="shared" si="22"/>
        <v>1772.6587694390464</v>
      </c>
      <c r="I57" s="347">
        <f t="shared" si="41"/>
        <v>218208.93278519335</v>
      </c>
      <c r="J57" s="45">
        <f>IF((I57-H$57+(H$57/12*2))+K57&gt;$I$197,$I$197-K57,(I57-H$57+(H$57/12*2)))</f>
        <v>74498.814604423707</v>
      </c>
      <c r="K57" s="108">
        <f t="shared" si="44"/>
        <v>10221.185395576289</v>
      </c>
      <c r="L57" s="46">
        <f t="shared" si="24"/>
        <v>84720</v>
      </c>
      <c r="M57" s="43">
        <f t="shared" si="45"/>
        <v>70773.873874202516</v>
      </c>
      <c r="N57" s="108">
        <f t="shared" si="46"/>
        <v>9710.1261257974747</v>
      </c>
      <c r="O57" s="47">
        <f t="shared" si="27"/>
        <v>80483.999999999985</v>
      </c>
      <c r="P57" s="119">
        <f t="shared" si="47"/>
        <v>67048.93314398134</v>
      </c>
      <c r="Q57" s="108">
        <f t="shared" si="48"/>
        <v>9199.0668560186605</v>
      </c>
      <c r="R57" s="46">
        <f t="shared" si="30"/>
        <v>76248</v>
      </c>
      <c r="S57" s="43">
        <f t="shared" si="49"/>
        <v>59599.051683538972</v>
      </c>
      <c r="T57" s="108">
        <f t="shared" si="50"/>
        <v>8176.9483164610319</v>
      </c>
      <c r="U57" s="47">
        <f t="shared" si="33"/>
        <v>67776</v>
      </c>
      <c r="V57" s="45">
        <f t="shared" si="51"/>
        <v>52149.170223096589</v>
      </c>
      <c r="W57" s="108">
        <f t="shared" si="52"/>
        <v>7154.8297769034016</v>
      </c>
      <c r="X57" s="46">
        <f t="shared" si="36"/>
        <v>59303.999999999993</v>
      </c>
      <c r="Y57" s="43">
        <f t="shared" si="53"/>
        <v>44699.288762654222</v>
      </c>
      <c r="Z57" s="108">
        <f t="shared" si="54"/>
        <v>6132.711237345773</v>
      </c>
      <c r="AA57" s="46">
        <f t="shared" si="39"/>
        <v>50831.999999999993</v>
      </c>
    </row>
    <row r="58" spans="1:27" ht="13" thickBot="1">
      <c r="A58" s="161">
        <v>121</v>
      </c>
      <c r="B58" s="342">
        <v>41609</v>
      </c>
      <c r="C58" s="69">
        <f>VLOOKUP(B58,'base(indices)'!$A$16:$C$183,3,FALSE)*2</f>
        <v>1356</v>
      </c>
      <c r="D58" s="335">
        <f>'base(indices)'!G51</f>
        <v>1.6056887900000001</v>
      </c>
      <c r="E58" s="163">
        <f t="shared" si="43"/>
        <v>2177.3139992400002</v>
      </c>
      <c r="F58" s="304">
        <f>'base(indices)'!I51</f>
        <v>0.61907000000000001</v>
      </c>
      <c r="G58" s="163">
        <f t="shared" si="21"/>
        <v>1347.909777509507</v>
      </c>
      <c r="H58" s="355">
        <f t="shared" si="22"/>
        <v>3525.2237767495071</v>
      </c>
      <c r="I58" s="348">
        <f t="shared" si="41"/>
        <v>216436.27401575432</v>
      </c>
      <c r="J58" s="285">
        <f>IF((I58-H$57+(H$57/12*1))+K58&gt;$I$197,$I$197-K58,(I58-H$57+(H$57/12*1)))</f>
        <v>74498.814604423707</v>
      </c>
      <c r="K58" s="202">
        <f t="shared" si="44"/>
        <v>10221.185395576289</v>
      </c>
      <c r="L58" s="286">
        <f t="shared" si="24"/>
        <v>84720</v>
      </c>
      <c r="M58" s="282">
        <f t="shared" si="45"/>
        <v>70773.873874202516</v>
      </c>
      <c r="N58" s="202">
        <f t="shared" si="46"/>
        <v>9710.1261257974747</v>
      </c>
      <c r="O58" s="289">
        <f t="shared" si="27"/>
        <v>80483.999999999985</v>
      </c>
      <c r="P58" s="285">
        <f t="shared" si="47"/>
        <v>67048.93314398134</v>
      </c>
      <c r="Q58" s="202">
        <f t="shared" si="48"/>
        <v>9199.0668560186605</v>
      </c>
      <c r="R58" s="203">
        <f t="shared" si="30"/>
        <v>76248</v>
      </c>
      <c r="S58" s="282">
        <f t="shared" si="49"/>
        <v>59599.051683538972</v>
      </c>
      <c r="T58" s="202">
        <f t="shared" si="50"/>
        <v>8176.9483164610319</v>
      </c>
      <c r="U58" s="289">
        <f t="shared" si="33"/>
        <v>67776</v>
      </c>
      <c r="V58" s="285">
        <f t="shared" si="51"/>
        <v>52149.170223096589</v>
      </c>
      <c r="W58" s="202">
        <f t="shared" si="52"/>
        <v>7154.8297769034016</v>
      </c>
      <c r="X58" s="203">
        <f t="shared" si="36"/>
        <v>59303.999999999993</v>
      </c>
      <c r="Y58" s="282">
        <f t="shared" si="53"/>
        <v>44699.288762654222</v>
      </c>
      <c r="Z58" s="202">
        <f t="shared" si="54"/>
        <v>6132.711237345773</v>
      </c>
      <c r="AA58" s="203">
        <f t="shared" si="39"/>
        <v>50831.999999999993</v>
      </c>
    </row>
    <row r="59" spans="1:27">
      <c r="A59" s="158">
        <v>120</v>
      </c>
      <c r="B59" s="334">
        <v>41640</v>
      </c>
      <c r="C59" s="41">
        <f>VLOOKUP(B59,'base(indices)'!$A$16:$C$183,3,FALSE)</f>
        <v>724</v>
      </c>
      <c r="D59" s="193">
        <f>'base(indices)'!G52</f>
        <v>1.5937357700000001</v>
      </c>
      <c r="E59" s="78">
        <f>C59*D59</f>
        <v>1153.8646974800001</v>
      </c>
      <c r="F59" s="79">
        <f>'base(indices)'!I52</f>
        <v>0.61907000000000001</v>
      </c>
      <c r="G59" s="78">
        <f t="shared" si="21"/>
        <v>714.32301826894366</v>
      </c>
      <c r="H59" s="266">
        <f t="shared" si="22"/>
        <v>1868.1877157489439</v>
      </c>
      <c r="I59" s="345">
        <f t="shared" si="41"/>
        <v>212911.05023900481</v>
      </c>
      <c r="J59" s="48">
        <f>IF((I59-H$69+(H$69))+K59&gt;$I$197,$I$197-K59,(I59-H$69+(H$69)))</f>
        <v>74498.814604423707</v>
      </c>
      <c r="K59" s="109">
        <f t="shared" si="44"/>
        <v>10221.185395576289</v>
      </c>
      <c r="L59" s="49">
        <f t="shared" si="24"/>
        <v>84720</v>
      </c>
      <c r="M59" s="138">
        <f t="shared" si="45"/>
        <v>70773.873874202516</v>
      </c>
      <c r="N59" s="109">
        <f t="shared" si="46"/>
        <v>9710.1261257974747</v>
      </c>
      <c r="O59" s="139">
        <f t="shared" si="27"/>
        <v>80483.999999999985</v>
      </c>
      <c r="P59" s="291">
        <f t="shared" si="47"/>
        <v>67048.93314398134</v>
      </c>
      <c r="Q59" s="109">
        <f t="shared" si="48"/>
        <v>9199.0668560186605</v>
      </c>
      <c r="R59" s="49">
        <f t="shared" si="30"/>
        <v>76248</v>
      </c>
      <c r="S59" s="138">
        <f t="shared" si="49"/>
        <v>59599.051683538972</v>
      </c>
      <c r="T59" s="109">
        <f t="shared" si="50"/>
        <v>8176.9483164610319</v>
      </c>
      <c r="U59" s="139">
        <f t="shared" si="33"/>
        <v>67776</v>
      </c>
      <c r="V59" s="48">
        <f t="shared" si="51"/>
        <v>52149.170223096589</v>
      </c>
      <c r="W59" s="109">
        <f t="shared" si="52"/>
        <v>7154.8297769034016</v>
      </c>
      <c r="X59" s="49">
        <f t="shared" si="36"/>
        <v>59303.999999999993</v>
      </c>
      <c r="Y59" s="138">
        <f t="shared" si="53"/>
        <v>44699.288762654222</v>
      </c>
      <c r="Z59" s="109">
        <f t="shared" si="54"/>
        <v>6132.711237345773</v>
      </c>
      <c r="AA59" s="49">
        <f t="shared" si="39"/>
        <v>50831.999999999993</v>
      </c>
    </row>
    <row r="60" spans="1:27">
      <c r="A60" s="105">
        <v>119</v>
      </c>
      <c r="B60" s="106">
        <v>41671</v>
      </c>
      <c r="C60" s="61">
        <f>VLOOKUP(B60,'base(indices)'!$A$16:$C$183,3,FALSE)</f>
        <v>724</v>
      </c>
      <c r="D60" s="192">
        <f>'base(indices)'!G53</f>
        <v>1.5831288100000001</v>
      </c>
      <c r="E60" s="54">
        <f t="shared" ref="E60:E70" si="55">C60*D60</f>
        <v>1146.1852584400001</v>
      </c>
      <c r="F60" s="82">
        <f>'base(indices)'!I53</f>
        <v>0.61907000000000001</v>
      </c>
      <c r="G60" s="54">
        <f t="shared" si="21"/>
        <v>709.56890794245089</v>
      </c>
      <c r="H60" s="267">
        <f t="shared" si="22"/>
        <v>1855.7541663824509</v>
      </c>
      <c r="I60" s="346">
        <f t="shared" si="41"/>
        <v>211042.86252325587</v>
      </c>
      <c r="J60" s="58">
        <f>IF((I60-H$69+(H$69/12*11))+K60&gt;$I$197,$I$197-K60,(I60-H$69+(H$69/12*11)))</f>
        <v>74498.814604423707</v>
      </c>
      <c r="K60" s="91">
        <f t="shared" si="44"/>
        <v>10221.185395576289</v>
      </c>
      <c r="L60" s="284">
        <f t="shared" si="24"/>
        <v>84720</v>
      </c>
      <c r="M60" s="57">
        <f t="shared" si="45"/>
        <v>70773.873874202516</v>
      </c>
      <c r="N60" s="91">
        <f t="shared" si="46"/>
        <v>9710.1261257974747</v>
      </c>
      <c r="O60" s="60">
        <f t="shared" si="27"/>
        <v>80483.999999999985</v>
      </c>
      <c r="P60" s="58">
        <f t="shared" si="47"/>
        <v>67048.93314398134</v>
      </c>
      <c r="Q60" s="91">
        <f t="shared" si="48"/>
        <v>9199.0668560186605</v>
      </c>
      <c r="R60" s="59">
        <f t="shared" si="30"/>
        <v>76248</v>
      </c>
      <c r="S60" s="57">
        <f t="shared" si="49"/>
        <v>59599.051683538972</v>
      </c>
      <c r="T60" s="91">
        <f t="shared" si="50"/>
        <v>8176.9483164610319</v>
      </c>
      <c r="U60" s="60">
        <f t="shared" si="33"/>
        <v>67776</v>
      </c>
      <c r="V60" s="58">
        <f t="shared" si="51"/>
        <v>52149.170223096589</v>
      </c>
      <c r="W60" s="91">
        <f t="shared" si="52"/>
        <v>7154.8297769034016</v>
      </c>
      <c r="X60" s="59">
        <f t="shared" si="36"/>
        <v>59303.999999999993</v>
      </c>
      <c r="Y60" s="57">
        <f t="shared" si="53"/>
        <v>44699.288762654222</v>
      </c>
      <c r="Z60" s="91">
        <f t="shared" si="54"/>
        <v>6132.711237345773</v>
      </c>
      <c r="AA60" s="59">
        <f t="shared" si="39"/>
        <v>50831.999999999993</v>
      </c>
    </row>
    <row r="61" spans="1:27">
      <c r="A61" s="105">
        <v>118</v>
      </c>
      <c r="B61" s="333">
        <v>41699</v>
      </c>
      <c r="C61" s="61">
        <f>VLOOKUP(B61,'base(indices)'!$A$16:$C$183,3,FALSE)</f>
        <v>724</v>
      </c>
      <c r="D61" s="192">
        <f>'base(indices)'!G54</f>
        <v>1.57212394</v>
      </c>
      <c r="E61" s="63">
        <f t="shared" si="55"/>
        <v>1138.2177325600001</v>
      </c>
      <c r="F61" s="82">
        <f>'base(indices)'!I54</f>
        <v>0.61907000000000001</v>
      </c>
      <c r="G61" s="63">
        <f t="shared" si="21"/>
        <v>704.63645169591928</v>
      </c>
      <c r="H61" s="268">
        <f t="shared" si="22"/>
        <v>1842.8541842559193</v>
      </c>
      <c r="I61" s="347">
        <f t="shared" si="41"/>
        <v>209187.10835687342</v>
      </c>
      <c r="J61" s="45">
        <f>IF((I61-H$69+(H$69/12*10))+K61&gt;$I$197,$I$197-K61,(I61-H$69+(H$69/12*10)))</f>
        <v>74498.814604423707</v>
      </c>
      <c r="K61" s="108">
        <f t="shared" si="44"/>
        <v>10221.185395576289</v>
      </c>
      <c r="L61" s="46">
        <f t="shared" si="24"/>
        <v>84720</v>
      </c>
      <c r="M61" s="43">
        <f t="shared" si="45"/>
        <v>70773.873874202516</v>
      </c>
      <c r="N61" s="108">
        <f t="shared" si="46"/>
        <v>9710.1261257974747</v>
      </c>
      <c r="O61" s="47">
        <f t="shared" si="27"/>
        <v>80483.999999999985</v>
      </c>
      <c r="P61" s="119">
        <f t="shared" si="47"/>
        <v>67048.93314398134</v>
      </c>
      <c r="Q61" s="108">
        <f t="shared" si="48"/>
        <v>9199.0668560186605</v>
      </c>
      <c r="R61" s="46">
        <f t="shared" si="30"/>
        <v>76248</v>
      </c>
      <c r="S61" s="43">
        <f t="shared" si="49"/>
        <v>59599.051683538972</v>
      </c>
      <c r="T61" s="108">
        <f t="shared" si="50"/>
        <v>8176.9483164610319</v>
      </c>
      <c r="U61" s="47">
        <f t="shared" si="33"/>
        <v>67776</v>
      </c>
      <c r="V61" s="45">
        <f t="shared" si="51"/>
        <v>52149.170223096589</v>
      </c>
      <c r="W61" s="108">
        <f t="shared" si="52"/>
        <v>7154.8297769034016</v>
      </c>
      <c r="X61" s="46">
        <f t="shared" si="36"/>
        <v>59303.999999999993</v>
      </c>
      <c r="Y61" s="43">
        <f t="shared" si="53"/>
        <v>44699.288762654222</v>
      </c>
      <c r="Z61" s="108">
        <f t="shared" si="54"/>
        <v>6132.711237345773</v>
      </c>
      <c r="AA61" s="46">
        <f t="shared" si="39"/>
        <v>50831.999999999993</v>
      </c>
    </row>
    <row r="62" spans="1:27">
      <c r="A62" s="105">
        <v>117</v>
      </c>
      <c r="B62" s="106">
        <v>41730</v>
      </c>
      <c r="C62" s="61">
        <f>VLOOKUP(B62,'base(indices)'!$A$16:$C$183,3,FALSE)</f>
        <v>724</v>
      </c>
      <c r="D62" s="192">
        <f>'base(indices)'!G55</f>
        <v>1.56073061</v>
      </c>
      <c r="E62" s="54">
        <f t="shared" si="55"/>
        <v>1129.9689616400001</v>
      </c>
      <c r="F62" s="82">
        <f>'base(indices)'!I55</f>
        <v>0.61907000000000001</v>
      </c>
      <c r="G62" s="54">
        <f t="shared" si="21"/>
        <v>699.52988508247483</v>
      </c>
      <c r="H62" s="267">
        <f t="shared" si="22"/>
        <v>1829.4988467224748</v>
      </c>
      <c r="I62" s="346">
        <f t="shared" si="41"/>
        <v>207344.25417261751</v>
      </c>
      <c r="J62" s="58">
        <f>IF((I62-H$69+(H$69/12*9))+K62&gt;$I$197,$I$197-K62,(I62-H$69+(H$69/12*9)))</f>
        <v>74498.814604423707</v>
      </c>
      <c r="K62" s="91">
        <f t="shared" si="44"/>
        <v>10221.185395576289</v>
      </c>
      <c r="L62" s="284">
        <f t="shared" si="24"/>
        <v>84720</v>
      </c>
      <c r="M62" s="57">
        <f t="shared" si="45"/>
        <v>70773.873874202516</v>
      </c>
      <c r="N62" s="91">
        <f t="shared" si="46"/>
        <v>9710.1261257974747</v>
      </c>
      <c r="O62" s="60">
        <f t="shared" si="27"/>
        <v>80483.999999999985</v>
      </c>
      <c r="P62" s="58">
        <f t="shared" si="47"/>
        <v>67048.93314398134</v>
      </c>
      <c r="Q62" s="91">
        <f t="shared" si="48"/>
        <v>9199.0668560186605</v>
      </c>
      <c r="R62" s="59">
        <f t="shared" si="30"/>
        <v>76248</v>
      </c>
      <c r="S62" s="57">
        <f t="shared" si="49"/>
        <v>59599.051683538972</v>
      </c>
      <c r="T62" s="91">
        <f t="shared" si="50"/>
        <v>8176.9483164610319</v>
      </c>
      <c r="U62" s="60">
        <f t="shared" si="33"/>
        <v>67776</v>
      </c>
      <c r="V62" s="58">
        <f t="shared" si="51"/>
        <v>52149.170223096589</v>
      </c>
      <c r="W62" s="91">
        <f t="shared" si="52"/>
        <v>7154.8297769034016</v>
      </c>
      <c r="X62" s="59">
        <f t="shared" si="36"/>
        <v>59303.999999999993</v>
      </c>
      <c r="Y62" s="57">
        <f t="shared" si="53"/>
        <v>44699.288762654222</v>
      </c>
      <c r="Z62" s="91">
        <f t="shared" si="54"/>
        <v>6132.711237345773</v>
      </c>
      <c r="AA62" s="59">
        <f t="shared" si="39"/>
        <v>50831.999999999993</v>
      </c>
    </row>
    <row r="63" spans="1:27">
      <c r="A63" s="105">
        <v>116</v>
      </c>
      <c r="B63" s="333">
        <v>41760</v>
      </c>
      <c r="C63" s="61">
        <f>VLOOKUP(B63,'base(indices)'!$A$16:$C$183,3,FALSE)</f>
        <v>724</v>
      </c>
      <c r="D63" s="192">
        <f>'base(indices)'!G56</f>
        <v>1.5486511300000001</v>
      </c>
      <c r="E63" s="63">
        <f t="shared" si="55"/>
        <v>1121.2234181200001</v>
      </c>
      <c r="F63" s="82">
        <f>'base(indices)'!I56</f>
        <v>0.61907000000000001</v>
      </c>
      <c r="G63" s="63">
        <f t="shared" si="21"/>
        <v>694.11578145554847</v>
      </c>
      <c r="H63" s="268">
        <f t="shared" si="22"/>
        <v>1815.3391995755487</v>
      </c>
      <c r="I63" s="347">
        <f t="shared" si="41"/>
        <v>205514.75532589504</v>
      </c>
      <c r="J63" s="45">
        <f>IF((I63-H$69+(H$69/12*8))+K63&gt;$I$197,$I$197-K63,(I63-H$69+(H$69/12*8)))</f>
        <v>74498.814604423707</v>
      </c>
      <c r="K63" s="108">
        <f t="shared" si="44"/>
        <v>10221.185395576289</v>
      </c>
      <c r="L63" s="46">
        <f t="shared" si="24"/>
        <v>84720</v>
      </c>
      <c r="M63" s="43">
        <f t="shared" si="45"/>
        <v>70773.873874202516</v>
      </c>
      <c r="N63" s="108">
        <f t="shared" si="46"/>
        <v>9710.1261257974747</v>
      </c>
      <c r="O63" s="47">
        <f t="shared" si="27"/>
        <v>80483.999999999985</v>
      </c>
      <c r="P63" s="119">
        <f t="shared" si="47"/>
        <v>67048.93314398134</v>
      </c>
      <c r="Q63" s="108">
        <f t="shared" si="48"/>
        <v>9199.0668560186605</v>
      </c>
      <c r="R63" s="46">
        <f t="shared" si="30"/>
        <v>76248</v>
      </c>
      <c r="S63" s="43">
        <f t="shared" si="49"/>
        <v>59599.051683538972</v>
      </c>
      <c r="T63" s="108">
        <f t="shared" si="50"/>
        <v>8176.9483164610319</v>
      </c>
      <c r="U63" s="47">
        <f t="shared" si="33"/>
        <v>67776</v>
      </c>
      <c r="V63" s="45">
        <f t="shared" si="51"/>
        <v>52149.170223096589</v>
      </c>
      <c r="W63" s="108">
        <f t="shared" si="52"/>
        <v>7154.8297769034016</v>
      </c>
      <c r="X63" s="46">
        <f t="shared" si="36"/>
        <v>59303.999999999993</v>
      </c>
      <c r="Y63" s="43">
        <f t="shared" si="53"/>
        <v>44699.288762654222</v>
      </c>
      <c r="Z63" s="108">
        <f t="shared" si="54"/>
        <v>6132.711237345773</v>
      </c>
      <c r="AA63" s="46">
        <f t="shared" si="39"/>
        <v>50831.999999999993</v>
      </c>
    </row>
    <row r="64" spans="1:27">
      <c r="A64" s="105">
        <v>115</v>
      </c>
      <c r="B64" s="106">
        <v>41791</v>
      </c>
      <c r="C64" s="61">
        <f>VLOOKUP(B64,'base(indices)'!$A$16:$C$183,3,FALSE)</f>
        <v>724</v>
      </c>
      <c r="D64" s="192">
        <f>'base(indices)'!G57</f>
        <v>1.5397207500000001</v>
      </c>
      <c r="E64" s="54">
        <f t="shared" si="55"/>
        <v>1114.7578230000001</v>
      </c>
      <c r="F64" s="82">
        <f>'base(indices)'!I57</f>
        <v>0.61907000000000001</v>
      </c>
      <c r="G64" s="54">
        <f t="shared" si="21"/>
        <v>690.11312548461012</v>
      </c>
      <c r="H64" s="267">
        <f t="shared" si="22"/>
        <v>1804.8709484846104</v>
      </c>
      <c r="I64" s="346">
        <f t="shared" si="41"/>
        <v>203699.4161263195</v>
      </c>
      <c r="J64" s="58">
        <f>IF((I64-H$69+(H$69/12*7))+K64&gt;$I$197,$I$197-K64,(I64-H$69+(H$69/12*7)))</f>
        <v>74498.814604423707</v>
      </c>
      <c r="K64" s="91">
        <f t="shared" si="44"/>
        <v>10221.185395576289</v>
      </c>
      <c r="L64" s="284">
        <f t="shared" si="24"/>
        <v>84720</v>
      </c>
      <c r="M64" s="57">
        <f t="shared" si="45"/>
        <v>70773.873874202516</v>
      </c>
      <c r="N64" s="91">
        <f t="shared" si="46"/>
        <v>9710.1261257974747</v>
      </c>
      <c r="O64" s="60">
        <f t="shared" si="27"/>
        <v>80483.999999999985</v>
      </c>
      <c r="P64" s="58">
        <f t="shared" si="47"/>
        <v>67048.93314398134</v>
      </c>
      <c r="Q64" s="91">
        <f t="shared" si="48"/>
        <v>9199.0668560186605</v>
      </c>
      <c r="R64" s="59">
        <f t="shared" si="30"/>
        <v>76248</v>
      </c>
      <c r="S64" s="57">
        <f t="shared" si="49"/>
        <v>59599.051683538972</v>
      </c>
      <c r="T64" s="91">
        <f t="shared" si="50"/>
        <v>8176.9483164610319</v>
      </c>
      <c r="U64" s="60">
        <f t="shared" si="33"/>
        <v>67776</v>
      </c>
      <c r="V64" s="58">
        <f t="shared" si="51"/>
        <v>52149.170223096589</v>
      </c>
      <c r="W64" s="91">
        <f t="shared" si="52"/>
        <v>7154.8297769034016</v>
      </c>
      <c r="X64" s="59">
        <f t="shared" si="36"/>
        <v>59303.999999999993</v>
      </c>
      <c r="Y64" s="57">
        <f t="shared" si="53"/>
        <v>44699.288762654222</v>
      </c>
      <c r="Z64" s="91">
        <f t="shared" si="54"/>
        <v>6132.711237345773</v>
      </c>
      <c r="AA64" s="59">
        <f t="shared" si="39"/>
        <v>50831.999999999993</v>
      </c>
    </row>
    <row r="65" spans="1:27">
      <c r="A65" s="105">
        <v>114</v>
      </c>
      <c r="B65" s="333">
        <v>41821</v>
      </c>
      <c r="C65" s="61">
        <f>VLOOKUP(B65,'base(indices)'!$A$16:$C$183,3,FALSE)</f>
        <v>724</v>
      </c>
      <c r="D65" s="192">
        <f>'base(indices)'!G58</f>
        <v>1.5325179099999999</v>
      </c>
      <c r="E65" s="63">
        <f t="shared" si="55"/>
        <v>1109.54296684</v>
      </c>
      <c r="F65" s="82">
        <f>'base(indices)'!I58</f>
        <v>0.61907000000000001</v>
      </c>
      <c r="G65" s="63">
        <f t="shared" si="21"/>
        <v>686.88476448163874</v>
      </c>
      <c r="H65" s="268">
        <f t="shared" si="22"/>
        <v>1796.4277313216387</v>
      </c>
      <c r="I65" s="347">
        <f t="shared" si="41"/>
        <v>201894.54517783489</v>
      </c>
      <c r="J65" s="45">
        <f>IF((I65-H$69+(H$69/12*6))+K65&gt;$I$197,$I$197-K65,(I65-H$69+(H$69/12*6)))</f>
        <v>74498.814604423707</v>
      </c>
      <c r="K65" s="108">
        <f t="shared" si="44"/>
        <v>10221.185395576289</v>
      </c>
      <c r="L65" s="46">
        <f t="shared" si="24"/>
        <v>84720</v>
      </c>
      <c r="M65" s="43">
        <f t="shared" si="45"/>
        <v>70773.873874202516</v>
      </c>
      <c r="N65" s="108">
        <f t="shared" si="46"/>
        <v>9710.1261257974747</v>
      </c>
      <c r="O65" s="47">
        <f t="shared" si="27"/>
        <v>80483.999999999985</v>
      </c>
      <c r="P65" s="119">
        <f t="shared" si="47"/>
        <v>67048.93314398134</v>
      </c>
      <c r="Q65" s="108">
        <f t="shared" si="48"/>
        <v>9199.0668560186605</v>
      </c>
      <c r="R65" s="46">
        <f t="shared" si="30"/>
        <v>76248</v>
      </c>
      <c r="S65" s="43">
        <f t="shared" si="49"/>
        <v>59599.051683538972</v>
      </c>
      <c r="T65" s="108">
        <f t="shared" si="50"/>
        <v>8176.9483164610319</v>
      </c>
      <c r="U65" s="47">
        <f t="shared" si="33"/>
        <v>67776</v>
      </c>
      <c r="V65" s="45">
        <f t="shared" si="51"/>
        <v>52149.170223096589</v>
      </c>
      <c r="W65" s="108">
        <f t="shared" si="52"/>
        <v>7154.8297769034016</v>
      </c>
      <c r="X65" s="46">
        <f t="shared" si="36"/>
        <v>59303.999999999993</v>
      </c>
      <c r="Y65" s="43">
        <f t="shared" si="53"/>
        <v>44699.288762654222</v>
      </c>
      <c r="Z65" s="108">
        <f t="shared" si="54"/>
        <v>6132.711237345773</v>
      </c>
      <c r="AA65" s="46">
        <f t="shared" si="39"/>
        <v>50831.999999999993</v>
      </c>
    </row>
    <row r="66" spans="1:27">
      <c r="A66" s="105">
        <v>113</v>
      </c>
      <c r="B66" s="106">
        <v>41852</v>
      </c>
      <c r="C66" s="61">
        <f>VLOOKUP(B66,'base(indices)'!$A$16:$C$183,3,FALSE)</f>
        <v>724</v>
      </c>
      <c r="D66" s="192">
        <f>'base(indices)'!G59</f>
        <v>1.5299170499999999</v>
      </c>
      <c r="E66" s="54">
        <f t="shared" si="55"/>
        <v>1107.6599441999999</v>
      </c>
      <c r="F66" s="82">
        <f>'base(indices)'!I59</f>
        <v>0.61907000000000001</v>
      </c>
      <c r="G66" s="54">
        <f t="shared" si="21"/>
        <v>685.71904165589399</v>
      </c>
      <c r="H66" s="267">
        <f t="shared" si="22"/>
        <v>1793.3789858558939</v>
      </c>
      <c r="I66" s="346">
        <f t="shared" si="41"/>
        <v>200098.11744651326</v>
      </c>
      <c r="J66" s="58">
        <f>IF((I66-H$69+(H$69/12*5))+K66&gt;$I$197,$I$197-K66,(I66-H$69+(H$69/12*5)))</f>
        <v>74498.814604423707</v>
      </c>
      <c r="K66" s="91">
        <f t="shared" si="44"/>
        <v>10221.185395576289</v>
      </c>
      <c r="L66" s="284">
        <f t="shared" si="24"/>
        <v>84720</v>
      </c>
      <c r="M66" s="57">
        <f t="shared" si="45"/>
        <v>70773.873874202516</v>
      </c>
      <c r="N66" s="91">
        <f t="shared" si="46"/>
        <v>9710.1261257974747</v>
      </c>
      <c r="O66" s="60">
        <f t="shared" si="27"/>
        <v>80483.999999999985</v>
      </c>
      <c r="P66" s="58">
        <f t="shared" si="47"/>
        <v>67048.93314398134</v>
      </c>
      <c r="Q66" s="91">
        <f t="shared" si="48"/>
        <v>9199.0668560186605</v>
      </c>
      <c r="R66" s="59">
        <f t="shared" si="30"/>
        <v>76248</v>
      </c>
      <c r="S66" s="57">
        <f t="shared" si="49"/>
        <v>59599.051683538972</v>
      </c>
      <c r="T66" s="91">
        <f t="shared" si="50"/>
        <v>8176.9483164610319</v>
      </c>
      <c r="U66" s="60">
        <f t="shared" si="33"/>
        <v>67776</v>
      </c>
      <c r="V66" s="58">
        <f t="shared" si="51"/>
        <v>52149.170223096589</v>
      </c>
      <c r="W66" s="91">
        <f t="shared" si="52"/>
        <v>7154.8297769034016</v>
      </c>
      <c r="X66" s="59">
        <f t="shared" si="36"/>
        <v>59303.999999999993</v>
      </c>
      <c r="Y66" s="57">
        <f t="shared" si="53"/>
        <v>44699.288762654222</v>
      </c>
      <c r="Z66" s="91">
        <f t="shared" si="54"/>
        <v>6132.711237345773</v>
      </c>
      <c r="AA66" s="59">
        <f t="shared" si="39"/>
        <v>50831.999999999993</v>
      </c>
    </row>
    <row r="67" spans="1:27">
      <c r="A67" s="105">
        <v>112</v>
      </c>
      <c r="B67" s="333">
        <v>41883</v>
      </c>
      <c r="C67" s="61">
        <f>VLOOKUP(B67,'base(indices)'!$A$16:$C$183,3,FALSE)</f>
        <v>724</v>
      </c>
      <c r="D67" s="192">
        <f>'base(indices)'!G60</f>
        <v>1.5277781699999999</v>
      </c>
      <c r="E67" s="63">
        <f t="shared" si="55"/>
        <v>1106.11139508</v>
      </c>
      <c r="F67" s="82">
        <f>'base(indices)'!I60</f>
        <v>0.61907000000000001</v>
      </c>
      <c r="G67" s="63">
        <f t="shared" si="21"/>
        <v>684.76038135217561</v>
      </c>
      <c r="H67" s="268">
        <f t="shared" si="22"/>
        <v>1790.8717764321755</v>
      </c>
      <c r="I67" s="347">
        <f t="shared" si="41"/>
        <v>198304.73846065736</v>
      </c>
      <c r="J67" s="45">
        <f>IF((I67-H$69+(H$69/12*4))+K67&gt;$I$197,$I$197-K67,(I67-H$69+(H$69/12*4)))</f>
        <v>74498.814604423707</v>
      </c>
      <c r="K67" s="108">
        <f t="shared" si="44"/>
        <v>10221.185395576289</v>
      </c>
      <c r="L67" s="46">
        <f t="shared" si="24"/>
        <v>84720</v>
      </c>
      <c r="M67" s="43">
        <f t="shared" si="45"/>
        <v>70773.873874202516</v>
      </c>
      <c r="N67" s="108">
        <f t="shared" si="46"/>
        <v>9710.1261257974747</v>
      </c>
      <c r="O67" s="47">
        <f t="shared" si="27"/>
        <v>80483.999999999985</v>
      </c>
      <c r="P67" s="119">
        <f t="shared" si="47"/>
        <v>67048.93314398134</v>
      </c>
      <c r="Q67" s="108">
        <f t="shared" si="48"/>
        <v>9199.0668560186605</v>
      </c>
      <c r="R67" s="46">
        <f t="shared" si="30"/>
        <v>76248</v>
      </c>
      <c r="S67" s="43">
        <f t="shared" si="49"/>
        <v>59599.051683538972</v>
      </c>
      <c r="T67" s="108">
        <f t="shared" si="50"/>
        <v>8176.9483164610319</v>
      </c>
      <c r="U67" s="47">
        <f t="shared" si="33"/>
        <v>67776</v>
      </c>
      <c r="V67" s="45">
        <f t="shared" si="51"/>
        <v>52149.170223096589</v>
      </c>
      <c r="W67" s="108">
        <f t="shared" si="52"/>
        <v>7154.8297769034016</v>
      </c>
      <c r="X67" s="46">
        <f t="shared" si="36"/>
        <v>59303.999999999993</v>
      </c>
      <c r="Y67" s="43">
        <f t="shared" si="53"/>
        <v>44699.288762654222</v>
      </c>
      <c r="Z67" s="108">
        <f t="shared" si="54"/>
        <v>6132.711237345773</v>
      </c>
      <c r="AA67" s="46">
        <f t="shared" si="39"/>
        <v>50831.999999999993</v>
      </c>
    </row>
    <row r="68" spans="1:27">
      <c r="A68" s="105">
        <v>111</v>
      </c>
      <c r="B68" s="106">
        <v>41913</v>
      </c>
      <c r="C68" s="61">
        <f>VLOOKUP(B68,'base(indices)'!$A$16:$C$183,3,FALSE)</f>
        <v>724</v>
      </c>
      <c r="D68" s="192">
        <f>'base(indices)'!G61</f>
        <v>1.52184298</v>
      </c>
      <c r="E68" s="54">
        <f t="shared" si="55"/>
        <v>1101.81431752</v>
      </c>
      <c r="F68" s="82">
        <f>'base(indices)'!I61</f>
        <v>0.61907000000000001</v>
      </c>
      <c r="G68" s="54">
        <f t="shared" si="21"/>
        <v>682.10018954710642</v>
      </c>
      <c r="H68" s="267">
        <f t="shared" si="22"/>
        <v>1783.9145070671066</v>
      </c>
      <c r="I68" s="346">
        <f t="shared" si="41"/>
        <v>196513.86668422518</v>
      </c>
      <c r="J68" s="58">
        <f>IF((I68-H$69+(H$69/12*3))+K68&gt;$I$197,$I$197-K68,(I68-H$69+(H$69/12*3)))</f>
        <v>74498.814604423707</v>
      </c>
      <c r="K68" s="91">
        <f t="shared" si="44"/>
        <v>10221.185395576289</v>
      </c>
      <c r="L68" s="284">
        <f t="shared" si="24"/>
        <v>84720</v>
      </c>
      <c r="M68" s="57">
        <f t="shared" si="45"/>
        <v>70773.873874202516</v>
      </c>
      <c r="N68" s="91">
        <f t="shared" si="46"/>
        <v>9710.1261257974747</v>
      </c>
      <c r="O68" s="60">
        <f t="shared" si="27"/>
        <v>80483.999999999985</v>
      </c>
      <c r="P68" s="58">
        <f t="shared" si="47"/>
        <v>67048.93314398134</v>
      </c>
      <c r="Q68" s="91">
        <f t="shared" si="48"/>
        <v>9199.0668560186605</v>
      </c>
      <c r="R68" s="59">
        <f t="shared" si="30"/>
        <v>76248</v>
      </c>
      <c r="S68" s="57">
        <f t="shared" si="49"/>
        <v>59599.051683538972</v>
      </c>
      <c r="T68" s="91">
        <f t="shared" si="50"/>
        <v>8176.9483164610319</v>
      </c>
      <c r="U68" s="60">
        <f t="shared" si="33"/>
        <v>67776</v>
      </c>
      <c r="V68" s="58">
        <f t="shared" si="51"/>
        <v>52149.170223096589</v>
      </c>
      <c r="W68" s="91">
        <f t="shared" si="52"/>
        <v>7154.8297769034016</v>
      </c>
      <c r="X68" s="59">
        <f t="shared" si="36"/>
        <v>59303.999999999993</v>
      </c>
      <c r="Y68" s="57">
        <f t="shared" si="53"/>
        <v>44699.288762654222</v>
      </c>
      <c r="Z68" s="91">
        <f t="shared" si="54"/>
        <v>6132.711237345773</v>
      </c>
      <c r="AA68" s="59">
        <f t="shared" si="39"/>
        <v>50831.999999999993</v>
      </c>
    </row>
    <row r="69" spans="1:27">
      <c r="A69" s="105">
        <v>110</v>
      </c>
      <c r="B69" s="333">
        <v>41944</v>
      </c>
      <c r="C69" s="61">
        <f>VLOOKUP(B69,'base(indices)'!$A$16:$C$183,3,FALSE)</f>
        <v>724</v>
      </c>
      <c r="D69" s="192">
        <f>'base(indices)'!G62</f>
        <v>1.51457303</v>
      </c>
      <c r="E69" s="63">
        <f t="shared" si="55"/>
        <v>1096.55087372</v>
      </c>
      <c r="F69" s="82">
        <f>'base(indices)'!I62</f>
        <v>0.61907000000000001</v>
      </c>
      <c r="G69" s="63">
        <f t="shared" si="21"/>
        <v>678.84174939384047</v>
      </c>
      <c r="H69" s="268">
        <f t="shared" si="22"/>
        <v>1775.3926231138405</v>
      </c>
      <c r="I69" s="347">
        <f t="shared" si="41"/>
        <v>194729.95217715809</v>
      </c>
      <c r="J69" s="45">
        <f>IF((I69-H$69+(H$69/12*2))+K69&gt;$I$197,$I$197-K69,(I69-H$69+(H$69/12*2)))</f>
        <v>74498.814604423707</v>
      </c>
      <c r="K69" s="108">
        <f t="shared" si="44"/>
        <v>10221.185395576289</v>
      </c>
      <c r="L69" s="46">
        <f t="shared" si="24"/>
        <v>84720</v>
      </c>
      <c r="M69" s="43">
        <f t="shared" si="45"/>
        <v>70773.873874202516</v>
      </c>
      <c r="N69" s="108">
        <f t="shared" si="46"/>
        <v>9710.1261257974747</v>
      </c>
      <c r="O69" s="47">
        <f t="shared" si="27"/>
        <v>80483.999999999985</v>
      </c>
      <c r="P69" s="119">
        <f t="shared" si="47"/>
        <v>67048.93314398134</v>
      </c>
      <c r="Q69" s="108">
        <f t="shared" si="48"/>
        <v>9199.0668560186605</v>
      </c>
      <c r="R69" s="46">
        <f t="shared" si="30"/>
        <v>76248</v>
      </c>
      <c r="S69" s="43">
        <f t="shared" si="49"/>
        <v>59599.051683538972</v>
      </c>
      <c r="T69" s="108">
        <f t="shared" si="50"/>
        <v>8176.9483164610319</v>
      </c>
      <c r="U69" s="47">
        <f t="shared" si="33"/>
        <v>67776</v>
      </c>
      <c r="V69" s="45">
        <f t="shared" si="51"/>
        <v>52149.170223096589</v>
      </c>
      <c r="W69" s="108">
        <f t="shared" si="52"/>
        <v>7154.8297769034016</v>
      </c>
      <c r="X69" s="46">
        <f t="shared" si="36"/>
        <v>59303.999999999993</v>
      </c>
      <c r="Y69" s="43">
        <f t="shared" si="53"/>
        <v>44699.288762654222</v>
      </c>
      <c r="Z69" s="108">
        <f t="shared" si="54"/>
        <v>6132.711237345773</v>
      </c>
      <c r="AA69" s="46">
        <f t="shared" si="39"/>
        <v>50831.999999999993</v>
      </c>
    </row>
    <row r="70" spans="1:27" ht="13" thickBot="1">
      <c r="A70" s="110">
        <v>109</v>
      </c>
      <c r="B70" s="344">
        <v>41974</v>
      </c>
      <c r="C70" s="69">
        <f>VLOOKUP(B70,'base(indices)'!$A$16:$C$183,3,FALSE)*2</f>
        <v>1448</v>
      </c>
      <c r="D70" s="335">
        <f>'base(indices)'!G63</f>
        <v>1.50883944</v>
      </c>
      <c r="E70" s="163">
        <f t="shared" si="55"/>
        <v>2184.79950912</v>
      </c>
      <c r="F70" s="304">
        <f>'base(indices)'!I63</f>
        <v>0.61907000000000001</v>
      </c>
      <c r="G70" s="163">
        <f t="shared" si="21"/>
        <v>1352.5438321109184</v>
      </c>
      <c r="H70" s="355">
        <f t="shared" si="22"/>
        <v>3537.3433412309187</v>
      </c>
      <c r="I70" s="348">
        <f t="shared" si="41"/>
        <v>192954.55955404424</v>
      </c>
      <c r="J70" s="285">
        <f>IF((I70-H$69+(H$69/12*1))+K70&gt;$I$197,$I$197-K70,(I70-H$69+(H$69/12*1)))</f>
        <v>74498.814604423707</v>
      </c>
      <c r="K70" s="202">
        <f t="shared" si="44"/>
        <v>10221.185395576289</v>
      </c>
      <c r="L70" s="286">
        <f t="shared" si="24"/>
        <v>84720</v>
      </c>
      <c r="M70" s="282">
        <f t="shared" si="45"/>
        <v>70773.873874202516</v>
      </c>
      <c r="N70" s="202">
        <f t="shared" si="46"/>
        <v>9710.1261257974747</v>
      </c>
      <c r="O70" s="289">
        <f t="shared" si="27"/>
        <v>80483.999999999985</v>
      </c>
      <c r="P70" s="285">
        <f t="shared" si="47"/>
        <v>67048.93314398134</v>
      </c>
      <c r="Q70" s="202">
        <f t="shared" si="48"/>
        <v>9199.0668560186605</v>
      </c>
      <c r="R70" s="203">
        <f t="shared" si="30"/>
        <v>76248</v>
      </c>
      <c r="S70" s="282">
        <f t="shared" si="49"/>
        <v>59599.051683538972</v>
      </c>
      <c r="T70" s="202">
        <f t="shared" si="50"/>
        <v>8176.9483164610319</v>
      </c>
      <c r="U70" s="289">
        <f t="shared" si="33"/>
        <v>67776</v>
      </c>
      <c r="V70" s="285">
        <f t="shared" si="51"/>
        <v>52149.170223096589</v>
      </c>
      <c r="W70" s="202">
        <f t="shared" si="52"/>
        <v>7154.8297769034016</v>
      </c>
      <c r="X70" s="203">
        <f t="shared" si="36"/>
        <v>59303.999999999993</v>
      </c>
      <c r="Y70" s="282">
        <f t="shared" si="53"/>
        <v>44699.288762654222</v>
      </c>
      <c r="Z70" s="202">
        <f t="shared" si="54"/>
        <v>6132.711237345773</v>
      </c>
      <c r="AA70" s="203">
        <f t="shared" si="39"/>
        <v>50831.999999999993</v>
      </c>
    </row>
    <row r="71" spans="1:27">
      <c r="A71" s="190">
        <v>108</v>
      </c>
      <c r="B71" s="338">
        <v>42005</v>
      </c>
      <c r="C71" s="41">
        <f>VLOOKUP(B71,'base(indices)'!$A$16:$C$183,3,FALSE)</f>
        <v>788</v>
      </c>
      <c r="D71" s="193">
        <f>'base(indices)'!G64</f>
        <v>1.49701303</v>
      </c>
      <c r="E71" s="78">
        <f>C71*D71</f>
        <v>1179.6462676399999</v>
      </c>
      <c r="F71" s="79">
        <f>'base(indices)'!I64</f>
        <v>0.61907000000000001</v>
      </c>
      <c r="G71" s="78">
        <f t="shared" si="21"/>
        <v>730.28361490789473</v>
      </c>
      <c r="H71" s="266">
        <f t="shared" si="22"/>
        <v>1909.9298825478945</v>
      </c>
      <c r="I71" s="345">
        <f t="shared" si="41"/>
        <v>189417.21621281334</v>
      </c>
      <c r="J71" s="48">
        <f>IF((I71-H$81+(H$81))+K71&gt;$I$197,$I$197-K71,(I71-H$81+(H$81)))</f>
        <v>74498.814604423707</v>
      </c>
      <c r="K71" s="109">
        <f t="shared" si="44"/>
        <v>10221.185395576289</v>
      </c>
      <c r="L71" s="49">
        <f t="shared" si="24"/>
        <v>84720</v>
      </c>
      <c r="M71" s="138">
        <f t="shared" si="45"/>
        <v>70773.873874202516</v>
      </c>
      <c r="N71" s="109">
        <f t="shared" si="46"/>
        <v>9710.1261257974747</v>
      </c>
      <c r="O71" s="139">
        <f t="shared" si="27"/>
        <v>80483.999999999985</v>
      </c>
      <c r="P71" s="291">
        <f t="shared" si="47"/>
        <v>67048.93314398134</v>
      </c>
      <c r="Q71" s="109">
        <f t="shared" si="48"/>
        <v>9199.0668560186605</v>
      </c>
      <c r="R71" s="49">
        <f t="shared" si="30"/>
        <v>76248</v>
      </c>
      <c r="S71" s="138">
        <f t="shared" si="49"/>
        <v>59599.051683538972</v>
      </c>
      <c r="T71" s="109">
        <f t="shared" si="50"/>
        <v>8176.9483164610319</v>
      </c>
      <c r="U71" s="139">
        <f t="shared" si="33"/>
        <v>67776</v>
      </c>
      <c r="V71" s="48">
        <f t="shared" si="51"/>
        <v>52149.170223096589</v>
      </c>
      <c r="W71" s="109">
        <f t="shared" si="52"/>
        <v>7154.8297769034016</v>
      </c>
      <c r="X71" s="49">
        <f t="shared" si="36"/>
        <v>59303.999999999993</v>
      </c>
      <c r="Y71" s="138">
        <f t="shared" si="53"/>
        <v>44699.288762654222</v>
      </c>
      <c r="Z71" s="109">
        <f t="shared" si="54"/>
        <v>6132.711237345773</v>
      </c>
      <c r="AA71" s="49">
        <f t="shared" si="39"/>
        <v>50831.999999999993</v>
      </c>
    </row>
    <row r="72" spans="1:27">
      <c r="A72" s="187">
        <v>107</v>
      </c>
      <c r="B72" s="339">
        <v>42036</v>
      </c>
      <c r="C72" s="61">
        <f>VLOOKUP(B72,'base(indices)'!$A$16:$C$183,3,FALSE)</f>
        <v>788</v>
      </c>
      <c r="D72" s="192">
        <f>'base(indices)'!G65</f>
        <v>1.4838071500000001</v>
      </c>
      <c r="E72" s="54">
        <f t="shared" ref="E72:E82" si="56">C72*D72</f>
        <v>1169.2400342000001</v>
      </c>
      <c r="F72" s="82">
        <f>'base(indices)'!I65</f>
        <v>0.61407</v>
      </c>
      <c r="G72" s="54">
        <f t="shared" si="21"/>
        <v>717.99522780119401</v>
      </c>
      <c r="H72" s="267">
        <f t="shared" si="22"/>
        <v>1887.2352620011941</v>
      </c>
      <c r="I72" s="346">
        <f t="shared" si="41"/>
        <v>187507.28633026543</v>
      </c>
      <c r="J72" s="58">
        <f>IF((I72-H$81+(H$81/12*11))+K72&gt;$I$197,$I$197-K72,(I72-H$81+(H$81/12*11)))</f>
        <v>74498.814604423707</v>
      </c>
      <c r="K72" s="91">
        <f t="shared" si="44"/>
        <v>10221.185395576289</v>
      </c>
      <c r="L72" s="284">
        <f t="shared" si="24"/>
        <v>84720</v>
      </c>
      <c r="M72" s="57">
        <f t="shared" si="45"/>
        <v>70773.873874202516</v>
      </c>
      <c r="N72" s="91">
        <f t="shared" si="46"/>
        <v>9710.1261257974747</v>
      </c>
      <c r="O72" s="60">
        <f t="shared" si="27"/>
        <v>80483.999999999985</v>
      </c>
      <c r="P72" s="58">
        <f t="shared" si="47"/>
        <v>67048.93314398134</v>
      </c>
      <c r="Q72" s="91">
        <f t="shared" si="48"/>
        <v>9199.0668560186605</v>
      </c>
      <c r="R72" s="59">
        <f t="shared" si="30"/>
        <v>76248</v>
      </c>
      <c r="S72" s="57">
        <f t="shared" si="49"/>
        <v>59599.051683538972</v>
      </c>
      <c r="T72" s="91">
        <f t="shared" si="50"/>
        <v>8176.9483164610319</v>
      </c>
      <c r="U72" s="60">
        <f t="shared" si="33"/>
        <v>67776</v>
      </c>
      <c r="V72" s="58">
        <f t="shared" si="51"/>
        <v>52149.170223096589</v>
      </c>
      <c r="W72" s="91">
        <f t="shared" si="52"/>
        <v>7154.8297769034016</v>
      </c>
      <c r="X72" s="59">
        <f t="shared" si="36"/>
        <v>59303.999999999993</v>
      </c>
      <c r="Y72" s="57">
        <f t="shared" si="53"/>
        <v>44699.288762654222</v>
      </c>
      <c r="Z72" s="91">
        <f t="shared" si="54"/>
        <v>6132.711237345773</v>
      </c>
      <c r="AA72" s="59">
        <f t="shared" si="39"/>
        <v>50831.999999999993</v>
      </c>
    </row>
    <row r="73" spans="1:27">
      <c r="A73" s="187">
        <v>106</v>
      </c>
      <c r="B73" s="340">
        <v>42064</v>
      </c>
      <c r="C73" s="61">
        <f>VLOOKUP(B73,'base(indices)'!$A$16:$C$183,3,FALSE)</f>
        <v>788</v>
      </c>
      <c r="D73" s="192">
        <f>'base(indices)'!G66</f>
        <v>1.4643315400000001</v>
      </c>
      <c r="E73" s="63">
        <f t="shared" si="56"/>
        <v>1153.8932535200001</v>
      </c>
      <c r="F73" s="82">
        <f>'base(indices)'!I66</f>
        <v>0.60907</v>
      </c>
      <c r="G73" s="63">
        <f t="shared" si="21"/>
        <v>702.80176392142653</v>
      </c>
      <c r="H73" s="268">
        <f t="shared" si="22"/>
        <v>1856.6950174414267</v>
      </c>
      <c r="I73" s="347">
        <f t="shared" si="41"/>
        <v>185620.05106826423</v>
      </c>
      <c r="J73" s="45">
        <f>IF((I73-H$81+(H$81/12*10))+K73&gt;$I$197,$I$197-K73,(I73-H$81+(H$81/12*10)))</f>
        <v>74498.814604423707</v>
      </c>
      <c r="K73" s="108">
        <f t="shared" si="44"/>
        <v>10221.185395576289</v>
      </c>
      <c r="L73" s="46">
        <f t="shared" si="24"/>
        <v>84720</v>
      </c>
      <c r="M73" s="43">
        <f t="shared" si="45"/>
        <v>70773.873874202516</v>
      </c>
      <c r="N73" s="108">
        <f t="shared" si="46"/>
        <v>9710.1261257974747</v>
      </c>
      <c r="O73" s="47">
        <f t="shared" si="27"/>
        <v>80483.999999999985</v>
      </c>
      <c r="P73" s="119">
        <f t="shared" si="47"/>
        <v>67048.93314398134</v>
      </c>
      <c r="Q73" s="108">
        <f t="shared" si="48"/>
        <v>9199.0668560186605</v>
      </c>
      <c r="R73" s="46">
        <f t="shared" si="30"/>
        <v>76248</v>
      </c>
      <c r="S73" s="43">
        <f t="shared" si="49"/>
        <v>59599.051683538972</v>
      </c>
      <c r="T73" s="108">
        <f t="shared" si="50"/>
        <v>8176.9483164610319</v>
      </c>
      <c r="U73" s="47">
        <f t="shared" si="33"/>
        <v>67776</v>
      </c>
      <c r="V73" s="45">
        <f t="shared" si="51"/>
        <v>52149.170223096589</v>
      </c>
      <c r="W73" s="108">
        <f t="shared" si="52"/>
        <v>7154.8297769034016</v>
      </c>
      <c r="X73" s="46">
        <f t="shared" si="36"/>
        <v>59303.999999999993</v>
      </c>
      <c r="Y73" s="43">
        <f t="shared" si="53"/>
        <v>44699.288762654222</v>
      </c>
      <c r="Z73" s="108">
        <f t="shared" si="54"/>
        <v>6132.711237345773</v>
      </c>
      <c r="AA73" s="46">
        <f t="shared" si="39"/>
        <v>50831.999999999993</v>
      </c>
    </row>
    <row r="74" spans="1:27">
      <c r="A74" s="187">
        <v>105</v>
      </c>
      <c r="B74" s="339">
        <v>42095</v>
      </c>
      <c r="C74" s="61">
        <f>VLOOKUP(B74,'base(indices)'!$A$16:$C$183,3,FALSE)</f>
        <v>788</v>
      </c>
      <c r="D74" s="192">
        <f>'base(indices)'!G67</f>
        <v>1.4463962299999999</v>
      </c>
      <c r="E74" s="54">
        <f t="shared" si="56"/>
        <v>1139.7602292399999</v>
      </c>
      <c r="F74" s="82">
        <f>'base(indices)'!I67</f>
        <v>0.60407</v>
      </c>
      <c r="G74" s="54">
        <f t="shared" si="21"/>
        <v>688.49496167700681</v>
      </c>
      <c r="H74" s="267">
        <f t="shared" si="22"/>
        <v>1828.2551909170068</v>
      </c>
      <c r="I74" s="346">
        <f t="shared" si="41"/>
        <v>183763.3560508228</v>
      </c>
      <c r="J74" s="58">
        <f>IF((I74-H$81+(H$81/12*9))+K74&gt;$I$197,$I$197-K74,(I74-H$81+(H$81/12*9)))</f>
        <v>74498.814604423707</v>
      </c>
      <c r="K74" s="91">
        <f t="shared" si="44"/>
        <v>10221.185395576289</v>
      </c>
      <c r="L74" s="284">
        <f t="shared" si="24"/>
        <v>84720</v>
      </c>
      <c r="M74" s="57">
        <f t="shared" si="45"/>
        <v>70773.873874202516</v>
      </c>
      <c r="N74" s="91">
        <f t="shared" si="46"/>
        <v>9710.1261257974747</v>
      </c>
      <c r="O74" s="60">
        <f t="shared" si="27"/>
        <v>80483.999999999985</v>
      </c>
      <c r="P74" s="58">
        <f t="shared" si="47"/>
        <v>67048.93314398134</v>
      </c>
      <c r="Q74" s="91">
        <f t="shared" si="48"/>
        <v>9199.0668560186605</v>
      </c>
      <c r="R74" s="59">
        <f t="shared" si="30"/>
        <v>76248</v>
      </c>
      <c r="S74" s="57">
        <f t="shared" si="49"/>
        <v>59599.051683538972</v>
      </c>
      <c r="T74" s="91">
        <f t="shared" si="50"/>
        <v>8176.9483164610319</v>
      </c>
      <c r="U74" s="60">
        <f t="shared" si="33"/>
        <v>67776</v>
      </c>
      <c r="V74" s="58">
        <f t="shared" si="51"/>
        <v>52149.170223096589</v>
      </c>
      <c r="W74" s="91">
        <f t="shared" si="52"/>
        <v>7154.8297769034016</v>
      </c>
      <c r="X74" s="59">
        <f t="shared" si="36"/>
        <v>59303.999999999993</v>
      </c>
      <c r="Y74" s="57">
        <f t="shared" si="53"/>
        <v>44699.288762654222</v>
      </c>
      <c r="Z74" s="91">
        <f t="shared" si="54"/>
        <v>6132.711237345773</v>
      </c>
      <c r="AA74" s="59">
        <f t="shared" si="39"/>
        <v>50831.999999999993</v>
      </c>
    </row>
    <row r="75" spans="1:27">
      <c r="A75" s="187">
        <v>104</v>
      </c>
      <c r="B75" s="340">
        <v>42125</v>
      </c>
      <c r="C75" s="61">
        <f>VLOOKUP(B75,'base(indices)'!$A$16:$C$183,3,FALSE)</f>
        <v>788</v>
      </c>
      <c r="D75" s="192">
        <f>'base(indices)'!G68</f>
        <v>1.4310836300000001</v>
      </c>
      <c r="E75" s="63">
        <f t="shared" si="56"/>
        <v>1127.6939004400001</v>
      </c>
      <c r="F75" s="82">
        <f>'base(indices)'!I68</f>
        <v>0.59906999999999999</v>
      </c>
      <c r="G75" s="63">
        <f t="shared" si="21"/>
        <v>675.56758493659083</v>
      </c>
      <c r="H75" s="268">
        <f t="shared" si="22"/>
        <v>1803.2614853765908</v>
      </c>
      <c r="I75" s="347">
        <f t="shared" si="41"/>
        <v>181935.1008599058</v>
      </c>
      <c r="J75" s="45">
        <f>IF((I75-H$81+(H$81/12*8))+K75&gt;$I$197,$I$197-K75,(I75-H$81+(H$81/12*8)))</f>
        <v>74498.814604423707</v>
      </c>
      <c r="K75" s="108">
        <f t="shared" si="44"/>
        <v>10221.185395576289</v>
      </c>
      <c r="L75" s="46">
        <f t="shared" si="24"/>
        <v>84720</v>
      </c>
      <c r="M75" s="43">
        <f t="shared" si="45"/>
        <v>70773.873874202516</v>
      </c>
      <c r="N75" s="108">
        <f t="shared" si="46"/>
        <v>9710.1261257974747</v>
      </c>
      <c r="O75" s="47">
        <f t="shared" si="27"/>
        <v>80483.999999999985</v>
      </c>
      <c r="P75" s="119">
        <f t="shared" si="47"/>
        <v>67048.93314398134</v>
      </c>
      <c r="Q75" s="108">
        <f t="shared" si="48"/>
        <v>9199.0668560186605</v>
      </c>
      <c r="R75" s="46">
        <f t="shared" si="30"/>
        <v>76248</v>
      </c>
      <c r="S75" s="43">
        <f t="shared" si="49"/>
        <v>59599.051683538972</v>
      </c>
      <c r="T75" s="108">
        <f t="shared" si="50"/>
        <v>8176.9483164610319</v>
      </c>
      <c r="U75" s="47">
        <f t="shared" si="33"/>
        <v>67776</v>
      </c>
      <c r="V75" s="45">
        <f t="shared" si="51"/>
        <v>52149.170223096589</v>
      </c>
      <c r="W75" s="108">
        <f t="shared" si="52"/>
        <v>7154.8297769034016</v>
      </c>
      <c r="X75" s="46">
        <f t="shared" si="36"/>
        <v>59303.999999999993</v>
      </c>
      <c r="Y75" s="43">
        <f t="shared" si="53"/>
        <v>44699.288762654222</v>
      </c>
      <c r="Z75" s="108">
        <f t="shared" si="54"/>
        <v>6132.711237345773</v>
      </c>
      <c r="AA75" s="46">
        <f t="shared" si="39"/>
        <v>50831.999999999993</v>
      </c>
    </row>
    <row r="76" spans="1:27">
      <c r="A76" s="187">
        <v>103</v>
      </c>
      <c r="B76" s="339">
        <v>42156</v>
      </c>
      <c r="C76" s="61">
        <f>VLOOKUP(B76,'base(indices)'!$A$16:$C$183,3,FALSE)</f>
        <v>788</v>
      </c>
      <c r="D76" s="192">
        <f>'base(indices)'!G69</f>
        <v>1.4225483400000001</v>
      </c>
      <c r="E76" s="54">
        <f t="shared" si="56"/>
        <v>1120.96809192</v>
      </c>
      <c r="F76" s="82">
        <f>'base(indices)'!I69</f>
        <v>0.59406999999999999</v>
      </c>
      <c r="G76" s="54">
        <f t="shared" si="21"/>
        <v>665.93351436691444</v>
      </c>
      <c r="H76" s="267">
        <f t="shared" si="22"/>
        <v>1786.9016062869146</v>
      </c>
      <c r="I76" s="346">
        <f t="shared" si="41"/>
        <v>180131.8393745292</v>
      </c>
      <c r="J76" s="58">
        <f>IF((I76-H$81+(H$81/12*7))+K76&gt;$I$197,$I$197-K76,(I76-H$81+(H$81/12*7)))</f>
        <v>74498.814604423707</v>
      </c>
      <c r="K76" s="91">
        <f t="shared" si="44"/>
        <v>10221.185395576289</v>
      </c>
      <c r="L76" s="284">
        <f t="shared" si="24"/>
        <v>84720</v>
      </c>
      <c r="M76" s="57">
        <f t="shared" si="45"/>
        <v>70773.873874202516</v>
      </c>
      <c r="N76" s="91">
        <f t="shared" si="46"/>
        <v>9710.1261257974747</v>
      </c>
      <c r="O76" s="60">
        <f t="shared" si="27"/>
        <v>80483.999999999985</v>
      </c>
      <c r="P76" s="58">
        <f t="shared" si="47"/>
        <v>67048.93314398134</v>
      </c>
      <c r="Q76" s="91">
        <f t="shared" si="48"/>
        <v>9199.0668560186605</v>
      </c>
      <c r="R76" s="59">
        <f t="shared" si="30"/>
        <v>76248</v>
      </c>
      <c r="S76" s="57">
        <f t="shared" si="49"/>
        <v>59599.051683538972</v>
      </c>
      <c r="T76" s="91">
        <f t="shared" si="50"/>
        <v>8176.9483164610319</v>
      </c>
      <c r="U76" s="60">
        <f t="shared" si="33"/>
        <v>67776</v>
      </c>
      <c r="V76" s="58">
        <f t="shared" si="51"/>
        <v>52149.170223096589</v>
      </c>
      <c r="W76" s="91">
        <f t="shared" si="52"/>
        <v>7154.8297769034016</v>
      </c>
      <c r="X76" s="59">
        <f t="shared" si="36"/>
        <v>59303.999999999993</v>
      </c>
      <c r="Y76" s="57">
        <f t="shared" si="53"/>
        <v>44699.288762654222</v>
      </c>
      <c r="Z76" s="91">
        <f t="shared" si="54"/>
        <v>6132.711237345773</v>
      </c>
      <c r="AA76" s="59">
        <f t="shared" si="39"/>
        <v>50831.999999999993</v>
      </c>
    </row>
    <row r="77" spans="1:27">
      <c r="A77" s="187">
        <v>102</v>
      </c>
      <c r="B77" s="340">
        <v>42186</v>
      </c>
      <c r="C77" s="61">
        <f>VLOOKUP(B77,'base(indices)'!$A$16:$C$183,3,FALSE)</f>
        <v>788</v>
      </c>
      <c r="D77" s="192">
        <f>'base(indices)'!G70</f>
        <v>1.4086031699999999</v>
      </c>
      <c r="E77" s="63">
        <f t="shared" si="56"/>
        <v>1109.9792979599999</v>
      </c>
      <c r="F77" s="82">
        <f>'base(indices)'!I70</f>
        <v>0.58906999999999998</v>
      </c>
      <c r="G77" s="63">
        <f t="shared" si="21"/>
        <v>653.85550504929711</v>
      </c>
      <c r="H77" s="268">
        <f t="shared" si="22"/>
        <v>1763.834803009297</v>
      </c>
      <c r="I77" s="347">
        <f t="shared" si="41"/>
        <v>178344.93776824229</v>
      </c>
      <c r="J77" s="45">
        <f>IF((I77-H$81+(H$81/12*6))+K77&gt;$I$197,$I$197-K77,(I77-H$81+(H$81/12*6)))</f>
        <v>74498.814604423707</v>
      </c>
      <c r="K77" s="108">
        <f t="shared" si="44"/>
        <v>10221.185395576289</v>
      </c>
      <c r="L77" s="46">
        <f t="shared" si="24"/>
        <v>84720</v>
      </c>
      <c r="M77" s="43">
        <f t="shared" si="45"/>
        <v>70773.873874202516</v>
      </c>
      <c r="N77" s="108">
        <f t="shared" si="46"/>
        <v>9710.1261257974747</v>
      </c>
      <c r="O77" s="47">
        <f t="shared" si="27"/>
        <v>80483.999999999985</v>
      </c>
      <c r="P77" s="119">
        <f t="shared" si="47"/>
        <v>67048.93314398134</v>
      </c>
      <c r="Q77" s="108">
        <f t="shared" si="48"/>
        <v>9199.0668560186605</v>
      </c>
      <c r="R77" s="46">
        <f t="shared" si="30"/>
        <v>76248</v>
      </c>
      <c r="S77" s="43">
        <f t="shared" si="49"/>
        <v>59599.051683538972</v>
      </c>
      <c r="T77" s="108">
        <f t="shared" si="50"/>
        <v>8176.9483164610319</v>
      </c>
      <c r="U77" s="47">
        <f t="shared" si="33"/>
        <v>67776</v>
      </c>
      <c r="V77" s="45">
        <f t="shared" si="51"/>
        <v>52149.170223096589</v>
      </c>
      <c r="W77" s="108">
        <f t="shared" si="52"/>
        <v>7154.8297769034016</v>
      </c>
      <c r="X77" s="46">
        <f t="shared" si="36"/>
        <v>59303.999999999993</v>
      </c>
      <c r="Y77" s="43">
        <f t="shared" si="53"/>
        <v>44699.288762654222</v>
      </c>
      <c r="Z77" s="108">
        <f t="shared" si="54"/>
        <v>6132.711237345773</v>
      </c>
      <c r="AA77" s="46">
        <f t="shared" si="39"/>
        <v>50831.999999999993</v>
      </c>
    </row>
    <row r="78" spans="1:27">
      <c r="A78" s="187">
        <v>101</v>
      </c>
      <c r="B78" s="339">
        <v>42217</v>
      </c>
      <c r="C78" s="61">
        <f>VLOOKUP(B78,'base(indices)'!$A$16:$C$183,3,FALSE)</f>
        <v>788</v>
      </c>
      <c r="D78" s="192">
        <f>'base(indices)'!G71</f>
        <v>1.40034116</v>
      </c>
      <c r="E78" s="54">
        <f t="shared" si="56"/>
        <v>1103.4688340800001</v>
      </c>
      <c r="F78" s="82">
        <f>'base(indices)'!I71</f>
        <v>0.58406999999999998</v>
      </c>
      <c r="G78" s="54">
        <f t="shared" si="21"/>
        <v>644.50304192110559</v>
      </c>
      <c r="H78" s="267">
        <f t="shared" si="22"/>
        <v>1747.9718760011056</v>
      </c>
      <c r="I78" s="346">
        <f t="shared" si="41"/>
        <v>176581.102965233</v>
      </c>
      <c r="J78" s="58">
        <f>IF((I78-H$81+(H$81/12*5))+K78&gt;$I$197,$I$197-K78,(I78-H$81+(H$81/12*5)))</f>
        <v>74498.814604423707</v>
      </c>
      <c r="K78" s="91">
        <f t="shared" si="44"/>
        <v>10221.185395576289</v>
      </c>
      <c r="L78" s="284">
        <f t="shared" si="24"/>
        <v>84720</v>
      </c>
      <c r="M78" s="57">
        <f t="shared" si="45"/>
        <v>70773.873874202516</v>
      </c>
      <c r="N78" s="91">
        <f t="shared" si="46"/>
        <v>9710.1261257974747</v>
      </c>
      <c r="O78" s="60">
        <f t="shared" si="27"/>
        <v>80483.999999999985</v>
      </c>
      <c r="P78" s="58">
        <f t="shared" si="47"/>
        <v>67048.93314398134</v>
      </c>
      <c r="Q78" s="91">
        <f t="shared" si="48"/>
        <v>9199.0668560186605</v>
      </c>
      <c r="R78" s="59">
        <f t="shared" si="30"/>
        <v>76248</v>
      </c>
      <c r="S78" s="57">
        <f t="shared" si="49"/>
        <v>59599.051683538972</v>
      </c>
      <c r="T78" s="91">
        <f t="shared" si="50"/>
        <v>8176.9483164610319</v>
      </c>
      <c r="U78" s="60">
        <f t="shared" si="33"/>
        <v>67776</v>
      </c>
      <c r="V78" s="58">
        <f t="shared" si="51"/>
        <v>52149.170223096589</v>
      </c>
      <c r="W78" s="91">
        <f t="shared" si="52"/>
        <v>7154.8297769034016</v>
      </c>
      <c r="X78" s="59">
        <f t="shared" si="36"/>
        <v>59303.999999999993</v>
      </c>
      <c r="Y78" s="57">
        <f t="shared" si="53"/>
        <v>44699.288762654222</v>
      </c>
      <c r="Z78" s="91">
        <f t="shared" si="54"/>
        <v>6132.711237345773</v>
      </c>
      <c r="AA78" s="59">
        <f t="shared" si="39"/>
        <v>50831.999999999993</v>
      </c>
    </row>
    <row r="79" spans="1:27">
      <c r="A79" s="187">
        <v>100</v>
      </c>
      <c r="B79" s="340">
        <v>42248</v>
      </c>
      <c r="C79" s="61">
        <f>VLOOKUP(B79,'base(indices)'!$A$16:$C$183,3,FALSE)</f>
        <v>788</v>
      </c>
      <c r="D79" s="192">
        <f>'base(indices)'!G72</f>
        <v>1.39434547</v>
      </c>
      <c r="E79" s="63">
        <f t="shared" si="56"/>
        <v>1098.7442303600001</v>
      </c>
      <c r="F79" s="82">
        <f>'base(indices)'!I72</f>
        <v>0.57906999999999997</v>
      </c>
      <c r="G79" s="63">
        <f t="shared" si="21"/>
        <v>636.24982147456524</v>
      </c>
      <c r="H79" s="268">
        <f t="shared" si="22"/>
        <v>1734.9940518345652</v>
      </c>
      <c r="I79" s="347">
        <f t="shared" si="41"/>
        <v>174833.1310892319</v>
      </c>
      <c r="J79" s="45">
        <f>IF((I79-H$81+(H$81/12*4))+K79&gt;$I$197,$I$197-K79,(I79-H$81+(H$81/12*4)))</f>
        <v>74498.814604423707</v>
      </c>
      <c r="K79" s="108">
        <f t="shared" si="44"/>
        <v>10221.185395576289</v>
      </c>
      <c r="L79" s="46">
        <f t="shared" si="24"/>
        <v>84720</v>
      </c>
      <c r="M79" s="43">
        <f t="shared" si="45"/>
        <v>70773.873874202516</v>
      </c>
      <c r="N79" s="108">
        <f t="shared" si="46"/>
        <v>9710.1261257974747</v>
      </c>
      <c r="O79" s="47">
        <f t="shared" si="27"/>
        <v>80483.999999999985</v>
      </c>
      <c r="P79" s="119">
        <f t="shared" si="47"/>
        <v>67048.93314398134</v>
      </c>
      <c r="Q79" s="108">
        <f t="shared" si="48"/>
        <v>9199.0668560186605</v>
      </c>
      <c r="R79" s="46">
        <f t="shared" si="30"/>
        <v>76248</v>
      </c>
      <c r="S79" s="43">
        <f t="shared" si="49"/>
        <v>59599.051683538972</v>
      </c>
      <c r="T79" s="108">
        <f t="shared" si="50"/>
        <v>8176.9483164610319</v>
      </c>
      <c r="U79" s="47">
        <f t="shared" si="33"/>
        <v>67776</v>
      </c>
      <c r="V79" s="45">
        <f t="shared" si="51"/>
        <v>52149.170223096589</v>
      </c>
      <c r="W79" s="108">
        <f t="shared" si="52"/>
        <v>7154.8297769034016</v>
      </c>
      <c r="X79" s="46">
        <f t="shared" si="36"/>
        <v>59303.999999999993</v>
      </c>
      <c r="Y79" s="43">
        <f t="shared" si="53"/>
        <v>44699.288762654222</v>
      </c>
      <c r="Z79" s="108">
        <f t="shared" si="54"/>
        <v>6132.711237345773</v>
      </c>
      <c r="AA79" s="46">
        <f t="shared" si="39"/>
        <v>50831.999999999993</v>
      </c>
    </row>
    <row r="80" spans="1:27">
      <c r="A80" s="187">
        <v>99</v>
      </c>
      <c r="B80" s="339">
        <v>42278</v>
      </c>
      <c r="C80" s="61">
        <f>VLOOKUP(B80,'base(indices)'!$A$16:$C$183,3,FALSE)</f>
        <v>788</v>
      </c>
      <c r="D80" s="192">
        <f>'base(indices)'!G73</f>
        <v>1.38892865</v>
      </c>
      <c r="E80" s="54">
        <f t="shared" si="56"/>
        <v>1094.4757761999999</v>
      </c>
      <c r="F80" s="82">
        <f>'base(indices)'!I73</f>
        <v>0.57406999999999997</v>
      </c>
      <c r="G80" s="54">
        <f t="shared" si="21"/>
        <v>628.30570884313397</v>
      </c>
      <c r="H80" s="267">
        <f t="shared" si="22"/>
        <v>1722.7814850431339</v>
      </c>
      <c r="I80" s="346">
        <f t="shared" si="41"/>
        <v>173098.13703739733</v>
      </c>
      <c r="J80" s="58">
        <f>IF((I80-H$81+(H$81/12*3))+K80&gt;$I$197,$I$197-K80,(I80-H$81+(H$81/12*3)))</f>
        <v>74498.814604423707</v>
      </c>
      <c r="K80" s="91">
        <f t="shared" si="44"/>
        <v>10221.185395576289</v>
      </c>
      <c r="L80" s="284">
        <f t="shared" si="24"/>
        <v>84720</v>
      </c>
      <c r="M80" s="57">
        <f t="shared" si="45"/>
        <v>70773.873874202516</v>
      </c>
      <c r="N80" s="91">
        <f t="shared" si="46"/>
        <v>9710.1261257974747</v>
      </c>
      <c r="O80" s="60">
        <f t="shared" si="27"/>
        <v>80483.999999999985</v>
      </c>
      <c r="P80" s="58">
        <f t="shared" si="47"/>
        <v>67048.93314398134</v>
      </c>
      <c r="Q80" s="91">
        <f t="shared" si="48"/>
        <v>9199.0668560186605</v>
      </c>
      <c r="R80" s="59">
        <f t="shared" si="30"/>
        <v>76248</v>
      </c>
      <c r="S80" s="57">
        <f t="shared" si="49"/>
        <v>59599.051683538972</v>
      </c>
      <c r="T80" s="91">
        <f t="shared" si="50"/>
        <v>8176.9483164610319</v>
      </c>
      <c r="U80" s="60">
        <f t="shared" si="33"/>
        <v>67776</v>
      </c>
      <c r="V80" s="58">
        <f t="shared" si="51"/>
        <v>52149.170223096589</v>
      </c>
      <c r="W80" s="91">
        <f t="shared" si="52"/>
        <v>7154.8297769034016</v>
      </c>
      <c r="X80" s="59">
        <f t="shared" si="36"/>
        <v>59303.999999999993</v>
      </c>
      <c r="Y80" s="57">
        <f t="shared" si="53"/>
        <v>44699.288762654222</v>
      </c>
      <c r="Z80" s="91">
        <f t="shared" si="54"/>
        <v>6132.711237345773</v>
      </c>
      <c r="AA80" s="59">
        <f t="shared" si="39"/>
        <v>50831.999999999993</v>
      </c>
    </row>
    <row r="81" spans="1:35">
      <c r="A81" s="187">
        <v>98</v>
      </c>
      <c r="B81" s="340">
        <v>42309</v>
      </c>
      <c r="C81" s="61">
        <f>VLOOKUP(B81,'base(indices)'!$A$16:$C$183,3,FALSE)</f>
        <v>788</v>
      </c>
      <c r="D81" s="192">
        <f>'base(indices)'!G74</f>
        <v>1.37982183</v>
      </c>
      <c r="E81" s="63">
        <f t="shared" si="56"/>
        <v>1087.2996020400001</v>
      </c>
      <c r="F81" s="82">
        <f>'base(indices)'!I74</f>
        <v>0.56906999999999996</v>
      </c>
      <c r="G81" s="63">
        <f t="shared" si="21"/>
        <v>618.74958453290276</v>
      </c>
      <c r="H81" s="268">
        <f t="shared" si="22"/>
        <v>1706.0491865729027</v>
      </c>
      <c r="I81" s="347">
        <f t="shared" si="41"/>
        <v>171375.35555235419</v>
      </c>
      <c r="J81" s="45">
        <f>IF((I81-H$81+(H$81/12*2))+K81&gt;$I$197,$I$197-K81,(I81-H$81+(H$81/12*2)))</f>
        <v>74498.814604423707</v>
      </c>
      <c r="K81" s="108">
        <f t="shared" si="44"/>
        <v>10221.185395576289</v>
      </c>
      <c r="L81" s="46">
        <f t="shared" si="24"/>
        <v>84720</v>
      </c>
      <c r="M81" s="43">
        <f t="shared" si="45"/>
        <v>70773.873874202516</v>
      </c>
      <c r="N81" s="108">
        <f t="shared" si="46"/>
        <v>9710.1261257974747</v>
      </c>
      <c r="O81" s="47">
        <f t="shared" si="27"/>
        <v>80483.999999999985</v>
      </c>
      <c r="P81" s="119">
        <f t="shared" si="47"/>
        <v>67048.93314398134</v>
      </c>
      <c r="Q81" s="108">
        <f t="shared" si="48"/>
        <v>9199.0668560186605</v>
      </c>
      <c r="R81" s="46">
        <f t="shared" si="30"/>
        <v>76248</v>
      </c>
      <c r="S81" s="43">
        <f t="shared" si="49"/>
        <v>59599.051683538972</v>
      </c>
      <c r="T81" s="108">
        <f t="shared" si="50"/>
        <v>8176.9483164610319</v>
      </c>
      <c r="U81" s="47">
        <f t="shared" si="33"/>
        <v>67776</v>
      </c>
      <c r="V81" s="45">
        <f t="shared" si="51"/>
        <v>52149.170223096589</v>
      </c>
      <c r="W81" s="108">
        <f t="shared" si="52"/>
        <v>7154.8297769034016</v>
      </c>
      <c r="X81" s="46">
        <f t="shared" si="36"/>
        <v>59303.999999999993</v>
      </c>
      <c r="Y81" s="43">
        <f t="shared" si="53"/>
        <v>44699.288762654222</v>
      </c>
      <c r="Z81" s="108">
        <f t="shared" si="54"/>
        <v>6132.711237345773</v>
      </c>
      <c r="AA81" s="46">
        <f t="shared" si="39"/>
        <v>50831.999999999993</v>
      </c>
    </row>
    <row r="82" spans="1:35" ht="13" thickBot="1">
      <c r="A82" s="305">
        <v>97</v>
      </c>
      <c r="B82" s="341">
        <v>42339</v>
      </c>
      <c r="C82" s="69">
        <f>VLOOKUP(B82,'base(indices)'!$A$16:$C$183,3,FALSE)*2</f>
        <v>1576</v>
      </c>
      <c r="D82" s="335">
        <f>'base(indices)'!G75</f>
        <v>1.36819219</v>
      </c>
      <c r="E82" s="163">
        <f t="shared" si="56"/>
        <v>2156.27089144</v>
      </c>
      <c r="F82" s="304">
        <f>'base(indices)'!I75</f>
        <v>0.56406999999999996</v>
      </c>
      <c r="G82" s="163">
        <f t="shared" si="21"/>
        <v>1216.2877217345608</v>
      </c>
      <c r="H82" s="355">
        <f t="shared" si="22"/>
        <v>3372.5586131745608</v>
      </c>
      <c r="I82" s="348">
        <f t="shared" si="41"/>
        <v>169669.30636578129</v>
      </c>
      <c r="J82" s="285">
        <f>IF((I82-H$81+(H$81/12*1))+K82&gt;$I$197,$I$197-K82,(I82-H$81+(H$81/12*1)))</f>
        <v>74498.814604423707</v>
      </c>
      <c r="K82" s="202">
        <f t="shared" si="44"/>
        <v>10221.185395576289</v>
      </c>
      <c r="L82" s="286">
        <f t="shared" si="24"/>
        <v>84720</v>
      </c>
      <c r="M82" s="282">
        <f t="shared" si="45"/>
        <v>70773.873874202516</v>
      </c>
      <c r="N82" s="202">
        <f t="shared" si="46"/>
        <v>9710.1261257974747</v>
      </c>
      <c r="O82" s="289">
        <f t="shared" si="27"/>
        <v>80483.999999999985</v>
      </c>
      <c r="P82" s="285">
        <f t="shared" si="47"/>
        <v>67048.93314398134</v>
      </c>
      <c r="Q82" s="202">
        <f t="shared" si="48"/>
        <v>9199.0668560186605</v>
      </c>
      <c r="R82" s="203">
        <f t="shared" si="30"/>
        <v>76248</v>
      </c>
      <c r="S82" s="282">
        <f t="shared" si="49"/>
        <v>59599.051683538972</v>
      </c>
      <c r="T82" s="202">
        <f t="shared" si="50"/>
        <v>8176.9483164610319</v>
      </c>
      <c r="U82" s="289">
        <f t="shared" si="33"/>
        <v>67776</v>
      </c>
      <c r="V82" s="285">
        <f t="shared" si="51"/>
        <v>52149.170223096589</v>
      </c>
      <c r="W82" s="202">
        <f t="shared" si="52"/>
        <v>7154.8297769034016</v>
      </c>
      <c r="X82" s="203">
        <f t="shared" si="36"/>
        <v>59303.999999999993</v>
      </c>
      <c r="Y82" s="282">
        <f t="shared" si="53"/>
        <v>44699.288762654222</v>
      </c>
      <c r="Z82" s="202">
        <f t="shared" si="54"/>
        <v>6132.711237345773</v>
      </c>
      <c r="AA82" s="203">
        <f t="shared" si="39"/>
        <v>50831.999999999993</v>
      </c>
    </row>
    <row r="83" spans="1:35">
      <c r="A83" s="158">
        <v>96</v>
      </c>
      <c r="B83" s="246">
        <v>42370</v>
      </c>
      <c r="C83" s="41">
        <f>VLOOKUP(B83,'base(indices)'!$A$16:$C$183,3,FALSE)</f>
        <v>880</v>
      </c>
      <c r="D83" s="193">
        <f>'base(indices)'!G76</f>
        <v>1.35223581</v>
      </c>
      <c r="E83" s="78">
        <f>C83*D83</f>
        <v>1189.9675128000001</v>
      </c>
      <c r="F83" s="79">
        <f>'base(indices)'!I76</f>
        <v>0.55906999999999996</v>
      </c>
      <c r="G83" s="78">
        <f t="shared" si="21"/>
        <v>665.27513738109599</v>
      </c>
      <c r="H83" s="266">
        <f t="shared" si="22"/>
        <v>1855.242650181096</v>
      </c>
      <c r="I83" s="345">
        <f t="shared" si="41"/>
        <v>166296.74775260672</v>
      </c>
      <c r="J83" s="48">
        <f>IF((I83-H$93+(H$93))+K83&gt;$I$197,$I$197-K83,(I83-H$93+(H$93)))</f>
        <v>74498.814604423707</v>
      </c>
      <c r="K83" s="109">
        <f t="shared" si="44"/>
        <v>10221.185395576289</v>
      </c>
      <c r="L83" s="49">
        <f>J83+K83</f>
        <v>84720</v>
      </c>
      <c r="M83" s="138">
        <f t="shared" si="45"/>
        <v>70773.873874202516</v>
      </c>
      <c r="N83" s="109">
        <f t="shared" si="46"/>
        <v>9710.1261257974747</v>
      </c>
      <c r="O83" s="139">
        <f>M83+N83</f>
        <v>80483.999999999985</v>
      </c>
      <c r="P83" s="291">
        <f t="shared" si="47"/>
        <v>67048.93314398134</v>
      </c>
      <c r="Q83" s="109">
        <f t="shared" si="48"/>
        <v>9199.0668560186605</v>
      </c>
      <c r="R83" s="49">
        <f>P83+Q83</f>
        <v>76248</v>
      </c>
      <c r="S83" s="138">
        <f t="shared" si="49"/>
        <v>59599.051683538972</v>
      </c>
      <c r="T83" s="109">
        <f t="shared" si="50"/>
        <v>8176.9483164610319</v>
      </c>
      <c r="U83" s="139">
        <f>S83+T83</f>
        <v>67776</v>
      </c>
      <c r="V83" s="48">
        <f t="shared" si="51"/>
        <v>52149.170223096589</v>
      </c>
      <c r="W83" s="109">
        <f t="shared" si="52"/>
        <v>7154.8297769034016</v>
      </c>
      <c r="X83" s="49">
        <f>V83+W83</f>
        <v>59303.999999999993</v>
      </c>
      <c r="Y83" s="138">
        <f t="shared" si="53"/>
        <v>44699.288762654222</v>
      </c>
      <c r="Z83" s="109">
        <f t="shared" si="54"/>
        <v>6132.711237345773</v>
      </c>
      <c r="AA83" s="49">
        <f>Y83+Z83</f>
        <v>50831.999999999993</v>
      </c>
    </row>
    <row r="84" spans="1:35">
      <c r="A84" s="105">
        <v>95</v>
      </c>
      <c r="B84" s="50">
        <v>42401</v>
      </c>
      <c r="C84" s="61">
        <f>VLOOKUP(B84,'base(indices)'!$A$16:$C$183,3,FALSE)</f>
        <v>880</v>
      </c>
      <c r="D84" s="192">
        <f>'base(indices)'!G77</f>
        <v>1.3399086499999999</v>
      </c>
      <c r="E84" s="54">
        <f t="shared" ref="E84:E94" si="57">C84*D84</f>
        <v>1179.119612</v>
      </c>
      <c r="F84" s="82">
        <f>'base(indices)'!I77</f>
        <v>0.55406999999999995</v>
      </c>
      <c r="G84" s="54">
        <f t="shared" si="21"/>
        <v>653.31480342083989</v>
      </c>
      <c r="H84" s="267">
        <f t="shared" si="22"/>
        <v>1832.4344154208397</v>
      </c>
      <c r="I84" s="346">
        <f t="shared" si="41"/>
        <v>164441.50510242564</v>
      </c>
      <c r="J84" s="58">
        <f>IF((I84-H$93+(H$93/12*11))+K84&gt;$I$197,$I$197-K84,(I84-H$93+(H$93/12*11)))</f>
        <v>74498.814604423707</v>
      </c>
      <c r="K84" s="91">
        <f t="shared" si="44"/>
        <v>10221.185395576289</v>
      </c>
      <c r="L84" s="284">
        <f t="shared" ref="L84:L94" si="58">J84+K84</f>
        <v>84720</v>
      </c>
      <c r="M84" s="57">
        <f t="shared" ref="M84:M94" si="59">J84*M$9</f>
        <v>70773.873874202516</v>
      </c>
      <c r="N84" s="91">
        <f t="shared" ref="N84:N94" si="60">K84*M$9</f>
        <v>9710.1261257974747</v>
      </c>
      <c r="O84" s="60">
        <f t="shared" ref="O84:O94" si="61">M84+N84</f>
        <v>80483.999999999985</v>
      </c>
      <c r="P84" s="58">
        <f t="shared" ref="P84:P85" si="62">J84*$P$9</f>
        <v>67048.93314398134</v>
      </c>
      <c r="Q84" s="91">
        <f t="shared" ref="Q84:Q94" si="63">K84*P$9</f>
        <v>9199.0668560186605</v>
      </c>
      <c r="R84" s="59">
        <f t="shared" ref="R84:R89" si="64">P84+Q84</f>
        <v>76248</v>
      </c>
      <c r="S84" s="57">
        <f t="shared" ref="S84:S94" si="65">J84*S$9</f>
        <v>59599.051683538972</v>
      </c>
      <c r="T84" s="91">
        <f t="shared" ref="T84:T94" si="66">K84*S$9</f>
        <v>8176.9483164610319</v>
      </c>
      <c r="U84" s="60">
        <f t="shared" ref="U84:U94" si="67">S84+T84</f>
        <v>67776</v>
      </c>
      <c r="V84" s="58">
        <f t="shared" ref="V84:V94" si="68">J84*V$9</f>
        <v>52149.170223096589</v>
      </c>
      <c r="W84" s="91">
        <f t="shared" ref="W84:W94" si="69">K84*V$9</f>
        <v>7154.8297769034016</v>
      </c>
      <c r="X84" s="59">
        <f t="shared" ref="X84:X94" si="70">V84+W84</f>
        <v>59303.999999999993</v>
      </c>
      <c r="Y84" s="57">
        <f t="shared" ref="Y84:Y94" si="71">J84*Y$9</f>
        <v>44699.288762654222</v>
      </c>
      <c r="Z84" s="91">
        <f t="shared" ref="Z84:Z94" si="72">K84*Y$9</f>
        <v>6132.711237345773</v>
      </c>
      <c r="AA84" s="59">
        <f t="shared" ref="AA84:AA94" si="73">Y84+Z84</f>
        <v>50831.999999999993</v>
      </c>
    </row>
    <row r="85" spans="1:35">
      <c r="A85" s="105">
        <v>94</v>
      </c>
      <c r="B85" s="50">
        <v>42430</v>
      </c>
      <c r="C85" s="61">
        <f>VLOOKUP(B85,'base(indices)'!$A$16:$C$183,3,FALSE)</f>
        <v>880</v>
      </c>
      <c r="D85" s="192">
        <f>'base(indices)'!G78</f>
        <v>1.3211483399999999</v>
      </c>
      <c r="E85" s="63">
        <f t="shared" si="57"/>
        <v>1162.6105391999999</v>
      </c>
      <c r="F85" s="82">
        <f>'base(indices)'!I78</f>
        <v>0.54906999999999995</v>
      </c>
      <c r="G85" s="63">
        <f t="shared" si="21"/>
        <v>638.35456875854391</v>
      </c>
      <c r="H85" s="268">
        <f t="shared" si="22"/>
        <v>1800.9651079585437</v>
      </c>
      <c r="I85" s="347">
        <f t="shared" si="41"/>
        <v>162609.0706870048</v>
      </c>
      <c r="J85" s="45">
        <f>IF((I85-H$93+(H$93/12*10))+K85&gt;$I$197,$I$197-K85,(I85-H$93+(H$93/12*10)))</f>
        <v>74498.814604423707</v>
      </c>
      <c r="K85" s="108">
        <f t="shared" si="44"/>
        <v>10221.185395576289</v>
      </c>
      <c r="L85" s="46">
        <f t="shared" si="58"/>
        <v>84720</v>
      </c>
      <c r="M85" s="43">
        <f t="shared" si="59"/>
        <v>70773.873874202516</v>
      </c>
      <c r="N85" s="108">
        <f t="shared" si="60"/>
        <v>9710.1261257974747</v>
      </c>
      <c r="O85" s="47">
        <f t="shared" si="61"/>
        <v>80483.999999999985</v>
      </c>
      <c r="P85" s="119">
        <f t="shared" si="62"/>
        <v>67048.93314398134</v>
      </c>
      <c r="Q85" s="108">
        <f t="shared" si="63"/>
        <v>9199.0668560186605</v>
      </c>
      <c r="R85" s="46">
        <f t="shared" si="64"/>
        <v>76248</v>
      </c>
      <c r="S85" s="43">
        <f t="shared" si="65"/>
        <v>59599.051683538972</v>
      </c>
      <c r="T85" s="108">
        <f t="shared" si="66"/>
        <v>8176.9483164610319</v>
      </c>
      <c r="U85" s="47">
        <f t="shared" si="67"/>
        <v>67776</v>
      </c>
      <c r="V85" s="45">
        <f t="shared" si="68"/>
        <v>52149.170223096589</v>
      </c>
      <c r="W85" s="108">
        <f t="shared" si="69"/>
        <v>7154.8297769034016</v>
      </c>
      <c r="X85" s="46">
        <f t="shared" si="70"/>
        <v>59303.999999999993</v>
      </c>
      <c r="Y85" s="43">
        <f t="shared" si="71"/>
        <v>44699.288762654222</v>
      </c>
      <c r="Z85" s="108">
        <f t="shared" si="72"/>
        <v>6132.711237345773</v>
      </c>
      <c r="AA85" s="46">
        <f t="shared" si="73"/>
        <v>50831.999999999993</v>
      </c>
    </row>
    <row r="86" spans="1:35">
      <c r="A86" s="105">
        <v>93</v>
      </c>
      <c r="B86" s="50">
        <v>42461</v>
      </c>
      <c r="C86" s="61">
        <f>VLOOKUP(B86,'base(indices)'!$A$16:$C$183,3,FALSE)</f>
        <v>880</v>
      </c>
      <c r="D86" s="192">
        <f>'base(indices)'!G79</f>
        <v>1.31549173</v>
      </c>
      <c r="E86" s="54">
        <f t="shared" si="57"/>
        <v>1157.6327223999999</v>
      </c>
      <c r="F86" s="82">
        <f>'base(indices)'!I79</f>
        <v>0.54407000000000005</v>
      </c>
      <c r="G86" s="54">
        <f t="shared" si="21"/>
        <v>629.83323527616801</v>
      </c>
      <c r="H86" s="267">
        <f t="shared" si="22"/>
        <v>1787.4659576761678</v>
      </c>
      <c r="I86" s="346">
        <f t="shared" si="41"/>
        <v>160808.10557904627</v>
      </c>
      <c r="J86" s="58">
        <f>IF((I86-H$93+(H$93/12*9))+K86&gt;$I$197,$I$197-K86,(I86-H$93+(H$93/12*9)))</f>
        <v>74498.814604423707</v>
      </c>
      <c r="K86" s="91">
        <f t="shared" si="44"/>
        <v>10221.185395576289</v>
      </c>
      <c r="L86" s="284">
        <f t="shared" si="58"/>
        <v>84720</v>
      </c>
      <c r="M86" s="57">
        <f t="shared" si="59"/>
        <v>70773.873874202516</v>
      </c>
      <c r="N86" s="91">
        <f t="shared" si="60"/>
        <v>9710.1261257974747</v>
      </c>
      <c r="O86" s="60">
        <f t="shared" si="61"/>
        <v>80483.999999999985</v>
      </c>
      <c r="P86" s="58">
        <f>J86*$P$9</f>
        <v>67048.93314398134</v>
      </c>
      <c r="Q86" s="91">
        <f t="shared" si="63"/>
        <v>9199.0668560186605</v>
      </c>
      <c r="R86" s="59">
        <f t="shared" si="64"/>
        <v>76248</v>
      </c>
      <c r="S86" s="57">
        <f t="shared" si="65"/>
        <v>59599.051683538972</v>
      </c>
      <c r="T86" s="91">
        <f t="shared" si="66"/>
        <v>8176.9483164610319</v>
      </c>
      <c r="U86" s="60">
        <f t="shared" si="67"/>
        <v>67776</v>
      </c>
      <c r="V86" s="58">
        <f t="shared" si="68"/>
        <v>52149.170223096589</v>
      </c>
      <c r="W86" s="91">
        <f t="shared" si="69"/>
        <v>7154.8297769034016</v>
      </c>
      <c r="X86" s="59">
        <f t="shared" si="70"/>
        <v>59303.999999999993</v>
      </c>
      <c r="Y86" s="57">
        <f t="shared" si="71"/>
        <v>44699.288762654222</v>
      </c>
      <c r="Z86" s="91">
        <f t="shared" si="72"/>
        <v>6132.711237345773</v>
      </c>
      <c r="AA86" s="59">
        <f t="shared" si="73"/>
        <v>50831.999999999993</v>
      </c>
    </row>
    <row r="87" spans="1:35">
      <c r="A87" s="105">
        <v>92</v>
      </c>
      <c r="B87" s="50">
        <v>42491</v>
      </c>
      <c r="C87" s="61">
        <f>VLOOKUP(B87,'base(indices)'!$A$16:$C$183,3,FALSE)</f>
        <v>880</v>
      </c>
      <c r="D87" s="192">
        <f>'base(indices)'!G80</f>
        <v>1.30881676</v>
      </c>
      <c r="E87" s="63">
        <f t="shared" si="57"/>
        <v>1151.7587487999999</v>
      </c>
      <c r="F87" s="82">
        <f>'base(indices)'!I80</f>
        <v>0.53907000000000005</v>
      </c>
      <c r="G87" s="63">
        <f t="shared" ref="G87:G150" si="74">E87*F87</f>
        <v>620.87858871561605</v>
      </c>
      <c r="H87" s="268">
        <f t="shared" ref="H87:H150" si="75">E87+G87</f>
        <v>1772.6373375156159</v>
      </c>
      <c r="I87" s="347">
        <f t="shared" si="41"/>
        <v>159020.63962137009</v>
      </c>
      <c r="J87" s="45">
        <f>IF((I87-H$93+(H$93/12*8))+K87&gt;$I$197,$I$197-K87,(I87-H$93+(H$93/12*8)))</f>
        <v>74498.814604423707</v>
      </c>
      <c r="K87" s="108">
        <f t="shared" ref="K87:K122" si="76">I$196</f>
        <v>10221.185395576289</v>
      </c>
      <c r="L87" s="46">
        <f t="shared" si="58"/>
        <v>84720</v>
      </c>
      <c r="M87" s="43">
        <f t="shared" si="59"/>
        <v>70773.873874202516</v>
      </c>
      <c r="N87" s="108">
        <f t="shared" si="60"/>
        <v>9710.1261257974747</v>
      </c>
      <c r="O87" s="47">
        <f t="shared" si="61"/>
        <v>80483.999999999985</v>
      </c>
      <c r="P87" s="119">
        <f>J87*$P$9</f>
        <v>67048.93314398134</v>
      </c>
      <c r="Q87" s="108">
        <f t="shared" si="63"/>
        <v>9199.0668560186605</v>
      </c>
      <c r="R87" s="46">
        <f t="shared" si="64"/>
        <v>76248</v>
      </c>
      <c r="S87" s="43">
        <f t="shared" si="65"/>
        <v>59599.051683538972</v>
      </c>
      <c r="T87" s="108">
        <f t="shared" si="66"/>
        <v>8176.9483164610319</v>
      </c>
      <c r="U87" s="47">
        <f t="shared" si="67"/>
        <v>67776</v>
      </c>
      <c r="V87" s="45">
        <f t="shared" si="68"/>
        <v>52149.170223096589</v>
      </c>
      <c r="W87" s="108">
        <f t="shared" si="69"/>
        <v>7154.8297769034016</v>
      </c>
      <c r="X87" s="46">
        <f t="shared" si="70"/>
        <v>59303.999999999993</v>
      </c>
      <c r="Y87" s="43">
        <f t="shared" si="71"/>
        <v>44699.288762654222</v>
      </c>
      <c r="Z87" s="108">
        <f t="shared" si="72"/>
        <v>6132.711237345773</v>
      </c>
      <c r="AA87" s="46">
        <f t="shared" si="73"/>
        <v>50831.999999999993</v>
      </c>
    </row>
    <row r="88" spans="1:35">
      <c r="A88" s="105">
        <v>91</v>
      </c>
      <c r="B88" s="50">
        <v>42522</v>
      </c>
      <c r="C88" s="61">
        <f>VLOOKUP(B88,'base(indices)'!$A$16:$C$183,3,FALSE)</f>
        <v>880</v>
      </c>
      <c r="D88" s="192">
        <f>'base(indices)'!G81</f>
        <v>1.2976569099999999</v>
      </c>
      <c r="E88" s="54">
        <f t="shared" si="57"/>
        <v>1141.9380807999999</v>
      </c>
      <c r="F88" s="82">
        <f>'base(indices)'!I81</f>
        <v>0.53407000000000004</v>
      </c>
      <c r="G88" s="54">
        <f t="shared" si="74"/>
        <v>609.87487081285599</v>
      </c>
      <c r="H88" s="267">
        <f t="shared" si="75"/>
        <v>1751.8129516128558</v>
      </c>
      <c r="I88" s="346">
        <f t="shared" ref="I88:I95" si="77">I87-H87</f>
        <v>157248.00228385447</v>
      </c>
      <c r="J88" s="58">
        <f>IF((I88-H$93+(H$93/12*7))+K88&gt;$I$197,$I$197-K88,(I88-H$93+(H$93/12*7)))</f>
        <v>74498.814604423707</v>
      </c>
      <c r="K88" s="91">
        <f t="shared" si="76"/>
        <v>10221.185395576289</v>
      </c>
      <c r="L88" s="284">
        <f t="shared" si="58"/>
        <v>84720</v>
      </c>
      <c r="M88" s="57">
        <f t="shared" si="59"/>
        <v>70773.873874202516</v>
      </c>
      <c r="N88" s="91">
        <f t="shared" si="60"/>
        <v>9710.1261257974747</v>
      </c>
      <c r="O88" s="60">
        <f t="shared" si="61"/>
        <v>80483.999999999985</v>
      </c>
      <c r="P88" s="58">
        <f t="shared" ref="P88:P94" si="78">J88*$P$9</f>
        <v>67048.93314398134</v>
      </c>
      <c r="Q88" s="91">
        <f t="shared" si="63"/>
        <v>9199.0668560186605</v>
      </c>
      <c r="R88" s="59">
        <f t="shared" si="64"/>
        <v>76248</v>
      </c>
      <c r="S88" s="57">
        <f t="shared" si="65"/>
        <v>59599.051683538972</v>
      </c>
      <c r="T88" s="91">
        <f t="shared" si="66"/>
        <v>8176.9483164610319</v>
      </c>
      <c r="U88" s="60">
        <f t="shared" si="67"/>
        <v>67776</v>
      </c>
      <c r="V88" s="58">
        <f t="shared" si="68"/>
        <v>52149.170223096589</v>
      </c>
      <c r="W88" s="91">
        <f t="shared" si="69"/>
        <v>7154.8297769034016</v>
      </c>
      <c r="X88" s="59">
        <f t="shared" si="70"/>
        <v>59303.999999999993</v>
      </c>
      <c r="Y88" s="57">
        <f t="shared" si="71"/>
        <v>44699.288762654222</v>
      </c>
      <c r="Z88" s="91">
        <f t="shared" si="72"/>
        <v>6132.711237345773</v>
      </c>
      <c r="AA88" s="59">
        <f t="shared" si="73"/>
        <v>50831.999999999993</v>
      </c>
    </row>
    <row r="89" spans="1:35">
      <c r="A89" s="105">
        <v>90</v>
      </c>
      <c r="B89" s="50">
        <v>42552</v>
      </c>
      <c r="C89" s="61">
        <f>VLOOKUP(B89,'base(indices)'!$A$16:$C$183,3,FALSE)</f>
        <v>880</v>
      </c>
      <c r="D89" s="192">
        <f>'base(indices)'!G82</f>
        <v>1.2924869699999999</v>
      </c>
      <c r="E89" s="63">
        <f t="shared" si="57"/>
        <v>1137.3885335999998</v>
      </c>
      <c r="F89" s="82">
        <f>'base(indices)'!I82</f>
        <v>0.52907000000000004</v>
      </c>
      <c r="G89" s="63">
        <f t="shared" si="74"/>
        <v>601.75815147175194</v>
      </c>
      <c r="H89" s="268">
        <f t="shared" si="75"/>
        <v>1739.1466850717518</v>
      </c>
      <c r="I89" s="347">
        <f t="shared" si="77"/>
        <v>155496.1893322416</v>
      </c>
      <c r="J89" s="45">
        <f>IF((I89-H$93+(H$93/12*6))+K89&gt;$I$197,$I$197-K89,(I89-H$93+(H$93/12*6)))</f>
        <v>74498.814604423707</v>
      </c>
      <c r="K89" s="108">
        <f t="shared" si="76"/>
        <v>10221.185395576289</v>
      </c>
      <c r="L89" s="46">
        <f t="shared" si="58"/>
        <v>84720</v>
      </c>
      <c r="M89" s="43">
        <f t="shared" si="59"/>
        <v>70773.873874202516</v>
      </c>
      <c r="N89" s="108">
        <f t="shared" si="60"/>
        <v>9710.1261257974747</v>
      </c>
      <c r="O89" s="47">
        <f t="shared" si="61"/>
        <v>80483.999999999985</v>
      </c>
      <c r="P89" s="119">
        <f t="shared" si="78"/>
        <v>67048.93314398134</v>
      </c>
      <c r="Q89" s="108">
        <f t="shared" si="63"/>
        <v>9199.0668560186605</v>
      </c>
      <c r="R89" s="46">
        <f t="shared" si="64"/>
        <v>76248</v>
      </c>
      <c r="S89" s="43">
        <f t="shared" si="65"/>
        <v>59599.051683538972</v>
      </c>
      <c r="T89" s="108">
        <f t="shared" si="66"/>
        <v>8176.9483164610319</v>
      </c>
      <c r="U89" s="47">
        <f t="shared" si="67"/>
        <v>67776</v>
      </c>
      <c r="V89" s="45">
        <f t="shared" si="68"/>
        <v>52149.170223096589</v>
      </c>
      <c r="W89" s="108">
        <f t="shared" si="69"/>
        <v>7154.8297769034016</v>
      </c>
      <c r="X89" s="46">
        <f t="shared" si="70"/>
        <v>59303.999999999993</v>
      </c>
      <c r="Y89" s="43">
        <f t="shared" si="71"/>
        <v>44699.288762654222</v>
      </c>
      <c r="Z89" s="108">
        <f t="shared" si="72"/>
        <v>6132.711237345773</v>
      </c>
      <c r="AA89" s="46">
        <f t="shared" si="73"/>
        <v>50831.999999999993</v>
      </c>
    </row>
    <row r="90" spans="1:35">
      <c r="A90" s="105">
        <v>89</v>
      </c>
      <c r="B90" s="50">
        <v>42583</v>
      </c>
      <c r="C90" s="61">
        <f>VLOOKUP(B90,'base(indices)'!$A$16:$C$183,3,FALSE)</f>
        <v>880</v>
      </c>
      <c r="D90" s="192">
        <f>'base(indices)'!G83</f>
        <v>1.28554502</v>
      </c>
      <c r="E90" s="54">
        <f t="shared" si="57"/>
        <v>1131.2796175999999</v>
      </c>
      <c r="F90" s="82">
        <f>'base(indices)'!I83</f>
        <v>0.52407000000000004</v>
      </c>
      <c r="G90" s="54">
        <f t="shared" si="74"/>
        <v>592.86970919563203</v>
      </c>
      <c r="H90" s="267">
        <f t="shared" si="75"/>
        <v>1724.1493267956321</v>
      </c>
      <c r="I90" s="346">
        <f t="shared" si="77"/>
        <v>153757.04264716984</v>
      </c>
      <c r="J90" s="58">
        <f>IF((I90-H$93+(H$93/12*5))+K90&gt;$I$197,$I$197-K90,(I90-H$93+(H$93/12*5)))</f>
        <v>74498.814604423707</v>
      </c>
      <c r="K90" s="91">
        <f t="shared" si="76"/>
        <v>10221.185395576289</v>
      </c>
      <c r="L90" s="284">
        <f t="shared" si="58"/>
        <v>84720</v>
      </c>
      <c r="M90" s="57">
        <f t="shared" si="59"/>
        <v>70773.873874202516</v>
      </c>
      <c r="N90" s="91">
        <f t="shared" si="60"/>
        <v>9710.1261257974747</v>
      </c>
      <c r="O90" s="60">
        <f t="shared" si="61"/>
        <v>80483.999999999985</v>
      </c>
      <c r="P90" s="58">
        <f t="shared" si="78"/>
        <v>67048.93314398134</v>
      </c>
      <c r="Q90" s="91">
        <f t="shared" si="63"/>
        <v>9199.0668560186605</v>
      </c>
      <c r="R90" s="59">
        <f>P90+Q90</f>
        <v>76248</v>
      </c>
      <c r="S90" s="57">
        <f t="shared" si="65"/>
        <v>59599.051683538972</v>
      </c>
      <c r="T90" s="91">
        <f t="shared" si="66"/>
        <v>8176.9483164610319</v>
      </c>
      <c r="U90" s="60">
        <f t="shared" si="67"/>
        <v>67776</v>
      </c>
      <c r="V90" s="58">
        <f t="shared" si="68"/>
        <v>52149.170223096589</v>
      </c>
      <c r="W90" s="91">
        <f t="shared" si="69"/>
        <v>7154.8297769034016</v>
      </c>
      <c r="X90" s="59">
        <f t="shared" si="70"/>
        <v>59303.999999999993</v>
      </c>
      <c r="Y90" s="57">
        <f t="shared" si="71"/>
        <v>44699.288762654222</v>
      </c>
      <c r="Z90" s="91">
        <f t="shared" si="72"/>
        <v>6132.711237345773</v>
      </c>
      <c r="AA90" s="59">
        <f t="shared" si="73"/>
        <v>50831.999999999993</v>
      </c>
    </row>
    <row r="91" spans="1:35">
      <c r="A91" s="105">
        <v>88</v>
      </c>
      <c r="B91" s="50">
        <v>42614</v>
      </c>
      <c r="C91" s="61">
        <f>VLOOKUP(B91,'base(indices)'!$A$16:$C$183,3,FALSE)</f>
        <v>880</v>
      </c>
      <c r="D91" s="192">
        <f>'base(indices)'!G84</f>
        <v>1.2797859899999999</v>
      </c>
      <c r="E91" s="63">
        <f t="shared" si="57"/>
        <v>1126.2116712</v>
      </c>
      <c r="F91" s="82">
        <f>'base(indices)'!I84</f>
        <v>0.51907000000000003</v>
      </c>
      <c r="G91" s="63">
        <f t="shared" si="74"/>
        <v>584.58269216978397</v>
      </c>
      <c r="H91" s="268">
        <f t="shared" si="75"/>
        <v>1710.7943633697839</v>
      </c>
      <c r="I91" s="347">
        <f t="shared" si="77"/>
        <v>152032.89332037422</v>
      </c>
      <c r="J91" s="45">
        <f>IF((I91-H$93+(H$93/12*4))+K91&gt;$I$197,$I$197-K91,(I91-H$93+(H$93/12*4)))</f>
        <v>74498.814604423707</v>
      </c>
      <c r="K91" s="108">
        <f t="shared" si="76"/>
        <v>10221.185395576289</v>
      </c>
      <c r="L91" s="46">
        <f t="shared" si="58"/>
        <v>84720</v>
      </c>
      <c r="M91" s="43">
        <f t="shared" si="59"/>
        <v>70773.873874202516</v>
      </c>
      <c r="N91" s="108">
        <f t="shared" si="60"/>
        <v>9710.1261257974747</v>
      </c>
      <c r="O91" s="47">
        <f t="shared" si="61"/>
        <v>80483.999999999985</v>
      </c>
      <c r="P91" s="119">
        <f t="shared" si="78"/>
        <v>67048.93314398134</v>
      </c>
      <c r="Q91" s="108">
        <f t="shared" si="63"/>
        <v>9199.0668560186605</v>
      </c>
      <c r="R91" s="46">
        <f t="shared" ref="R91:R94" si="79">P91+Q91</f>
        <v>76248</v>
      </c>
      <c r="S91" s="43">
        <f t="shared" si="65"/>
        <v>59599.051683538972</v>
      </c>
      <c r="T91" s="108">
        <f t="shared" si="66"/>
        <v>8176.9483164610319</v>
      </c>
      <c r="U91" s="47">
        <f t="shared" si="67"/>
        <v>67776</v>
      </c>
      <c r="V91" s="45">
        <f t="shared" si="68"/>
        <v>52149.170223096589</v>
      </c>
      <c r="W91" s="108">
        <f t="shared" si="69"/>
        <v>7154.8297769034016</v>
      </c>
      <c r="X91" s="46">
        <f t="shared" si="70"/>
        <v>59303.999999999993</v>
      </c>
      <c r="Y91" s="43">
        <f t="shared" si="71"/>
        <v>44699.288762654222</v>
      </c>
      <c r="Z91" s="108">
        <f t="shared" si="72"/>
        <v>6132.711237345773</v>
      </c>
      <c r="AA91" s="46">
        <f t="shared" si="73"/>
        <v>50831.999999999993</v>
      </c>
    </row>
    <row r="92" spans="1:35">
      <c r="A92" s="105">
        <v>87</v>
      </c>
      <c r="B92" s="50">
        <v>42644</v>
      </c>
      <c r="C92" s="61">
        <f>VLOOKUP(B92,'base(indices)'!$A$16:$C$183,3,FALSE)</f>
        <v>880</v>
      </c>
      <c r="D92" s="192">
        <f>'base(indices)'!G85</f>
        <v>1.2768492300000001</v>
      </c>
      <c r="E92" s="54">
        <f t="shared" si="57"/>
        <v>1123.6273224000001</v>
      </c>
      <c r="F92" s="82">
        <f>'base(indices)'!I85</f>
        <v>0.51407000000000003</v>
      </c>
      <c r="G92" s="54">
        <f t="shared" si="74"/>
        <v>577.62309762616815</v>
      </c>
      <c r="H92" s="267">
        <f t="shared" si="75"/>
        <v>1701.2504200261683</v>
      </c>
      <c r="I92" s="346">
        <f t="shared" si="77"/>
        <v>150322.09895700443</v>
      </c>
      <c r="J92" s="58">
        <f>IF((I92-H$93+(H$93/12*3))+K92&gt;$I$197,$I$197-K92,(I92-H$93+(H$93/12*3)))</f>
        <v>74498.814604423707</v>
      </c>
      <c r="K92" s="91">
        <f t="shared" si="76"/>
        <v>10221.185395576289</v>
      </c>
      <c r="L92" s="284">
        <f t="shared" si="58"/>
        <v>84720</v>
      </c>
      <c r="M92" s="57">
        <f t="shared" si="59"/>
        <v>70773.873874202516</v>
      </c>
      <c r="N92" s="91">
        <f t="shared" si="60"/>
        <v>9710.1261257974747</v>
      </c>
      <c r="O92" s="60">
        <f t="shared" si="61"/>
        <v>80483.999999999985</v>
      </c>
      <c r="P92" s="58">
        <f t="shared" si="78"/>
        <v>67048.93314398134</v>
      </c>
      <c r="Q92" s="91">
        <f t="shared" si="63"/>
        <v>9199.0668560186605</v>
      </c>
      <c r="R92" s="59">
        <f t="shared" si="79"/>
        <v>76248</v>
      </c>
      <c r="S92" s="57">
        <f t="shared" si="65"/>
        <v>59599.051683538972</v>
      </c>
      <c r="T92" s="91">
        <f t="shared" si="66"/>
        <v>8176.9483164610319</v>
      </c>
      <c r="U92" s="60">
        <f t="shared" si="67"/>
        <v>67776</v>
      </c>
      <c r="V92" s="58">
        <f t="shared" si="68"/>
        <v>52149.170223096589</v>
      </c>
      <c r="W92" s="91">
        <f t="shared" si="69"/>
        <v>7154.8297769034016</v>
      </c>
      <c r="X92" s="59">
        <f t="shared" si="70"/>
        <v>59303.999999999993</v>
      </c>
      <c r="Y92" s="57">
        <f t="shared" si="71"/>
        <v>44699.288762654222</v>
      </c>
      <c r="Z92" s="91">
        <f t="shared" si="72"/>
        <v>6132.711237345773</v>
      </c>
      <c r="AA92" s="59">
        <f t="shared" si="73"/>
        <v>50831.999999999993</v>
      </c>
    </row>
    <row r="93" spans="1:35">
      <c r="A93" s="105">
        <v>86</v>
      </c>
      <c r="B93" s="50">
        <v>42675</v>
      </c>
      <c r="C93" s="61">
        <f>VLOOKUP(B93,'base(indices)'!$A$16:$C$183,3,FALSE)</f>
        <v>880</v>
      </c>
      <c r="D93" s="192">
        <f>'base(indices)'!G86</f>
        <v>1.2744278200000001</v>
      </c>
      <c r="E93" s="63">
        <f t="shared" si="57"/>
        <v>1121.4964816000002</v>
      </c>
      <c r="F93" s="82">
        <f>'base(indices)'!I86</f>
        <v>0.50907000000000002</v>
      </c>
      <c r="G93" s="63">
        <f t="shared" si="74"/>
        <v>570.92021388811213</v>
      </c>
      <c r="H93" s="268">
        <f t="shared" si="75"/>
        <v>1692.4166954881123</v>
      </c>
      <c r="I93" s="347">
        <f t="shared" si="77"/>
        <v>148620.84853697827</v>
      </c>
      <c r="J93" s="45">
        <f>IF((I93-H$93+(H$93/12*2))+K93&gt;$I$197,$I$197-K93,(I93-H$93+(H$93/12*2)))</f>
        <v>74498.814604423707</v>
      </c>
      <c r="K93" s="108">
        <f t="shared" si="76"/>
        <v>10221.185395576289</v>
      </c>
      <c r="L93" s="46">
        <f t="shared" si="58"/>
        <v>84720</v>
      </c>
      <c r="M93" s="43">
        <f t="shared" si="59"/>
        <v>70773.873874202516</v>
      </c>
      <c r="N93" s="108">
        <f t="shared" si="60"/>
        <v>9710.1261257974747</v>
      </c>
      <c r="O93" s="47">
        <f t="shared" si="61"/>
        <v>80483.999999999985</v>
      </c>
      <c r="P93" s="119">
        <f t="shared" si="78"/>
        <v>67048.93314398134</v>
      </c>
      <c r="Q93" s="108">
        <f t="shared" si="63"/>
        <v>9199.0668560186605</v>
      </c>
      <c r="R93" s="46">
        <f t="shared" si="79"/>
        <v>76248</v>
      </c>
      <c r="S93" s="43">
        <f t="shared" si="65"/>
        <v>59599.051683538972</v>
      </c>
      <c r="T93" s="108">
        <f t="shared" si="66"/>
        <v>8176.9483164610319</v>
      </c>
      <c r="U93" s="47">
        <f t="shared" si="67"/>
        <v>67776</v>
      </c>
      <c r="V93" s="45">
        <f t="shared" si="68"/>
        <v>52149.170223096589</v>
      </c>
      <c r="W93" s="108">
        <f t="shared" si="69"/>
        <v>7154.8297769034016</v>
      </c>
      <c r="X93" s="46">
        <f t="shared" si="70"/>
        <v>59303.999999999993</v>
      </c>
      <c r="Y93" s="43">
        <f t="shared" si="71"/>
        <v>44699.288762654222</v>
      </c>
      <c r="Z93" s="108">
        <f t="shared" si="72"/>
        <v>6132.711237345773</v>
      </c>
      <c r="AA93" s="46">
        <f t="shared" si="73"/>
        <v>50831.999999999993</v>
      </c>
    </row>
    <row r="94" spans="1:35" ht="13" thickBot="1">
      <c r="A94" s="161">
        <v>85</v>
      </c>
      <c r="B94" s="300">
        <v>42705</v>
      </c>
      <c r="C94" s="69">
        <f>VLOOKUP(B94,'base(indices)'!$A$16:$C$183,3,FALSE)*2</f>
        <v>1760</v>
      </c>
      <c r="D94" s="335">
        <f>'base(indices)'!G87</f>
        <v>1.2711228999999999</v>
      </c>
      <c r="E94" s="163">
        <f t="shared" si="57"/>
        <v>2237.1763040000001</v>
      </c>
      <c r="F94" s="304">
        <f>'base(indices)'!I87</f>
        <v>0.50407000000000002</v>
      </c>
      <c r="G94" s="163">
        <f t="shared" si="74"/>
        <v>1127.69345955728</v>
      </c>
      <c r="H94" s="355">
        <f t="shared" si="75"/>
        <v>3364.8697635572798</v>
      </c>
      <c r="I94" s="349">
        <f t="shared" si="77"/>
        <v>146928.43184149015</v>
      </c>
      <c r="J94" s="175">
        <f>IF((I94-H$93+(H$93/12*1))+K94&gt;$I$197,$I$197-K94,(I94-H$93+(H$93/12*1)))</f>
        <v>74498.814604423707</v>
      </c>
      <c r="K94" s="86">
        <f t="shared" si="76"/>
        <v>10221.185395576289</v>
      </c>
      <c r="L94" s="287">
        <f t="shared" si="58"/>
        <v>84720</v>
      </c>
      <c r="M94" s="85">
        <f t="shared" si="59"/>
        <v>70773.873874202516</v>
      </c>
      <c r="N94" s="86">
        <f t="shared" si="60"/>
        <v>9710.1261257974747</v>
      </c>
      <c r="O94" s="107">
        <f t="shared" si="61"/>
        <v>80483.999999999985</v>
      </c>
      <c r="P94" s="175">
        <f t="shared" si="78"/>
        <v>67048.93314398134</v>
      </c>
      <c r="Q94" s="86">
        <f t="shared" si="63"/>
        <v>9199.0668560186605</v>
      </c>
      <c r="R94" s="165">
        <f t="shared" si="79"/>
        <v>76248</v>
      </c>
      <c r="S94" s="85">
        <f t="shared" si="65"/>
        <v>59599.051683538972</v>
      </c>
      <c r="T94" s="86">
        <f t="shared" si="66"/>
        <v>8176.9483164610319</v>
      </c>
      <c r="U94" s="107">
        <f t="shared" si="67"/>
        <v>67776</v>
      </c>
      <c r="V94" s="175">
        <f t="shared" si="68"/>
        <v>52149.170223096589</v>
      </c>
      <c r="W94" s="86">
        <f t="shared" si="69"/>
        <v>7154.8297769034016</v>
      </c>
      <c r="X94" s="165">
        <f t="shared" si="70"/>
        <v>59303.999999999993</v>
      </c>
      <c r="Y94" s="85">
        <f t="shared" si="71"/>
        <v>44699.288762654222</v>
      </c>
      <c r="Z94" s="86">
        <f t="shared" si="72"/>
        <v>6132.711237345773</v>
      </c>
      <c r="AA94" s="165">
        <f t="shared" si="73"/>
        <v>50831.999999999993</v>
      </c>
    </row>
    <row r="95" spans="1:35" ht="13.5" customHeight="1">
      <c r="A95" s="217">
        <v>84</v>
      </c>
      <c r="B95" s="246">
        <v>42736</v>
      </c>
      <c r="C95" s="41">
        <f>VLOOKUP(B95,'base(indices)'!$A$16:$C$183,3,FALSE)</f>
        <v>937</v>
      </c>
      <c r="D95" s="193">
        <f>'base(indices)'!G88</f>
        <v>1.2687123499999999</v>
      </c>
      <c r="E95" s="78">
        <f>C95*D95</f>
        <v>1188.7834719499999</v>
      </c>
      <c r="F95" s="79">
        <f>'base(indices)'!I88</f>
        <v>0.49907000000000001</v>
      </c>
      <c r="G95" s="78">
        <f t="shared" si="74"/>
        <v>593.28616734608647</v>
      </c>
      <c r="H95" s="266">
        <f t="shared" si="75"/>
        <v>1782.0696392960863</v>
      </c>
      <c r="I95" s="281">
        <f t="shared" si="77"/>
        <v>143563.56207793287</v>
      </c>
      <c r="J95" s="288">
        <f>IF((I95-H$105+(H$105))+K95&gt;$I$197,$I$197-K95,(I95-H$105+(H$105)))</f>
        <v>74498.814604423707</v>
      </c>
      <c r="K95" s="156">
        <f t="shared" si="76"/>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VLOOKUP(B96,'base(indices)'!$A$16:$C$183,3,FALSE)</f>
        <v>937</v>
      </c>
      <c r="D96" s="192">
        <f>'base(indices)'!G89</f>
        <v>1.2647914899999999</v>
      </c>
      <c r="E96" s="54">
        <f t="shared" ref="E96:E106" si="80">C96*D96</f>
        <v>1185.1096261299999</v>
      </c>
      <c r="F96" s="82">
        <f>'base(indices)'!I89</f>
        <v>0.49407000000000001</v>
      </c>
      <c r="G96" s="54">
        <f t="shared" si="74"/>
        <v>585.52711298204906</v>
      </c>
      <c r="H96" s="267">
        <f t="shared" si="75"/>
        <v>1770.6367391120489</v>
      </c>
      <c r="I96" s="277">
        <f>I95-H95</f>
        <v>141781.49243863678</v>
      </c>
      <c r="J96" s="58">
        <f>IF((I96-H$105+(H$105/12*11))+K96&gt;$I$197,$I$197-K96,(I96-H$105+(H$105/12*11)))</f>
        <v>74498.814604423707</v>
      </c>
      <c r="K96" s="91">
        <f t="shared" si="76"/>
        <v>10221.185395576289</v>
      </c>
      <c r="L96" s="284">
        <f t="shared" ref="L96:L159" si="81">J96+K96</f>
        <v>84720</v>
      </c>
      <c r="M96" s="57">
        <f t="shared" ref="M96:M159" si="82">J96*M$9</f>
        <v>70773.873874202516</v>
      </c>
      <c r="N96" s="91">
        <f t="shared" ref="N96:N159" si="83">K96*M$9</f>
        <v>9710.1261257974747</v>
      </c>
      <c r="O96" s="60">
        <f t="shared" ref="O96:O159" si="84">M96+N96</f>
        <v>80483.999999999985</v>
      </c>
      <c r="P96" s="58">
        <f t="shared" ref="P96:P97" si="85">J96*$P$9</f>
        <v>67048.93314398134</v>
      </c>
      <c r="Q96" s="91">
        <f t="shared" ref="Q96:Q159" si="86">K96*P$9</f>
        <v>9199.0668560186605</v>
      </c>
      <c r="R96" s="59">
        <f t="shared" ref="R96:R101" si="87">P96+Q96</f>
        <v>76248</v>
      </c>
      <c r="S96" s="57">
        <f t="shared" ref="S96:S141" si="88">J96*S$9</f>
        <v>59599.051683538972</v>
      </c>
      <c r="T96" s="91">
        <f t="shared" ref="T96:T159" si="89">K96*S$9</f>
        <v>8176.9483164610319</v>
      </c>
      <c r="U96" s="60">
        <f t="shared" ref="U96:U141" si="90">S96+T96</f>
        <v>67776</v>
      </c>
      <c r="V96" s="58">
        <f t="shared" ref="V96:V159" si="91">J96*V$9</f>
        <v>52149.170223096589</v>
      </c>
      <c r="W96" s="91">
        <f t="shared" ref="W96:W159" si="92">K96*V$9</f>
        <v>7154.8297769034016</v>
      </c>
      <c r="X96" s="59">
        <f t="shared" ref="X96:X159" si="93">V96+W96</f>
        <v>59303.999999999993</v>
      </c>
      <c r="Y96" s="57">
        <f t="shared" ref="Y96:Y159" si="94">J96*Y$9</f>
        <v>44699.288762654222</v>
      </c>
      <c r="Z96" s="91">
        <f t="shared" ref="Z96:Z159" si="95">K96*Y$9</f>
        <v>6132.711237345773</v>
      </c>
      <c r="AA96" s="59">
        <f t="shared" ref="AA96:AA159" si="96">Y96+Z96</f>
        <v>50831.999999999993</v>
      </c>
      <c r="AB96" s="32"/>
      <c r="AC96" s="32"/>
      <c r="AD96" s="32"/>
      <c r="AE96" s="32"/>
      <c r="AF96" s="32"/>
      <c r="AG96" s="33"/>
      <c r="AH96" s="32"/>
      <c r="AI96" s="32"/>
    </row>
    <row r="97" spans="1:35" ht="13.5" customHeight="1">
      <c r="A97" s="187">
        <v>82</v>
      </c>
      <c r="B97" s="50">
        <v>42795</v>
      </c>
      <c r="C97" s="61">
        <f>VLOOKUP(B97,'base(indices)'!$A$16:$C$183,3,FALSE)</f>
        <v>937</v>
      </c>
      <c r="D97" s="192">
        <f>'base(indices)'!G90</f>
        <v>1.2579982999999999</v>
      </c>
      <c r="E97" s="63">
        <f t="shared" si="80"/>
        <v>1178.7444071</v>
      </c>
      <c r="F97" s="82">
        <f>'base(indices)'!I90</f>
        <v>0.48907</v>
      </c>
      <c r="G97" s="63">
        <f t="shared" si="74"/>
        <v>576.488527180397</v>
      </c>
      <c r="H97" s="268">
        <f t="shared" si="75"/>
        <v>1755.2329342803969</v>
      </c>
      <c r="I97" s="278">
        <f t="shared" ref="I97:I160" si="97">I96-H96</f>
        <v>140010.85569952472</v>
      </c>
      <c r="J97" s="45">
        <f>IF((I97-H$105+(H$105/12*10))+K97&gt;$I$197,$I$197-K97,(I97-H$105+(H$105/12*10)))</f>
        <v>74498.814604423707</v>
      </c>
      <c r="K97" s="108">
        <f t="shared" si="76"/>
        <v>10221.185395576289</v>
      </c>
      <c r="L97" s="46">
        <f t="shared" si="81"/>
        <v>84720</v>
      </c>
      <c r="M97" s="43">
        <f t="shared" si="82"/>
        <v>70773.873874202516</v>
      </c>
      <c r="N97" s="108">
        <f t="shared" si="83"/>
        <v>9710.1261257974747</v>
      </c>
      <c r="O97" s="47">
        <f t="shared" si="84"/>
        <v>80483.999999999985</v>
      </c>
      <c r="P97" s="119">
        <f t="shared" si="85"/>
        <v>67048.93314398134</v>
      </c>
      <c r="Q97" s="108">
        <f t="shared" si="86"/>
        <v>9199.0668560186605</v>
      </c>
      <c r="R97" s="46">
        <f t="shared" si="87"/>
        <v>76248</v>
      </c>
      <c r="S97" s="43">
        <f t="shared" si="88"/>
        <v>59599.051683538972</v>
      </c>
      <c r="T97" s="108">
        <f t="shared" si="89"/>
        <v>8176.9483164610319</v>
      </c>
      <c r="U97" s="47">
        <f t="shared" si="90"/>
        <v>67776</v>
      </c>
      <c r="V97" s="45">
        <f t="shared" si="91"/>
        <v>52149.170223096589</v>
      </c>
      <c r="W97" s="108">
        <f t="shared" si="92"/>
        <v>7154.8297769034016</v>
      </c>
      <c r="X97" s="46">
        <f t="shared" si="93"/>
        <v>59303.999999999993</v>
      </c>
      <c r="Y97" s="43">
        <f t="shared" si="94"/>
        <v>44699.288762654222</v>
      </c>
      <c r="Z97" s="108">
        <f t="shared" si="95"/>
        <v>6132.711237345773</v>
      </c>
      <c r="AA97" s="46">
        <f t="shared" si="96"/>
        <v>50831.999999999993</v>
      </c>
      <c r="AB97" s="16"/>
      <c r="AC97" s="16"/>
      <c r="AD97" s="16"/>
      <c r="AE97" s="16"/>
      <c r="AF97" s="16"/>
      <c r="AG97" s="17"/>
      <c r="AH97" s="16"/>
      <c r="AI97" s="16"/>
    </row>
    <row r="98" spans="1:35" s="26" customFormat="1" ht="13.5" customHeight="1">
      <c r="A98" s="187">
        <v>81</v>
      </c>
      <c r="B98" s="50">
        <v>42826</v>
      </c>
      <c r="C98" s="61">
        <f>VLOOKUP(B98,'base(indices)'!$A$16:$C$183,3,FALSE)</f>
        <v>937</v>
      </c>
      <c r="D98" s="192">
        <f>'base(indices)'!G91</f>
        <v>1.2561141300000001</v>
      </c>
      <c r="E98" s="54">
        <f t="shared" si="80"/>
        <v>1176.9789398100002</v>
      </c>
      <c r="F98" s="82">
        <f>'base(indices)'!I91</f>
        <v>0.48407</v>
      </c>
      <c r="G98" s="54">
        <f t="shared" si="74"/>
        <v>569.74019539382675</v>
      </c>
      <c r="H98" s="267">
        <f t="shared" si="75"/>
        <v>1746.7191352038269</v>
      </c>
      <c r="I98" s="277">
        <f t="shared" si="97"/>
        <v>138255.62276524433</v>
      </c>
      <c r="J98" s="58">
        <f>IF((I98-H$105+(H$105/12*9))+K98&gt;$I$197,$I$197-K98,(I98-H$105+(H$105/12*9)))</f>
        <v>74498.814604423707</v>
      </c>
      <c r="K98" s="91">
        <f t="shared" si="76"/>
        <v>10221.185395576289</v>
      </c>
      <c r="L98" s="284">
        <f t="shared" si="81"/>
        <v>84720</v>
      </c>
      <c r="M98" s="57">
        <f t="shared" si="82"/>
        <v>70773.873874202516</v>
      </c>
      <c r="N98" s="91">
        <f t="shared" si="83"/>
        <v>9710.1261257974747</v>
      </c>
      <c r="O98" s="60">
        <f t="shared" si="84"/>
        <v>80483.999999999985</v>
      </c>
      <c r="P98" s="58">
        <f>J98*$P$9</f>
        <v>67048.93314398134</v>
      </c>
      <c r="Q98" s="91">
        <f t="shared" si="86"/>
        <v>9199.0668560186605</v>
      </c>
      <c r="R98" s="59">
        <f t="shared" si="87"/>
        <v>76248</v>
      </c>
      <c r="S98" s="57">
        <f t="shared" si="88"/>
        <v>59599.051683538972</v>
      </c>
      <c r="T98" s="91">
        <f t="shared" si="89"/>
        <v>8176.9483164610319</v>
      </c>
      <c r="U98" s="60">
        <f t="shared" si="90"/>
        <v>67776</v>
      </c>
      <c r="V98" s="58">
        <f t="shared" si="91"/>
        <v>52149.170223096589</v>
      </c>
      <c r="W98" s="91">
        <f t="shared" si="92"/>
        <v>7154.8297769034016</v>
      </c>
      <c r="X98" s="59">
        <f t="shared" si="93"/>
        <v>59303.999999999993</v>
      </c>
      <c r="Y98" s="57">
        <f t="shared" si="94"/>
        <v>44699.288762654222</v>
      </c>
      <c r="Z98" s="91">
        <f t="shared" si="95"/>
        <v>6132.711237345773</v>
      </c>
      <c r="AA98" s="59">
        <f t="shared" si="96"/>
        <v>50831.999999999993</v>
      </c>
      <c r="AB98" s="32"/>
      <c r="AC98" s="32"/>
      <c r="AD98" s="32"/>
      <c r="AE98" s="32"/>
      <c r="AF98" s="32"/>
      <c r="AG98" s="33"/>
      <c r="AH98" s="32"/>
      <c r="AI98" s="32"/>
    </row>
    <row r="99" spans="1:35" ht="13.5" customHeight="1">
      <c r="A99" s="187">
        <v>80</v>
      </c>
      <c r="B99" s="50">
        <v>42856</v>
      </c>
      <c r="C99" s="61">
        <f>VLOOKUP(B99,'base(indices)'!$A$16:$C$183,3,FALSE)</f>
        <v>937</v>
      </c>
      <c r="D99" s="192">
        <f>'base(indices)'!G92</f>
        <v>1.25348182</v>
      </c>
      <c r="E99" s="63">
        <f t="shared" si="80"/>
        <v>1174.5124653400001</v>
      </c>
      <c r="F99" s="82">
        <f>'base(indices)'!I92</f>
        <v>0.47907</v>
      </c>
      <c r="G99" s="63">
        <f t="shared" si="74"/>
        <v>562.67368677043385</v>
      </c>
      <c r="H99" s="268">
        <f t="shared" si="75"/>
        <v>1737.1861521104338</v>
      </c>
      <c r="I99" s="278">
        <f t="shared" si="97"/>
        <v>136508.9036300405</v>
      </c>
      <c r="J99" s="45">
        <f>IF((I99-H$105+(H$105/12*8))+K99&gt;$I$197,$I$197-K99,(I99-H$105+(H$105/12*8)))</f>
        <v>74498.814604423707</v>
      </c>
      <c r="K99" s="108">
        <f t="shared" si="76"/>
        <v>10221.185395576289</v>
      </c>
      <c r="L99" s="46">
        <f t="shared" si="81"/>
        <v>84720</v>
      </c>
      <c r="M99" s="43">
        <f t="shared" si="82"/>
        <v>70773.873874202516</v>
      </c>
      <c r="N99" s="108">
        <f t="shared" si="83"/>
        <v>9710.1261257974747</v>
      </c>
      <c r="O99" s="47">
        <f t="shared" si="84"/>
        <v>80483.999999999985</v>
      </c>
      <c r="P99" s="119">
        <f>J99*$P$9</f>
        <v>67048.93314398134</v>
      </c>
      <c r="Q99" s="108">
        <f t="shared" si="86"/>
        <v>9199.0668560186605</v>
      </c>
      <c r="R99" s="46">
        <f t="shared" si="87"/>
        <v>76248</v>
      </c>
      <c r="S99" s="43">
        <f t="shared" si="88"/>
        <v>59599.051683538972</v>
      </c>
      <c r="T99" s="108">
        <f t="shared" si="89"/>
        <v>8176.9483164610319</v>
      </c>
      <c r="U99" s="47">
        <f t="shared" si="90"/>
        <v>67776</v>
      </c>
      <c r="V99" s="45">
        <f t="shared" si="91"/>
        <v>52149.170223096589</v>
      </c>
      <c r="W99" s="108">
        <f t="shared" si="92"/>
        <v>7154.8297769034016</v>
      </c>
      <c r="X99" s="46">
        <f t="shared" si="93"/>
        <v>59303.999999999993</v>
      </c>
      <c r="Y99" s="43">
        <f t="shared" si="94"/>
        <v>44699.288762654222</v>
      </c>
      <c r="Z99" s="108">
        <f t="shared" si="95"/>
        <v>6132.711237345773</v>
      </c>
      <c r="AA99" s="46">
        <f t="shared" si="96"/>
        <v>50831.999999999993</v>
      </c>
      <c r="AB99" s="16"/>
      <c r="AC99" s="16"/>
      <c r="AD99" s="16"/>
      <c r="AE99" s="16"/>
      <c r="AF99" s="16"/>
      <c r="AG99" s="17"/>
      <c r="AH99" s="16"/>
      <c r="AI99" s="16"/>
    </row>
    <row r="100" spans="1:35" s="26" customFormat="1" ht="13.5" customHeight="1">
      <c r="A100" s="187">
        <v>79</v>
      </c>
      <c r="B100" s="50">
        <v>42887</v>
      </c>
      <c r="C100" s="61">
        <f>VLOOKUP(B100,'base(indices)'!$A$16:$C$183,3,FALSE)</f>
        <v>937</v>
      </c>
      <c r="D100" s="192">
        <f>'base(indices)'!G93</f>
        <v>1.25048067</v>
      </c>
      <c r="E100" s="54">
        <f t="shared" si="80"/>
        <v>1171.7003877899999</v>
      </c>
      <c r="F100" s="82">
        <f>'base(indices)'!I93</f>
        <v>0.47406999999999999</v>
      </c>
      <c r="G100" s="54">
        <f t="shared" si="74"/>
        <v>555.46800283960522</v>
      </c>
      <c r="H100" s="267">
        <f t="shared" si="75"/>
        <v>1727.1683906296053</v>
      </c>
      <c r="I100" s="277">
        <f t="shared" si="97"/>
        <v>134771.71747793007</v>
      </c>
      <c r="J100" s="58">
        <f>IF((I100-H$105+(H$105/12*7))+K100&gt;$I$197,$I$197-K100,(I100-H$105+(H$105/12*7)))</f>
        <v>74498.814604423707</v>
      </c>
      <c r="K100" s="91">
        <f t="shared" si="76"/>
        <v>10221.185395576289</v>
      </c>
      <c r="L100" s="284">
        <f t="shared" si="81"/>
        <v>84720</v>
      </c>
      <c r="M100" s="57">
        <f t="shared" si="82"/>
        <v>70773.873874202516</v>
      </c>
      <c r="N100" s="91">
        <f t="shared" si="83"/>
        <v>9710.1261257974747</v>
      </c>
      <c r="O100" s="60">
        <f t="shared" si="84"/>
        <v>80483.999999999985</v>
      </c>
      <c r="P100" s="58">
        <f t="shared" ref="P100:P119" si="98">J100*$P$9</f>
        <v>67048.93314398134</v>
      </c>
      <c r="Q100" s="91">
        <f t="shared" si="86"/>
        <v>9199.0668560186605</v>
      </c>
      <c r="R100" s="59">
        <f t="shared" si="87"/>
        <v>76248</v>
      </c>
      <c r="S100" s="57">
        <f t="shared" si="88"/>
        <v>59599.051683538972</v>
      </c>
      <c r="T100" s="91">
        <f t="shared" si="89"/>
        <v>8176.9483164610319</v>
      </c>
      <c r="U100" s="60">
        <f t="shared" si="90"/>
        <v>67776</v>
      </c>
      <c r="V100" s="58">
        <f t="shared" si="91"/>
        <v>52149.170223096589</v>
      </c>
      <c r="W100" s="91">
        <f t="shared" si="92"/>
        <v>7154.8297769034016</v>
      </c>
      <c r="X100" s="59">
        <f t="shared" si="93"/>
        <v>59303.999999999993</v>
      </c>
      <c r="Y100" s="57">
        <f t="shared" si="94"/>
        <v>44699.288762654222</v>
      </c>
      <c r="Z100" s="91">
        <f t="shared" si="95"/>
        <v>6132.711237345773</v>
      </c>
      <c r="AA100" s="59">
        <f t="shared" si="96"/>
        <v>50831.999999999993</v>
      </c>
      <c r="AB100" s="32"/>
      <c r="AC100" s="32"/>
      <c r="AD100" s="32"/>
      <c r="AE100" s="32"/>
      <c r="AF100" s="32"/>
      <c r="AG100" s="33"/>
      <c r="AH100" s="32"/>
      <c r="AI100" s="32"/>
    </row>
    <row r="101" spans="1:35" ht="13.5" customHeight="1">
      <c r="A101" s="187">
        <v>78</v>
      </c>
      <c r="B101" s="50">
        <v>42917</v>
      </c>
      <c r="C101" s="61">
        <f>VLOOKUP(B101,'base(indices)'!$A$16:$C$183,3,FALSE)</f>
        <v>937</v>
      </c>
      <c r="D101" s="192">
        <f>'base(indices)'!G94</f>
        <v>1.2484830899999999</v>
      </c>
      <c r="E101" s="63">
        <f t="shared" si="80"/>
        <v>1169.8286553299999</v>
      </c>
      <c r="F101" s="82">
        <f>'base(indices)'!I94</f>
        <v>0.46906999999999999</v>
      </c>
      <c r="G101" s="63">
        <f t="shared" si="74"/>
        <v>548.73152735564304</v>
      </c>
      <c r="H101" s="268">
        <f t="shared" si="75"/>
        <v>1718.560182685643</v>
      </c>
      <c r="I101" s="278">
        <f t="shared" si="97"/>
        <v>133044.54908730046</v>
      </c>
      <c r="J101" s="45">
        <f>IF((I101-H$105+(H$105/12*6))+K101&gt;$I$197,$I$197-K101,(I101-H$105+(H$105/12*6)))</f>
        <v>74498.814604423707</v>
      </c>
      <c r="K101" s="108">
        <f t="shared" si="76"/>
        <v>10221.185395576289</v>
      </c>
      <c r="L101" s="46">
        <f t="shared" si="81"/>
        <v>84720</v>
      </c>
      <c r="M101" s="43">
        <f t="shared" si="82"/>
        <v>70773.873874202516</v>
      </c>
      <c r="N101" s="108">
        <f t="shared" si="83"/>
        <v>9710.1261257974747</v>
      </c>
      <c r="O101" s="47">
        <f t="shared" si="84"/>
        <v>80483.999999999985</v>
      </c>
      <c r="P101" s="119">
        <f t="shared" si="98"/>
        <v>67048.93314398134</v>
      </c>
      <c r="Q101" s="108">
        <f t="shared" si="86"/>
        <v>9199.0668560186605</v>
      </c>
      <c r="R101" s="46">
        <f t="shared" si="87"/>
        <v>76248</v>
      </c>
      <c r="S101" s="43">
        <f t="shared" si="88"/>
        <v>59599.051683538972</v>
      </c>
      <c r="T101" s="108">
        <f t="shared" si="89"/>
        <v>8176.9483164610319</v>
      </c>
      <c r="U101" s="47">
        <f t="shared" si="90"/>
        <v>67776</v>
      </c>
      <c r="V101" s="45">
        <f t="shared" si="91"/>
        <v>52149.170223096589</v>
      </c>
      <c r="W101" s="108">
        <f t="shared" si="92"/>
        <v>7154.8297769034016</v>
      </c>
      <c r="X101" s="46">
        <f t="shared" si="93"/>
        <v>59303.999999999993</v>
      </c>
      <c r="Y101" s="43">
        <f t="shared" si="94"/>
        <v>44699.288762654222</v>
      </c>
      <c r="Z101" s="108">
        <f t="shared" si="95"/>
        <v>6132.711237345773</v>
      </c>
      <c r="AA101" s="46">
        <f t="shared" si="96"/>
        <v>50831.999999999993</v>
      </c>
      <c r="AB101" s="16"/>
      <c r="AC101" s="16"/>
      <c r="AD101" s="16"/>
      <c r="AE101" s="16"/>
      <c r="AF101" s="16"/>
      <c r="AG101" s="17"/>
      <c r="AH101" s="16"/>
      <c r="AI101" s="16"/>
    </row>
    <row r="102" spans="1:35" s="26" customFormat="1" ht="13.5" customHeight="1">
      <c r="A102" s="187">
        <v>77</v>
      </c>
      <c r="B102" s="50">
        <v>42948</v>
      </c>
      <c r="C102" s="61">
        <f>VLOOKUP(B102,'base(indices)'!$A$16:$C$183,3,FALSE)</f>
        <v>937</v>
      </c>
      <c r="D102" s="192">
        <f>'base(indices)'!G95</f>
        <v>1.2507344199999999</v>
      </c>
      <c r="E102" s="54">
        <f t="shared" si="80"/>
        <v>1171.9381515399998</v>
      </c>
      <c r="F102" s="82">
        <f>'base(indices)'!I95</f>
        <v>0.46406999999999998</v>
      </c>
      <c r="G102" s="54">
        <f t="shared" si="74"/>
        <v>543.86133798516767</v>
      </c>
      <c r="H102" s="267">
        <f t="shared" si="75"/>
        <v>1715.7994895251675</v>
      </c>
      <c r="I102" s="277">
        <f t="shared" si="97"/>
        <v>131325.98890461482</v>
      </c>
      <c r="J102" s="58">
        <f>IF((I102-H$105+(H$105/12*5))+K102&gt;$I$197,$I$197-K102,(I102-H$105+(H$105/12*5)))</f>
        <v>74498.814604423707</v>
      </c>
      <c r="K102" s="91">
        <f t="shared" si="76"/>
        <v>10221.185395576289</v>
      </c>
      <c r="L102" s="284">
        <f t="shared" si="81"/>
        <v>84720</v>
      </c>
      <c r="M102" s="57">
        <f t="shared" si="82"/>
        <v>70773.873874202516</v>
      </c>
      <c r="N102" s="91">
        <f t="shared" si="83"/>
        <v>9710.1261257974747</v>
      </c>
      <c r="O102" s="60">
        <f t="shared" si="84"/>
        <v>80483.999999999985</v>
      </c>
      <c r="P102" s="58">
        <f t="shared" si="98"/>
        <v>67048.93314398134</v>
      </c>
      <c r="Q102" s="91">
        <f t="shared" si="86"/>
        <v>9199.0668560186605</v>
      </c>
      <c r="R102" s="59">
        <f>P102+Q102</f>
        <v>76248</v>
      </c>
      <c r="S102" s="57">
        <f t="shared" si="88"/>
        <v>59599.051683538972</v>
      </c>
      <c r="T102" s="91">
        <f t="shared" si="89"/>
        <v>8176.9483164610319</v>
      </c>
      <c r="U102" s="60">
        <f t="shared" si="90"/>
        <v>67776</v>
      </c>
      <c r="V102" s="58">
        <f t="shared" si="91"/>
        <v>52149.170223096589</v>
      </c>
      <c r="W102" s="91">
        <f t="shared" si="92"/>
        <v>7154.8297769034016</v>
      </c>
      <c r="X102" s="59">
        <f t="shared" si="93"/>
        <v>59303.999999999993</v>
      </c>
      <c r="Y102" s="57">
        <f t="shared" si="94"/>
        <v>44699.288762654222</v>
      </c>
      <c r="Z102" s="91">
        <f t="shared" si="95"/>
        <v>6132.711237345773</v>
      </c>
      <c r="AA102" s="59">
        <f t="shared" si="96"/>
        <v>50831.999999999993</v>
      </c>
      <c r="AB102" s="32"/>
      <c r="AC102" s="32"/>
      <c r="AD102" s="32"/>
      <c r="AE102" s="32"/>
      <c r="AF102" s="32"/>
      <c r="AG102" s="33"/>
      <c r="AH102" s="32"/>
      <c r="AI102" s="32"/>
    </row>
    <row r="103" spans="1:35" ht="13.5" customHeight="1">
      <c r="A103" s="187">
        <v>76</v>
      </c>
      <c r="B103" s="50">
        <v>42979</v>
      </c>
      <c r="C103" s="61">
        <f>VLOOKUP(B103,'base(indices)'!$A$16:$C$183,3,FALSE)</f>
        <v>937</v>
      </c>
      <c r="D103" s="192">
        <f>'base(indices)'!G96</f>
        <v>1.24637211</v>
      </c>
      <c r="E103" s="63">
        <f t="shared" si="80"/>
        <v>1167.8506670700001</v>
      </c>
      <c r="F103" s="82">
        <f>'base(indices)'!I96</f>
        <v>0.45906999999999998</v>
      </c>
      <c r="G103" s="63">
        <f t="shared" si="74"/>
        <v>536.12520573182496</v>
      </c>
      <c r="H103" s="268">
        <f t="shared" si="75"/>
        <v>1703.9758728018251</v>
      </c>
      <c r="I103" s="278">
        <f t="shared" si="97"/>
        <v>129610.18941508966</v>
      </c>
      <c r="J103" s="45">
        <f>IF((I103-H$105+(H$105/12*4))+K103&gt;$I$197,$I$197-K103,(I103-H$105+(H$105/12*4)))</f>
        <v>74498.814604423707</v>
      </c>
      <c r="K103" s="108">
        <f t="shared" si="76"/>
        <v>10221.185395576289</v>
      </c>
      <c r="L103" s="46">
        <f t="shared" si="81"/>
        <v>84720</v>
      </c>
      <c r="M103" s="43">
        <f t="shared" si="82"/>
        <v>70773.873874202516</v>
      </c>
      <c r="N103" s="108">
        <f t="shared" si="83"/>
        <v>9710.1261257974747</v>
      </c>
      <c r="O103" s="47">
        <f t="shared" si="84"/>
        <v>80483.999999999985</v>
      </c>
      <c r="P103" s="119">
        <f t="shared" si="98"/>
        <v>67048.93314398134</v>
      </c>
      <c r="Q103" s="108">
        <f t="shared" si="86"/>
        <v>9199.0668560186605</v>
      </c>
      <c r="R103" s="46">
        <f t="shared" ref="R103:R121" si="99">P103+Q103</f>
        <v>76248</v>
      </c>
      <c r="S103" s="43">
        <f t="shared" si="88"/>
        <v>59599.051683538972</v>
      </c>
      <c r="T103" s="108">
        <f t="shared" si="89"/>
        <v>8176.9483164610319</v>
      </c>
      <c r="U103" s="47">
        <f t="shared" si="90"/>
        <v>67776</v>
      </c>
      <c r="V103" s="45">
        <f t="shared" si="91"/>
        <v>52149.170223096589</v>
      </c>
      <c r="W103" s="108">
        <f t="shared" si="92"/>
        <v>7154.8297769034016</v>
      </c>
      <c r="X103" s="46">
        <f t="shared" si="93"/>
        <v>59303.999999999993</v>
      </c>
      <c r="Y103" s="43">
        <f t="shared" si="94"/>
        <v>44699.288762654222</v>
      </c>
      <c r="Z103" s="108">
        <f t="shared" si="95"/>
        <v>6132.711237345773</v>
      </c>
      <c r="AA103" s="46">
        <f t="shared" si="96"/>
        <v>50831.999999999993</v>
      </c>
      <c r="AB103" s="16"/>
      <c r="AC103" s="16"/>
      <c r="AD103" s="16"/>
      <c r="AE103" s="16"/>
      <c r="AF103" s="16"/>
      <c r="AG103" s="17"/>
      <c r="AH103" s="16"/>
      <c r="AI103" s="16"/>
    </row>
    <row r="104" spans="1:35" s="26" customFormat="1" ht="13.5" customHeight="1">
      <c r="A104" s="187">
        <v>75</v>
      </c>
      <c r="B104" s="50">
        <v>43009</v>
      </c>
      <c r="C104" s="61">
        <f>VLOOKUP(B104,'base(indices)'!$A$16:$C$183,3,FALSE)</f>
        <v>937</v>
      </c>
      <c r="D104" s="192">
        <f>'base(indices)'!G97</f>
        <v>1.24500261</v>
      </c>
      <c r="E104" s="54">
        <f t="shared" si="80"/>
        <v>1166.56744557</v>
      </c>
      <c r="F104" s="82">
        <f>'base(indices)'!I97</f>
        <v>0.45406999999999997</v>
      </c>
      <c r="G104" s="54">
        <f t="shared" si="74"/>
        <v>529.70328000996983</v>
      </c>
      <c r="H104" s="267">
        <f t="shared" si="75"/>
        <v>1696.2707255799698</v>
      </c>
      <c r="I104" s="277">
        <f t="shared" si="97"/>
        <v>127906.21354228783</v>
      </c>
      <c r="J104" s="58">
        <f>IF((I104-H$105+(H$105/12*3))+K104&gt;$I$197,$I$197-K104,(I104-H$105+(H$105/12*3)))</f>
        <v>74498.814604423707</v>
      </c>
      <c r="K104" s="91">
        <f t="shared" si="76"/>
        <v>10221.185395576289</v>
      </c>
      <c r="L104" s="284">
        <f t="shared" si="81"/>
        <v>84720</v>
      </c>
      <c r="M104" s="57">
        <f t="shared" si="82"/>
        <v>70773.873874202516</v>
      </c>
      <c r="N104" s="91">
        <f t="shared" si="83"/>
        <v>9710.1261257974747</v>
      </c>
      <c r="O104" s="60">
        <f t="shared" si="84"/>
        <v>80483.999999999985</v>
      </c>
      <c r="P104" s="58">
        <f t="shared" si="98"/>
        <v>67048.93314398134</v>
      </c>
      <c r="Q104" s="91">
        <f t="shared" si="86"/>
        <v>9199.0668560186605</v>
      </c>
      <c r="R104" s="59">
        <f t="shared" si="99"/>
        <v>76248</v>
      </c>
      <c r="S104" s="57">
        <f t="shared" si="88"/>
        <v>59599.051683538972</v>
      </c>
      <c r="T104" s="91">
        <f t="shared" si="89"/>
        <v>8176.9483164610319</v>
      </c>
      <c r="U104" s="60">
        <f t="shared" si="90"/>
        <v>67776</v>
      </c>
      <c r="V104" s="58">
        <f t="shared" si="91"/>
        <v>52149.170223096589</v>
      </c>
      <c r="W104" s="91">
        <f t="shared" si="92"/>
        <v>7154.8297769034016</v>
      </c>
      <c r="X104" s="59">
        <f t="shared" si="93"/>
        <v>59303.999999999993</v>
      </c>
      <c r="Y104" s="57">
        <f t="shared" si="94"/>
        <v>44699.288762654222</v>
      </c>
      <c r="Z104" s="91">
        <f t="shared" si="95"/>
        <v>6132.711237345773</v>
      </c>
      <c r="AA104" s="59">
        <f t="shared" si="96"/>
        <v>50831.999999999993</v>
      </c>
      <c r="AB104" s="32"/>
      <c r="AC104" s="32"/>
      <c r="AD104" s="32"/>
      <c r="AE104" s="32"/>
      <c r="AF104" s="32"/>
      <c r="AG104" s="33"/>
      <c r="AH104" s="32"/>
      <c r="AI104" s="32"/>
    </row>
    <row r="105" spans="1:35" ht="13.5" customHeight="1">
      <c r="A105" s="187">
        <v>74</v>
      </c>
      <c r="B105" s="50">
        <v>43040</v>
      </c>
      <c r="C105" s="61">
        <f>VLOOKUP(B105,'base(indices)'!$A$16:$C$183,3,FALSE)</f>
        <v>937</v>
      </c>
      <c r="D105" s="192">
        <f>'base(indices)'!G98</f>
        <v>1.24078394</v>
      </c>
      <c r="E105" s="63">
        <f t="shared" si="80"/>
        <v>1162.6145517800001</v>
      </c>
      <c r="F105" s="82">
        <f>'base(indices)'!I98</f>
        <v>0.44938</v>
      </c>
      <c r="G105" s="63">
        <f t="shared" si="74"/>
        <v>522.45572727889646</v>
      </c>
      <c r="H105" s="268">
        <f t="shared" si="75"/>
        <v>1685.0702790588966</v>
      </c>
      <c r="I105" s="278">
        <f t="shared" si="97"/>
        <v>126209.94281670786</v>
      </c>
      <c r="J105" s="45">
        <f>IF((I105-H$105+(H$105/12*2))+K105&gt;$I$197,$I$197-K105,(I105-H$105+(H$105/12*2)))</f>
        <v>74498.814604423707</v>
      </c>
      <c r="K105" s="108">
        <f t="shared" si="76"/>
        <v>10221.185395576289</v>
      </c>
      <c r="L105" s="46">
        <f t="shared" si="81"/>
        <v>84720</v>
      </c>
      <c r="M105" s="43">
        <f t="shared" si="82"/>
        <v>70773.873874202516</v>
      </c>
      <c r="N105" s="108">
        <f t="shared" si="83"/>
        <v>9710.1261257974747</v>
      </c>
      <c r="O105" s="47">
        <f t="shared" si="84"/>
        <v>80483.999999999985</v>
      </c>
      <c r="P105" s="119">
        <f t="shared" si="98"/>
        <v>67048.93314398134</v>
      </c>
      <c r="Q105" s="108">
        <f t="shared" si="86"/>
        <v>9199.0668560186605</v>
      </c>
      <c r="R105" s="46">
        <f t="shared" si="99"/>
        <v>76248</v>
      </c>
      <c r="S105" s="43">
        <f t="shared" si="88"/>
        <v>59599.051683538972</v>
      </c>
      <c r="T105" s="108">
        <f t="shared" si="89"/>
        <v>8176.9483164610319</v>
      </c>
      <c r="U105" s="47">
        <f t="shared" si="90"/>
        <v>67776</v>
      </c>
      <c r="V105" s="45">
        <f t="shared" si="91"/>
        <v>52149.170223096589</v>
      </c>
      <c r="W105" s="108">
        <f t="shared" si="92"/>
        <v>7154.8297769034016</v>
      </c>
      <c r="X105" s="46">
        <f t="shared" si="93"/>
        <v>59303.999999999993</v>
      </c>
      <c r="Y105" s="43">
        <f t="shared" si="94"/>
        <v>44699.288762654222</v>
      </c>
      <c r="Z105" s="108">
        <f t="shared" si="95"/>
        <v>6132.711237345773</v>
      </c>
      <c r="AA105" s="46">
        <f t="shared" si="96"/>
        <v>50831.999999999993</v>
      </c>
      <c r="AB105" s="16"/>
      <c r="AC105" s="16"/>
      <c r="AD105" s="16"/>
      <c r="AE105" s="16"/>
      <c r="AF105" s="16"/>
      <c r="AG105" s="17"/>
      <c r="AH105" s="16"/>
      <c r="AI105" s="16"/>
    </row>
    <row r="106" spans="1:35" s="26" customFormat="1" ht="13.5" customHeight="1" thickBot="1">
      <c r="A106" s="188">
        <v>73</v>
      </c>
      <c r="B106" s="247">
        <v>43070</v>
      </c>
      <c r="C106" s="69">
        <f>VLOOKUP(B106,'base(indices)'!$A$16:$C$183,3,FALSE)*2</f>
        <v>1874</v>
      </c>
      <c r="D106" s="335">
        <f>'base(indices)'!G99</f>
        <v>1.2368261</v>
      </c>
      <c r="E106" s="163">
        <f t="shared" si="80"/>
        <v>2317.8121114</v>
      </c>
      <c r="F106" s="304">
        <f>'base(indices)'!I99</f>
        <v>0.44510699999999997</v>
      </c>
      <c r="G106" s="163">
        <f t="shared" si="74"/>
        <v>1031.6743954689198</v>
      </c>
      <c r="H106" s="355">
        <f t="shared" si="75"/>
        <v>3349.4865068689196</v>
      </c>
      <c r="I106" s="280">
        <f t="shared" si="97"/>
        <v>124524.87253764896</v>
      </c>
      <c r="J106" s="175">
        <f>IF((I106-H$105+(H$105/12*1))+K106&gt;$I$197,$I$197-K106,(I106-H$105+(H$105/12*1)))</f>
        <v>74498.814604423707</v>
      </c>
      <c r="K106" s="86">
        <f t="shared" si="76"/>
        <v>10221.185395576289</v>
      </c>
      <c r="L106" s="287">
        <f t="shared" si="81"/>
        <v>84720</v>
      </c>
      <c r="M106" s="85">
        <f t="shared" si="82"/>
        <v>70773.873874202516</v>
      </c>
      <c r="N106" s="86">
        <f t="shared" si="83"/>
        <v>9710.1261257974747</v>
      </c>
      <c r="O106" s="107">
        <f t="shared" si="84"/>
        <v>80483.999999999985</v>
      </c>
      <c r="P106" s="175">
        <f t="shared" si="98"/>
        <v>67048.93314398134</v>
      </c>
      <c r="Q106" s="86">
        <f t="shared" si="86"/>
        <v>9199.0668560186605</v>
      </c>
      <c r="R106" s="165">
        <f t="shared" si="99"/>
        <v>76248</v>
      </c>
      <c r="S106" s="85">
        <f t="shared" si="88"/>
        <v>59599.051683538972</v>
      </c>
      <c r="T106" s="86">
        <f t="shared" si="89"/>
        <v>8176.9483164610319</v>
      </c>
      <c r="U106" s="107">
        <f t="shared" si="90"/>
        <v>67776</v>
      </c>
      <c r="V106" s="175">
        <f t="shared" si="91"/>
        <v>52149.170223096589</v>
      </c>
      <c r="W106" s="86">
        <f t="shared" si="92"/>
        <v>7154.8297769034016</v>
      </c>
      <c r="X106" s="165">
        <f t="shared" si="93"/>
        <v>59303.999999999993</v>
      </c>
      <c r="Y106" s="85">
        <f t="shared" si="94"/>
        <v>44699.288762654222</v>
      </c>
      <c r="Z106" s="86">
        <f t="shared" si="95"/>
        <v>6132.711237345773</v>
      </c>
      <c r="AA106" s="165">
        <f t="shared" si="96"/>
        <v>50831.999999999993</v>
      </c>
      <c r="AB106" s="32"/>
      <c r="AC106" s="32"/>
      <c r="AD106" s="32"/>
      <c r="AE106" s="32"/>
      <c r="AF106" s="32"/>
      <c r="AG106" s="33"/>
      <c r="AH106" s="32"/>
      <c r="AI106" s="32"/>
    </row>
    <row r="107" spans="1:35" ht="13.5" customHeight="1">
      <c r="A107" s="217">
        <v>72</v>
      </c>
      <c r="B107" s="136">
        <v>43101</v>
      </c>
      <c r="C107" s="41">
        <f>VLOOKUP(B107,'base(indices)'!$A$16:$C$183,3,FALSE)</f>
        <v>954</v>
      </c>
      <c r="D107" s="193">
        <f>'base(indices)'!G100</f>
        <v>1.2325123099999999</v>
      </c>
      <c r="E107" s="78">
        <f>C107*D107</f>
        <v>1175.81674374</v>
      </c>
      <c r="F107" s="79">
        <f>'base(indices)'!I100</f>
        <v>0.440834</v>
      </c>
      <c r="G107" s="78">
        <f t="shared" si="74"/>
        <v>518.33999840987917</v>
      </c>
      <c r="H107" s="266">
        <f t="shared" si="75"/>
        <v>1694.1567421498792</v>
      </c>
      <c r="I107" s="281">
        <f t="shared" si="97"/>
        <v>121175.38603078004</v>
      </c>
      <c r="J107" s="288">
        <f>IF((I107-H$117+(H$117))+K107&gt;I197,I197-K107,(I107-H$117+(H$117)))</f>
        <v>74498.814604423707</v>
      </c>
      <c r="K107" s="156">
        <f t="shared" si="76"/>
        <v>10221.185395576289</v>
      </c>
      <c r="L107" s="150">
        <f t="shared" si="81"/>
        <v>84720</v>
      </c>
      <c r="M107" s="283">
        <f t="shared" si="82"/>
        <v>70773.873874202516</v>
      </c>
      <c r="N107" s="156">
        <f t="shared" si="83"/>
        <v>9710.1261257974747</v>
      </c>
      <c r="O107" s="290">
        <f t="shared" si="84"/>
        <v>80483.999999999985</v>
      </c>
      <c r="P107" s="292">
        <f t="shared" si="98"/>
        <v>67048.93314398134</v>
      </c>
      <c r="Q107" s="156">
        <f t="shared" si="86"/>
        <v>9199.0668560186605</v>
      </c>
      <c r="R107" s="150">
        <f t="shared" si="99"/>
        <v>76248</v>
      </c>
      <c r="S107" s="283">
        <f t="shared" si="88"/>
        <v>59599.051683538972</v>
      </c>
      <c r="T107" s="156">
        <f t="shared" si="89"/>
        <v>8176.9483164610319</v>
      </c>
      <c r="U107" s="290">
        <f t="shared" si="90"/>
        <v>67776</v>
      </c>
      <c r="V107" s="288">
        <f t="shared" si="91"/>
        <v>52149.170223096589</v>
      </c>
      <c r="W107" s="156">
        <f t="shared" si="92"/>
        <v>7154.8297769034016</v>
      </c>
      <c r="X107" s="150">
        <f t="shared" si="93"/>
        <v>59303.999999999993</v>
      </c>
      <c r="Y107" s="283">
        <f t="shared" si="94"/>
        <v>44699.288762654222</v>
      </c>
      <c r="Z107" s="156">
        <f t="shared" si="95"/>
        <v>6132.711237345773</v>
      </c>
      <c r="AA107" s="150">
        <f t="shared" si="96"/>
        <v>50831.999999999993</v>
      </c>
      <c r="AB107" s="16"/>
      <c r="AC107" s="16"/>
      <c r="AD107" s="16"/>
      <c r="AE107" s="16"/>
      <c r="AF107" s="16"/>
      <c r="AG107" s="17"/>
      <c r="AH107" s="16"/>
      <c r="AI107" s="16"/>
    </row>
    <row r="108" spans="1:35" s="26" customFormat="1" ht="13.5" customHeight="1">
      <c r="A108" s="187">
        <v>71</v>
      </c>
      <c r="B108" s="50">
        <v>43132</v>
      </c>
      <c r="C108" s="61">
        <f>VLOOKUP(B108,'base(indices)'!$A$16:$C$183,3,FALSE)</f>
        <v>954</v>
      </c>
      <c r="D108" s="192">
        <f>'base(indices)'!G101</f>
        <v>1.2277241800000001</v>
      </c>
      <c r="E108" s="54">
        <f t="shared" ref="E108:E118" si="100">C108*D108</f>
        <v>1171.2488677200001</v>
      </c>
      <c r="F108" s="82">
        <f>'base(indices)'!I101</f>
        <v>0.43684000000000001</v>
      </c>
      <c r="G108" s="54">
        <f t="shared" si="74"/>
        <v>511.64835537480485</v>
      </c>
      <c r="H108" s="267">
        <f t="shared" si="75"/>
        <v>1682.897223094805</v>
      </c>
      <c r="I108" s="277">
        <f t="shared" si="97"/>
        <v>119481.22928863016</v>
      </c>
      <c r="J108" s="58">
        <f>IF((I108-H$117+(H$117/12*11))+K108&gt;I197,I197-K108,(I108-H$117+(H$117/12*11)))</f>
        <v>74498.814604423707</v>
      </c>
      <c r="K108" s="91">
        <f t="shared" si="76"/>
        <v>10221.185395576289</v>
      </c>
      <c r="L108" s="284">
        <f t="shared" si="81"/>
        <v>84720</v>
      </c>
      <c r="M108" s="57">
        <f t="shared" si="82"/>
        <v>70773.873874202516</v>
      </c>
      <c r="N108" s="91">
        <f t="shared" si="83"/>
        <v>9710.1261257974747</v>
      </c>
      <c r="O108" s="60">
        <f t="shared" si="84"/>
        <v>80483.999999999985</v>
      </c>
      <c r="P108" s="58">
        <f t="shared" si="98"/>
        <v>67048.93314398134</v>
      </c>
      <c r="Q108" s="91">
        <f t="shared" si="86"/>
        <v>9199.0668560186605</v>
      </c>
      <c r="R108" s="59">
        <f t="shared" si="99"/>
        <v>76248</v>
      </c>
      <c r="S108" s="57">
        <f t="shared" si="88"/>
        <v>59599.051683538972</v>
      </c>
      <c r="T108" s="91">
        <f t="shared" si="89"/>
        <v>8176.9483164610319</v>
      </c>
      <c r="U108" s="60">
        <f t="shared" si="90"/>
        <v>67776</v>
      </c>
      <c r="V108" s="58">
        <f t="shared" si="91"/>
        <v>52149.170223096589</v>
      </c>
      <c r="W108" s="91">
        <f t="shared" si="92"/>
        <v>7154.8297769034016</v>
      </c>
      <c r="X108" s="59">
        <f t="shared" si="93"/>
        <v>59303.999999999993</v>
      </c>
      <c r="Y108" s="57">
        <f t="shared" si="94"/>
        <v>44699.288762654222</v>
      </c>
      <c r="Z108" s="91">
        <f t="shared" si="95"/>
        <v>6132.711237345773</v>
      </c>
      <c r="AA108" s="59">
        <f t="shared" si="96"/>
        <v>50831.999999999993</v>
      </c>
      <c r="AB108" s="32"/>
      <c r="AC108" s="32"/>
      <c r="AD108" s="32"/>
      <c r="AE108" s="32"/>
      <c r="AF108" s="32"/>
      <c r="AG108" s="33"/>
      <c r="AH108" s="32"/>
      <c r="AI108" s="32"/>
    </row>
    <row r="109" spans="1:35" ht="13.5" customHeight="1">
      <c r="A109" s="187">
        <v>70</v>
      </c>
      <c r="B109" s="50">
        <v>43160</v>
      </c>
      <c r="C109" s="61">
        <f>VLOOKUP(B109,'base(indices)'!$A$16:$C$183,3,FALSE)</f>
        <v>954</v>
      </c>
      <c r="D109" s="192">
        <f>'base(indices)'!G102</f>
        <v>1.22307649</v>
      </c>
      <c r="E109" s="63">
        <f t="shared" si="100"/>
        <v>1166.8149714599999</v>
      </c>
      <c r="F109" s="82">
        <f>'base(indices)'!I102</f>
        <v>0.43284600000000001</v>
      </c>
      <c r="G109" s="63">
        <f t="shared" si="74"/>
        <v>505.05119313657514</v>
      </c>
      <c r="H109" s="268">
        <f t="shared" si="75"/>
        <v>1671.8661645965751</v>
      </c>
      <c r="I109" s="278">
        <f t="shared" si="97"/>
        <v>117798.33206553536</v>
      </c>
      <c r="J109" s="45">
        <f>IF((I109-H$117+(H$117/12*10))+K109&gt;I197,I197-K109,(I109-H$117+(H$117/12*10)))</f>
        <v>74498.814604423707</v>
      </c>
      <c r="K109" s="108">
        <f t="shared" si="76"/>
        <v>10221.185395576289</v>
      </c>
      <c r="L109" s="46">
        <f t="shared" si="81"/>
        <v>84720</v>
      </c>
      <c r="M109" s="43">
        <f t="shared" si="82"/>
        <v>70773.873874202516</v>
      </c>
      <c r="N109" s="108">
        <f t="shared" si="83"/>
        <v>9710.1261257974747</v>
      </c>
      <c r="O109" s="47">
        <f t="shared" si="84"/>
        <v>80483.999999999985</v>
      </c>
      <c r="P109" s="119">
        <f t="shared" si="98"/>
        <v>67048.93314398134</v>
      </c>
      <c r="Q109" s="108">
        <f t="shared" si="86"/>
        <v>9199.0668560186605</v>
      </c>
      <c r="R109" s="46">
        <f t="shared" si="99"/>
        <v>76248</v>
      </c>
      <c r="S109" s="43">
        <f t="shared" si="88"/>
        <v>59599.051683538972</v>
      </c>
      <c r="T109" s="108">
        <f t="shared" si="89"/>
        <v>8176.9483164610319</v>
      </c>
      <c r="U109" s="47">
        <f t="shared" si="90"/>
        <v>67776</v>
      </c>
      <c r="V109" s="45">
        <f t="shared" si="91"/>
        <v>52149.170223096589</v>
      </c>
      <c r="W109" s="108">
        <f t="shared" si="92"/>
        <v>7154.8297769034016</v>
      </c>
      <c r="X109" s="46">
        <f t="shared" si="93"/>
        <v>59303.999999999993</v>
      </c>
      <c r="Y109" s="43">
        <f t="shared" si="94"/>
        <v>44699.288762654222</v>
      </c>
      <c r="Z109" s="108">
        <f t="shared" si="95"/>
        <v>6132.711237345773</v>
      </c>
      <c r="AA109" s="46">
        <f t="shared" si="96"/>
        <v>50831.999999999993</v>
      </c>
      <c r="AB109" s="16"/>
      <c r="AC109" s="16"/>
      <c r="AD109" s="16"/>
      <c r="AE109" s="16"/>
      <c r="AF109" s="16"/>
      <c r="AG109" s="17"/>
      <c r="AH109" s="16"/>
      <c r="AI109" s="16"/>
    </row>
    <row r="110" spans="1:35" s="26" customFormat="1" ht="13.5" customHeight="1">
      <c r="A110" s="187">
        <v>69</v>
      </c>
      <c r="B110" s="50">
        <v>43191</v>
      </c>
      <c r="C110" s="61">
        <f>VLOOKUP(B110,'base(indices)'!$A$16:$C$183,3,FALSE)</f>
        <v>954</v>
      </c>
      <c r="D110" s="192">
        <f>'base(indices)'!G103</f>
        <v>1.2218546400000001</v>
      </c>
      <c r="E110" s="54">
        <f t="shared" si="100"/>
        <v>1165.6493265600002</v>
      </c>
      <c r="F110" s="82">
        <f>'base(indices)'!I103</f>
        <v>0.42899100000000001</v>
      </c>
      <c r="G110" s="54">
        <f t="shared" si="74"/>
        <v>500.05307025030106</v>
      </c>
      <c r="H110" s="267">
        <f t="shared" si="75"/>
        <v>1665.7023968103013</v>
      </c>
      <c r="I110" s="277">
        <f t="shared" si="97"/>
        <v>116126.46590093878</v>
      </c>
      <c r="J110" s="58">
        <f>IF((I110-H$117+(H$117/12*9))+K110&gt;I197,I197-K110,(I110-H$117+(H$117/12*9)))</f>
        <v>74498.814604423707</v>
      </c>
      <c r="K110" s="91">
        <f t="shared" si="76"/>
        <v>10221.185395576289</v>
      </c>
      <c r="L110" s="284">
        <f t="shared" si="81"/>
        <v>84720</v>
      </c>
      <c r="M110" s="57">
        <f t="shared" si="82"/>
        <v>70773.873874202516</v>
      </c>
      <c r="N110" s="91">
        <f t="shared" si="83"/>
        <v>9710.1261257974747</v>
      </c>
      <c r="O110" s="60">
        <f t="shared" si="84"/>
        <v>80483.999999999985</v>
      </c>
      <c r="P110" s="58">
        <f t="shared" si="98"/>
        <v>67048.93314398134</v>
      </c>
      <c r="Q110" s="91">
        <f t="shared" si="86"/>
        <v>9199.0668560186605</v>
      </c>
      <c r="R110" s="59">
        <f t="shared" si="99"/>
        <v>76248</v>
      </c>
      <c r="S110" s="57">
        <f t="shared" si="88"/>
        <v>59599.051683538972</v>
      </c>
      <c r="T110" s="91">
        <f t="shared" si="89"/>
        <v>8176.9483164610319</v>
      </c>
      <c r="U110" s="60">
        <f t="shared" si="90"/>
        <v>67776</v>
      </c>
      <c r="V110" s="58">
        <f t="shared" si="91"/>
        <v>52149.170223096589</v>
      </c>
      <c r="W110" s="91">
        <f t="shared" si="92"/>
        <v>7154.8297769034016</v>
      </c>
      <c r="X110" s="59">
        <f t="shared" si="93"/>
        <v>59303.999999999993</v>
      </c>
      <c r="Y110" s="57">
        <f t="shared" si="94"/>
        <v>44699.288762654222</v>
      </c>
      <c r="Z110" s="91">
        <f t="shared" si="95"/>
        <v>6132.711237345773</v>
      </c>
      <c r="AA110" s="59">
        <f t="shared" si="96"/>
        <v>50831.999999999993</v>
      </c>
      <c r="AB110" s="32"/>
      <c r="AC110" s="32"/>
      <c r="AD110" s="32"/>
      <c r="AE110" s="32"/>
      <c r="AF110" s="32"/>
      <c r="AG110" s="33"/>
      <c r="AH110" s="32"/>
      <c r="AI110" s="32"/>
    </row>
    <row r="111" spans="1:35" ht="13.5" customHeight="1">
      <c r="A111" s="187">
        <v>68</v>
      </c>
      <c r="B111" s="50">
        <v>43221</v>
      </c>
      <c r="C111" s="61">
        <f>VLOOKUP(B111,'base(indices)'!$A$16:$C$183,3,FALSE)</f>
        <v>954</v>
      </c>
      <c r="D111" s="192">
        <f>'base(indices)'!G104</f>
        <v>1.21929412</v>
      </c>
      <c r="E111" s="63">
        <f t="shared" si="100"/>
        <v>1163.2065904799999</v>
      </c>
      <c r="F111" s="82">
        <f>'base(indices)'!I104</f>
        <v>0.42527599999999999</v>
      </c>
      <c r="G111" s="63">
        <f t="shared" si="74"/>
        <v>494.68384597297245</v>
      </c>
      <c r="H111" s="268">
        <f t="shared" si="75"/>
        <v>1657.8904364529724</v>
      </c>
      <c r="I111" s="278">
        <f t="shared" si="97"/>
        <v>114460.76350412848</v>
      </c>
      <c r="J111" s="45">
        <f>IF((I111-H$117+(H$117/12*8))+K111&gt;I197,I197-K111,(I111-H$117+(H$117/12*8)))</f>
        <v>74498.814604423707</v>
      </c>
      <c r="K111" s="108">
        <f t="shared" si="76"/>
        <v>10221.185395576289</v>
      </c>
      <c r="L111" s="46">
        <f t="shared" si="81"/>
        <v>84720</v>
      </c>
      <c r="M111" s="43">
        <f t="shared" si="82"/>
        <v>70773.873874202516</v>
      </c>
      <c r="N111" s="108">
        <f t="shared" si="83"/>
        <v>9710.1261257974747</v>
      </c>
      <c r="O111" s="47">
        <f t="shared" si="84"/>
        <v>80483.999999999985</v>
      </c>
      <c r="P111" s="119">
        <f t="shared" si="98"/>
        <v>67048.93314398134</v>
      </c>
      <c r="Q111" s="108">
        <f t="shared" si="86"/>
        <v>9199.0668560186605</v>
      </c>
      <c r="R111" s="46">
        <f t="shared" si="99"/>
        <v>76248</v>
      </c>
      <c r="S111" s="43">
        <f t="shared" si="88"/>
        <v>59599.051683538972</v>
      </c>
      <c r="T111" s="108">
        <f t="shared" si="89"/>
        <v>8176.9483164610319</v>
      </c>
      <c r="U111" s="47">
        <f t="shared" si="90"/>
        <v>67776</v>
      </c>
      <c r="V111" s="45">
        <f t="shared" si="91"/>
        <v>52149.170223096589</v>
      </c>
      <c r="W111" s="108">
        <f t="shared" si="92"/>
        <v>7154.8297769034016</v>
      </c>
      <c r="X111" s="46">
        <f t="shared" si="93"/>
        <v>59303.999999999993</v>
      </c>
      <c r="Y111" s="43">
        <f t="shared" si="94"/>
        <v>44699.288762654222</v>
      </c>
      <c r="Z111" s="108">
        <f t="shared" si="95"/>
        <v>6132.711237345773</v>
      </c>
      <c r="AA111" s="46">
        <f t="shared" si="96"/>
        <v>50831.999999999993</v>
      </c>
      <c r="AB111" s="16"/>
      <c r="AC111" s="16"/>
      <c r="AD111" s="16"/>
      <c r="AE111" s="16"/>
      <c r="AF111" s="16"/>
      <c r="AG111" s="17"/>
      <c r="AH111" s="16"/>
      <c r="AI111" s="16"/>
    </row>
    <row r="112" spans="1:35" s="26" customFormat="1" ht="13.5" customHeight="1">
      <c r="A112" s="187">
        <v>67</v>
      </c>
      <c r="B112" s="50">
        <v>43252</v>
      </c>
      <c r="C112" s="61">
        <f>VLOOKUP(B112,'base(indices)'!$A$16:$C$183,3,FALSE)</f>
        <v>954</v>
      </c>
      <c r="D112" s="192">
        <f>'base(indices)'!G105</f>
        <v>1.2175895000000001</v>
      </c>
      <c r="E112" s="54">
        <f t="shared" si="100"/>
        <v>1161.5803830000002</v>
      </c>
      <c r="F112" s="82">
        <f>'base(indices)'!I105</f>
        <v>0.42156100000000002</v>
      </c>
      <c r="G112" s="54">
        <f t="shared" si="74"/>
        <v>489.67698783786312</v>
      </c>
      <c r="H112" s="267">
        <f t="shared" si="75"/>
        <v>1651.2573708378634</v>
      </c>
      <c r="I112" s="277">
        <f t="shared" si="97"/>
        <v>112802.87306767551</v>
      </c>
      <c r="J112" s="58">
        <f>IF((I112-H$117+(H$117/12*7))+K112&gt;I197,I197-K112,(I112-H$117+(H$117/12*7)))</f>
        <v>74498.814604423707</v>
      </c>
      <c r="K112" s="91">
        <f t="shared" si="76"/>
        <v>10221.185395576289</v>
      </c>
      <c r="L112" s="284">
        <f t="shared" si="81"/>
        <v>84720</v>
      </c>
      <c r="M112" s="57">
        <f t="shared" si="82"/>
        <v>70773.873874202516</v>
      </c>
      <c r="N112" s="91">
        <f t="shared" si="83"/>
        <v>9710.1261257974747</v>
      </c>
      <c r="O112" s="60">
        <f t="shared" si="84"/>
        <v>80483.999999999985</v>
      </c>
      <c r="P112" s="58">
        <f t="shared" si="98"/>
        <v>67048.93314398134</v>
      </c>
      <c r="Q112" s="91">
        <f t="shared" si="86"/>
        <v>9199.0668560186605</v>
      </c>
      <c r="R112" s="59">
        <f t="shared" si="99"/>
        <v>76248</v>
      </c>
      <c r="S112" s="57">
        <f t="shared" si="88"/>
        <v>59599.051683538972</v>
      </c>
      <c r="T112" s="91">
        <f t="shared" si="89"/>
        <v>8176.9483164610319</v>
      </c>
      <c r="U112" s="60">
        <f t="shared" si="90"/>
        <v>67776</v>
      </c>
      <c r="V112" s="58">
        <f t="shared" si="91"/>
        <v>52149.170223096589</v>
      </c>
      <c r="W112" s="91">
        <f t="shared" si="92"/>
        <v>7154.8297769034016</v>
      </c>
      <c r="X112" s="59">
        <f t="shared" si="93"/>
        <v>59303.999999999993</v>
      </c>
      <c r="Y112" s="57">
        <f t="shared" si="94"/>
        <v>44699.288762654222</v>
      </c>
      <c r="Z112" s="91">
        <f t="shared" si="95"/>
        <v>6132.711237345773</v>
      </c>
      <c r="AA112" s="59">
        <f t="shared" si="96"/>
        <v>50831.999999999993</v>
      </c>
      <c r="AB112" s="32"/>
      <c r="AC112" s="32"/>
      <c r="AD112" s="32"/>
      <c r="AE112" s="32"/>
      <c r="AF112" s="32"/>
      <c r="AG112" s="33"/>
      <c r="AH112" s="32"/>
      <c r="AI112" s="32"/>
    </row>
    <row r="113" spans="1:35" ht="13.5" customHeight="1">
      <c r="A113" s="187">
        <v>66</v>
      </c>
      <c r="B113" s="50">
        <v>43282</v>
      </c>
      <c r="C113" s="61">
        <f>VLOOKUP(B113,'base(indices)'!$A$16:$C$183,3,FALSE)</f>
        <v>954</v>
      </c>
      <c r="D113" s="192">
        <f>'base(indices)'!G106</f>
        <v>1.2042226199999999</v>
      </c>
      <c r="E113" s="63">
        <f t="shared" si="100"/>
        <v>1148.82837948</v>
      </c>
      <c r="F113" s="82">
        <f>'base(indices)'!I106</f>
        <v>0.417846</v>
      </c>
      <c r="G113" s="63">
        <f t="shared" si="74"/>
        <v>480.03334305220005</v>
      </c>
      <c r="H113" s="268">
        <f t="shared" si="75"/>
        <v>1628.8617225322</v>
      </c>
      <c r="I113" s="278">
        <f t="shared" si="97"/>
        <v>111151.61569683765</v>
      </c>
      <c r="J113" s="45">
        <f>IF((I113-H$117+(H$117/12*6))+K113&gt;I197,I197-K113,(I113-H$117+(H$117/12*6)))</f>
        <v>74498.814604423707</v>
      </c>
      <c r="K113" s="108">
        <f t="shared" si="76"/>
        <v>10221.185395576289</v>
      </c>
      <c r="L113" s="46">
        <f t="shared" si="81"/>
        <v>84720</v>
      </c>
      <c r="M113" s="43">
        <f t="shared" si="82"/>
        <v>70773.873874202516</v>
      </c>
      <c r="N113" s="108">
        <f t="shared" si="83"/>
        <v>9710.1261257974747</v>
      </c>
      <c r="O113" s="47">
        <f t="shared" si="84"/>
        <v>80483.999999999985</v>
      </c>
      <c r="P113" s="119">
        <f t="shared" si="98"/>
        <v>67048.93314398134</v>
      </c>
      <c r="Q113" s="108">
        <f t="shared" si="86"/>
        <v>9199.0668560186605</v>
      </c>
      <c r="R113" s="46">
        <f t="shared" si="99"/>
        <v>76248</v>
      </c>
      <c r="S113" s="43">
        <f t="shared" si="88"/>
        <v>59599.051683538972</v>
      </c>
      <c r="T113" s="108">
        <f t="shared" si="89"/>
        <v>8176.9483164610319</v>
      </c>
      <c r="U113" s="47">
        <f t="shared" si="90"/>
        <v>67776</v>
      </c>
      <c r="V113" s="45">
        <f t="shared" si="91"/>
        <v>52149.170223096589</v>
      </c>
      <c r="W113" s="108">
        <f t="shared" si="92"/>
        <v>7154.8297769034016</v>
      </c>
      <c r="X113" s="46">
        <f t="shared" si="93"/>
        <v>59303.999999999993</v>
      </c>
      <c r="Y113" s="43">
        <f t="shared" si="94"/>
        <v>44699.288762654222</v>
      </c>
      <c r="Z113" s="108">
        <f t="shared" si="95"/>
        <v>6132.711237345773</v>
      </c>
      <c r="AA113" s="46">
        <f t="shared" si="96"/>
        <v>50831.999999999993</v>
      </c>
      <c r="AB113" s="16"/>
      <c r="AC113" s="16"/>
      <c r="AD113" s="16"/>
      <c r="AE113" s="16"/>
      <c r="AF113" s="16"/>
      <c r="AG113" s="17"/>
      <c r="AH113" s="16"/>
      <c r="AI113" s="16"/>
    </row>
    <row r="114" spans="1:35" s="26" customFormat="1" ht="13.5" customHeight="1">
      <c r="A114" s="187">
        <v>65</v>
      </c>
      <c r="B114" s="50">
        <v>43313</v>
      </c>
      <c r="C114" s="61">
        <f>VLOOKUP(B114,'base(indices)'!$A$16:$C$183,3,FALSE)</f>
        <v>954</v>
      </c>
      <c r="D114" s="192">
        <f>'base(indices)'!G107</f>
        <v>1.19656461</v>
      </c>
      <c r="E114" s="54">
        <f t="shared" si="100"/>
        <v>1141.5226379400001</v>
      </c>
      <c r="F114" s="82">
        <f>'base(indices)'!I107</f>
        <v>0.41413100000000003</v>
      </c>
      <c r="G114" s="54">
        <f t="shared" si="74"/>
        <v>472.73991157273019</v>
      </c>
      <c r="H114" s="267">
        <f t="shared" si="75"/>
        <v>1614.2625495127304</v>
      </c>
      <c r="I114" s="277">
        <f t="shared" si="97"/>
        <v>109522.75397430545</v>
      </c>
      <c r="J114" s="58">
        <f>IF((I114-H$117+(H$117/12*5))+K114&gt;I197,I197-K114,(I114-H$117+(H$117/12*5)))</f>
        <v>74498.814604423707</v>
      </c>
      <c r="K114" s="91">
        <f t="shared" si="76"/>
        <v>10221.185395576289</v>
      </c>
      <c r="L114" s="284">
        <f t="shared" si="81"/>
        <v>84720</v>
      </c>
      <c r="M114" s="57">
        <f t="shared" si="82"/>
        <v>70773.873874202516</v>
      </c>
      <c r="N114" s="91">
        <f t="shared" si="83"/>
        <v>9710.1261257974747</v>
      </c>
      <c r="O114" s="60">
        <f t="shared" si="84"/>
        <v>80483.999999999985</v>
      </c>
      <c r="P114" s="58">
        <f t="shared" si="98"/>
        <v>67048.93314398134</v>
      </c>
      <c r="Q114" s="91">
        <f t="shared" si="86"/>
        <v>9199.0668560186605</v>
      </c>
      <c r="R114" s="59">
        <f t="shared" si="99"/>
        <v>76248</v>
      </c>
      <c r="S114" s="57">
        <f t="shared" si="88"/>
        <v>59599.051683538972</v>
      </c>
      <c r="T114" s="91">
        <f t="shared" si="89"/>
        <v>8176.9483164610319</v>
      </c>
      <c r="U114" s="60">
        <f t="shared" si="90"/>
        <v>67776</v>
      </c>
      <c r="V114" s="58">
        <f t="shared" si="91"/>
        <v>52149.170223096589</v>
      </c>
      <c r="W114" s="91">
        <f t="shared" si="92"/>
        <v>7154.8297769034016</v>
      </c>
      <c r="X114" s="59">
        <f t="shared" si="93"/>
        <v>59303.999999999993</v>
      </c>
      <c r="Y114" s="57">
        <f t="shared" si="94"/>
        <v>44699.288762654222</v>
      </c>
      <c r="Z114" s="91">
        <f t="shared" si="95"/>
        <v>6132.711237345773</v>
      </c>
      <c r="AA114" s="59">
        <f t="shared" si="96"/>
        <v>50831.999999999993</v>
      </c>
      <c r="AB114" s="32"/>
      <c r="AC114" s="32"/>
      <c r="AD114" s="32"/>
      <c r="AE114" s="32"/>
      <c r="AF114" s="32"/>
      <c r="AG114" s="33"/>
      <c r="AH114" s="32"/>
      <c r="AI114" s="32"/>
    </row>
    <row r="115" spans="1:35" ht="13.5" customHeight="1">
      <c r="A115" s="187">
        <v>64</v>
      </c>
      <c r="B115" s="50">
        <v>43344</v>
      </c>
      <c r="C115" s="61">
        <f>VLOOKUP(B115,'base(indices)'!$A$16:$C$183,3,FALSE)</f>
        <v>954</v>
      </c>
      <c r="D115" s="192">
        <f>'base(indices)'!G108</f>
        <v>1.1950111000000001</v>
      </c>
      <c r="E115" s="63">
        <f t="shared" si="100"/>
        <v>1140.0405894</v>
      </c>
      <c r="F115" s="82">
        <f>'base(indices)'!I108</f>
        <v>0.410416</v>
      </c>
      <c r="G115" s="63">
        <f t="shared" si="74"/>
        <v>467.8908985391904</v>
      </c>
      <c r="H115" s="268">
        <f t="shared" si="75"/>
        <v>1607.9314879391904</v>
      </c>
      <c r="I115" s="278">
        <f t="shared" si="97"/>
        <v>107908.49142479272</v>
      </c>
      <c r="J115" s="45">
        <f>IF((I115-H$117+(H$117/12*4))+K115&gt;I197,I197-K115,(I115-H$117+(H$117/12*4)))</f>
        <v>74498.814604423707</v>
      </c>
      <c r="K115" s="108">
        <f t="shared" si="76"/>
        <v>10221.185395576289</v>
      </c>
      <c r="L115" s="46">
        <f t="shared" si="81"/>
        <v>84720</v>
      </c>
      <c r="M115" s="43">
        <f t="shared" si="82"/>
        <v>70773.873874202516</v>
      </c>
      <c r="N115" s="108">
        <f t="shared" si="83"/>
        <v>9710.1261257974747</v>
      </c>
      <c r="O115" s="47">
        <f t="shared" si="84"/>
        <v>80483.999999999985</v>
      </c>
      <c r="P115" s="119">
        <f t="shared" si="98"/>
        <v>67048.93314398134</v>
      </c>
      <c r="Q115" s="108">
        <f t="shared" si="86"/>
        <v>9199.0668560186605</v>
      </c>
      <c r="R115" s="46">
        <f t="shared" si="99"/>
        <v>76248</v>
      </c>
      <c r="S115" s="43">
        <f t="shared" si="88"/>
        <v>59599.051683538972</v>
      </c>
      <c r="T115" s="108">
        <f t="shared" si="89"/>
        <v>8176.9483164610319</v>
      </c>
      <c r="U115" s="47">
        <f t="shared" si="90"/>
        <v>67776</v>
      </c>
      <c r="V115" s="45">
        <f t="shared" si="91"/>
        <v>52149.170223096589</v>
      </c>
      <c r="W115" s="108">
        <f t="shared" si="92"/>
        <v>7154.8297769034016</v>
      </c>
      <c r="X115" s="46">
        <f t="shared" si="93"/>
        <v>59303.999999999993</v>
      </c>
      <c r="Y115" s="43">
        <f t="shared" si="94"/>
        <v>44699.288762654222</v>
      </c>
      <c r="Z115" s="108">
        <f t="shared" si="95"/>
        <v>6132.711237345773</v>
      </c>
      <c r="AA115" s="46">
        <f t="shared" si="96"/>
        <v>50831.999999999993</v>
      </c>
      <c r="AB115" s="16"/>
      <c r="AC115" s="16"/>
      <c r="AD115" s="16"/>
      <c r="AE115" s="16"/>
      <c r="AF115" s="16"/>
      <c r="AG115" s="17"/>
      <c r="AH115" s="16"/>
      <c r="AI115" s="16"/>
    </row>
    <row r="116" spans="1:35" s="26" customFormat="1" ht="13.5" customHeight="1">
      <c r="A116" s="187">
        <v>63</v>
      </c>
      <c r="B116" s="50">
        <v>43374</v>
      </c>
      <c r="C116" s="61">
        <f>VLOOKUP(B116,'base(indices)'!$A$16:$C$183,3,FALSE)</f>
        <v>954</v>
      </c>
      <c r="D116" s="192">
        <f>'base(indices)'!G109</f>
        <v>1.1939365500000001</v>
      </c>
      <c r="E116" s="54">
        <f t="shared" si="100"/>
        <v>1139.0154687000002</v>
      </c>
      <c r="F116" s="82">
        <f>'base(indices)'!I109</f>
        <v>0.40670099999999998</v>
      </c>
      <c r="G116" s="54">
        <f t="shared" si="74"/>
        <v>463.23873013575871</v>
      </c>
      <c r="H116" s="267">
        <f t="shared" si="75"/>
        <v>1602.2541988357589</v>
      </c>
      <c r="I116" s="277">
        <f t="shared" si="97"/>
        <v>106300.55993685353</v>
      </c>
      <c r="J116" s="58">
        <f>IF((I116-H$117+(H$117/12*3))+K116&gt;I197,I197-K116,(I116-H$117+(H$117/12*3)))</f>
        <v>74498.814604423707</v>
      </c>
      <c r="K116" s="91">
        <f t="shared" si="76"/>
        <v>10221.185395576289</v>
      </c>
      <c r="L116" s="284">
        <f t="shared" si="81"/>
        <v>84720</v>
      </c>
      <c r="M116" s="57">
        <f t="shared" si="82"/>
        <v>70773.873874202516</v>
      </c>
      <c r="N116" s="91">
        <f t="shared" si="83"/>
        <v>9710.1261257974747</v>
      </c>
      <c r="O116" s="60">
        <f t="shared" si="84"/>
        <v>80483.999999999985</v>
      </c>
      <c r="P116" s="58">
        <f t="shared" si="98"/>
        <v>67048.93314398134</v>
      </c>
      <c r="Q116" s="91">
        <f t="shared" si="86"/>
        <v>9199.0668560186605</v>
      </c>
      <c r="R116" s="59">
        <f t="shared" si="99"/>
        <v>76248</v>
      </c>
      <c r="S116" s="57">
        <f t="shared" si="88"/>
        <v>59599.051683538972</v>
      </c>
      <c r="T116" s="91">
        <f t="shared" si="89"/>
        <v>8176.9483164610319</v>
      </c>
      <c r="U116" s="60">
        <f t="shared" si="90"/>
        <v>67776</v>
      </c>
      <c r="V116" s="58">
        <f t="shared" si="91"/>
        <v>52149.170223096589</v>
      </c>
      <c r="W116" s="91">
        <f t="shared" si="92"/>
        <v>7154.8297769034016</v>
      </c>
      <c r="X116" s="59">
        <f t="shared" si="93"/>
        <v>59303.999999999993</v>
      </c>
      <c r="Y116" s="57">
        <f t="shared" si="94"/>
        <v>44699.288762654222</v>
      </c>
      <c r="Z116" s="91">
        <f t="shared" si="95"/>
        <v>6132.711237345773</v>
      </c>
      <c r="AA116" s="59">
        <f t="shared" si="96"/>
        <v>50831.999999999993</v>
      </c>
      <c r="AB116" s="32"/>
      <c r="AC116" s="32"/>
      <c r="AD116" s="32"/>
      <c r="AE116" s="32"/>
      <c r="AF116" s="32"/>
      <c r="AG116" s="33"/>
      <c r="AH116" s="32"/>
      <c r="AI116" s="32"/>
    </row>
    <row r="117" spans="1:35" ht="13.5" customHeight="1">
      <c r="A117" s="187">
        <v>62</v>
      </c>
      <c r="B117" s="50">
        <v>43405</v>
      </c>
      <c r="C117" s="61">
        <f>VLOOKUP(B117,'base(indices)'!$A$16:$C$183,3,FALSE)</f>
        <v>954</v>
      </c>
      <c r="D117" s="192">
        <f>'base(indices)'!G110</f>
        <v>1.1870516499999999</v>
      </c>
      <c r="E117" s="63">
        <f t="shared" si="100"/>
        <v>1132.4472741</v>
      </c>
      <c r="F117" s="82">
        <f>'base(indices)'!I110</f>
        <v>0.40298600000000001</v>
      </c>
      <c r="G117" s="63">
        <f t="shared" si="74"/>
        <v>456.36039720046261</v>
      </c>
      <c r="H117" s="268">
        <f t="shared" si="75"/>
        <v>1588.8076713004625</v>
      </c>
      <c r="I117" s="278">
        <f t="shared" si="97"/>
        <v>104698.30573801778</v>
      </c>
      <c r="J117" s="45">
        <f>IF((I117-H$117+(H$117/12*2))+K117&gt;I197,I197-K117,(I117-H$117+(H$117/12*2)))</f>
        <v>74498.814604423707</v>
      </c>
      <c r="K117" s="108">
        <f t="shared" si="76"/>
        <v>10221.185395576289</v>
      </c>
      <c r="L117" s="46">
        <f t="shared" si="81"/>
        <v>84720</v>
      </c>
      <c r="M117" s="43">
        <f t="shared" si="82"/>
        <v>70773.873874202516</v>
      </c>
      <c r="N117" s="108">
        <f>K117*M$9</f>
        <v>9710.1261257974747</v>
      </c>
      <c r="O117" s="47">
        <f t="shared" si="84"/>
        <v>80483.999999999985</v>
      </c>
      <c r="P117" s="119">
        <f t="shared" si="98"/>
        <v>67048.93314398134</v>
      </c>
      <c r="Q117" s="108">
        <f t="shared" si="86"/>
        <v>9199.0668560186605</v>
      </c>
      <c r="R117" s="46">
        <f t="shared" si="99"/>
        <v>76248</v>
      </c>
      <c r="S117" s="43">
        <f t="shared" si="88"/>
        <v>59599.051683538972</v>
      </c>
      <c r="T117" s="108">
        <f t="shared" si="89"/>
        <v>8176.9483164610319</v>
      </c>
      <c r="U117" s="47">
        <f t="shared" si="90"/>
        <v>67776</v>
      </c>
      <c r="V117" s="45">
        <f t="shared" si="91"/>
        <v>52149.170223096589</v>
      </c>
      <c r="W117" s="108">
        <f t="shared" si="92"/>
        <v>7154.8297769034016</v>
      </c>
      <c r="X117" s="46">
        <f t="shared" si="93"/>
        <v>59303.999999999993</v>
      </c>
      <c r="Y117" s="43">
        <f t="shared" si="94"/>
        <v>44699.288762654222</v>
      </c>
      <c r="Z117" s="108">
        <f t="shared" si="95"/>
        <v>6132.711237345773</v>
      </c>
      <c r="AA117" s="46">
        <f t="shared" si="96"/>
        <v>50831.999999999993</v>
      </c>
      <c r="AB117" s="16"/>
      <c r="AC117" s="16"/>
      <c r="AD117" s="16"/>
      <c r="AE117" s="16"/>
      <c r="AF117" s="16"/>
      <c r="AG117" s="17"/>
      <c r="AH117" s="16"/>
      <c r="AI117" s="16"/>
    </row>
    <row r="118" spans="1:35" s="26" customFormat="1" ht="13.5" customHeight="1" thickBot="1">
      <c r="A118" s="188">
        <v>61</v>
      </c>
      <c r="B118" s="247">
        <v>43435</v>
      </c>
      <c r="C118" s="69">
        <f>VLOOKUP(B118,'base(indices)'!$A$16:$C$183,3,FALSE)*2</f>
        <v>1908</v>
      </c>
      <c r="D118" s="335">
        <f>'base(indices)'!G111</f>
        <v>1.18480053</v>
      </c>
      <c r="E118" s="163">
        <f t="shared" si="100"/>
        <v>2260.5994112399999</v>
      </c>
      <c r="F118" s="304">
        <f>'base(indices)'!I111</f>
        <v>0.39927099999999999</v>
      </c>
      <c r="G118" s="163">
        <f t="shared" si="74"/>
        <v>902.59178752520597</v>
      </c>
      <c r="H118" s="355">
        <f t="shared" si="75"/>
        <v>3163.1911987652056</v>
      </c>
      <c r="I118" s="279">
        <f t="shared" si="97"/>
        <v>103109.49806671732</v>
      </c>
      <c r="J118" s="285">
        <f>IF((I118-H$117+(H$117/12*1))+K118&gt;I197,I197-K118,(I118-H$117+(H$117/12*1)))</f>
        <v>74498.814604423707</v>
      </c>
      <c r="K118" s="202">
        <f t="shared" si="76"/>
        <v>10221.185395576289</v>
      </c>
      <c r="L118" s="286">
        <f t="shared" si="81"/>
        <v>84720</v>
      </c>
      <c r="M118" s="282">
        <f t="shared" si="82"/>
        <v>70773.873874202516</v>
      </c>
      <c r="N118" s="202">
        <f t="shared" si="83"/>
        <v>9710.1261257974747</v>
      </c>
      <c r="O118" s="289">
        <f t="shared" si="84"/>
        <v>80483.999999999985</v>
      </c>
      <c r="P118" s="285">
        <f t="shared" si="98"/>
        <v>67048.93314398134</v>
      </c>
      <c r="Q118" s="202">
        <f t="shared" si="86"/>
        <v>9199.0668560186605</v>
      </c>
      <c r="R118" s="203">
        <f t="shared" si="99"/>
        <v>76248</v>
      </c>
      <c r="S118" s="282">
        <f t="shared" si="88"/>
        <v>59599.051683538972</v>
      </c>
      <c r="T118" s="202">
        <f t="shared" si="89"/>
        <v>8176.9483164610319</v>
      </c>
      <c r="U118" s="289">
        <f t="shared" si="90"/>
        <v>67776</v>
      </c>
      <c r="V118" s="285">
        <f t="shared" si="91"/>
        <v>52149.170223096589</v>
      </c>
      <c r="W118" s="202">
        <f t="shared" si="92"/>
        <v>7154.8297769034016</v>
      </c>
      <c r="X118" s="203">
        <f t="shared" si="93"/>
        <v>59303.999999999993</v>
      </c>
      <c r="Y118" s="282">
        <f t="shared" si="94"/>
        <v>44699.288762654222</v>
      </c>
      <c r="Z118" s="202">
        <f t="shared" si="95"/>
        <v>6132.711237345773</v>
      </c>
      <c r="AA118" s="203">
        <f t="shared" si="96"/>
        <v>50831.999999999993</v>
      </c>
      <c r="AB118" s="32"/>
      <c r="AC118" s="32"/>
      <c r="AD118" s="32"/>
      <c r="AE118" s="32"/>
      <c r="AF118" s="32"/>
      <c r="AG118" s="33"/>
      <c r="AH118" s="32"/>
      <c r="AI118" s="32"/>
    </row>
    <row r="119" spans="1:35" ht="13.5" customHeight="1">
      <c r="A119" s="190">
        <v>60</v>
      </c>
      <c r="B119" s="136">
        <v>43466</v>
      </c>
      <c r="C119" s="41">
        <f>VLOOKUP(B119,'base(indices)'!$A$16:$C$183,3,FALSE)</f>
        <v>998</v>
      </c>
      <c r="D119" s="193">
        <f>'base(indices)'!G112</f>
        <v>1.18669925</v>
      </c>
      <c r="E119" s="78">
        <f>C119*D119</f>
        <v>1184.3258515</v>
      </c>
      <c r="F119" s="79">
        <f>'base(indices)'!I112</f>
        <v>0.39555600000000002</v>
      </c>
      <c r="G119" s="78">
        <f t="shared" si="74"/>
        <v>468.46719651593401</v>
      </c>
      <c r="H119" s="266">
        <f t="shared" si="75"/>
        <v>1652.7930480159339</v>
      </c>
      <c r="I119" s="276">
        <f t="shared" si="97"/>
        <v>99946.306867952109</v>
      </c>
      <c r="J119" s="48">
        <f>IF((I119-H$129+(H$129))+K119&gt;I197,I197-K119,(I119-H$129+(H$129)))</f>
        <v>74498.814604423707</v>
      </c>
      <c r="K119" s="109">
        <f t="shared" si="76"/>
        <v>10221.185395576289</v>
      </c>
      <c r="L119" s="49">
        <f t="shared" si="81"/>
        <v>84720</v>
      </c>
      <c r="M119" s="138">
        <f t="shared" si="82"/>
        <v>70773.873874202516</v>
      </c>
      <c r="N119" s="109">
        <f t="shared" si="83"/>
        <v>9710.1261257974747</v>
      </c>
      <c r="O119" s="139">
        <f t="shared" si="84"/>
        <v>80483.999999999985</v>
      </c>
      <c r="P119" s="291">
        <f t="shared" si="98"/>
        <v>67048.93314398134</v>
      </c>
      <c r="Q119" s="109">
        <f t="shared" si="86"/>
        <v>9199.0668560186605</v>
      </c>
      <c r="R119" s="49">
        <f t="shared" si="99"/>
        <v>76248</v>
      </c>
      <c r="S119" s="138">
        <f t="shared" si="88"/>
        <v>59599.051683538972</v>
      </c>
      <c r="T119" s="109">
        <f t="shared" si="89"/>
        <v>8176.9483164610319</v>
      </c>
      <c r="U119" s="139">
        <f t="shared" si="90"/>
        <v>67776</v>
      </c>
      <c r="V119" s="48">
        <f t="shared" si="91"/>
        <v>52149.170223096589</v>
      </c>
      <c r="W119" s="109">
        <f t="shared" si="92"/>
        <v>7154.8297769034016</v>
      </c>
      <c r="X119" s="49">
        <f t="shared" si="93"/>
        <v>59303.999999999993</v>
      </c>
      <c r="Y119" s="138">
        <f t="shared" si="94"/>
        <v>44699.288762654222</v>
      </c>
      <c r="Z119" s="109">
        <f t="shared" si="95"/>
        <v>6132.711237345773</v>
      </c>
      <c r="AA119" s="49">
        <f t="shared" si="96"/>
        <v>50831.999999999993</v>
      </c>
      <c r="AB119" s="16"/>
      <c r="AC119" s="16"/>
      <c r="AD119" s="16"/>
      <c r="AE119" s="16"/>
      <c r="AF119" s="16"/>
      <c r="AG119" s="17"/>
      <c r="AH119" s="16"/>
      <c r="AI119" s="16"/>
    </row>
    <row r="120" spans="1:35" s="26" customFormat="1" ht="13.5" customHeight="1">
      <c r="A120" s="187">
        <v>59</v>
      </c>
      <c r="B120" s="50">
        <v>43497</v>
      </c>
      <c r="C120" s="61">
        <f>VLOOKUP(B120,'base(indices)'!$A$16:$C$183,3,FALSE)</f>
        <v>998</v>
      </c>
      <c r="D120" s="192">
        <f>'base(indices)'!G113</f>
        <v>1.1831498</v>
      </c>
      <c r="E120" s="54">
        <f t="shared" ref="E120:E130" si="101">C120*D120</f>
        <v>1180.7835004000001</v>
      </c>
      <c r="F120" s="82">
        <f>'base(indices)'!I113</f>
        <v>0.39184099999999999</v>
      </c>
      <c r="G120" s="54">
        <f t="shared" si="74"/>
        <v>462.67938758023644</v>
      </c>
      <c r="H120" s="267">
        <f t="shared" si="75"/>
        <v>1643.4628879802365</v>
      </c>
      <c r="I120" s="277">
        <f t="shared" si="97"/>
        <v>98293.513819936168</v>
      </c>
      <c r="J120" s="58">
        <f>IF((I120-H$129+(H$129/12*11))+K120&gt;I197,I197-K120,(I120-H$129+(H$129/12*11)))</f>
        <v>74498.814604423707</v>
      </c>
      <c r="K120" s="91">
        <f t="shared" si="76"/>
        <v>10221.185395576289</v>
      </c>
      <c r="L120" s="284">
        <f t="shared" si="81"/>
        <v>84720</v>
      </c>
      <c r="M120" s="57">
        <f t="shared" si="82"/>
        <v>70773.873874202516</v>
      </c>
      <c r="N120" s="91">
        <f t="shared" si="83"/>
        <v>9710.1261257974747</v>
      </c>
      <c r="O120" s="60">
        <f t="shared" si="84"/>
        <v>80483.999999999985</v>
      </c>
      <c r="P120" s="58">
        <f>J120*$P$9</f>
        <v>67048.93314398134</v>
      </c>
      <c r="Q120" s="91">
        <f t="shared" si="86"/>
        <v>9199.0668560186605</v>
      </c>
      <c r="R120" s="59">
        <f t="shared" si="99"/>
        <v>76248</v>
      </c>
      <c r="S120" s="57">
        <f t="shared" si="88"/>
        <v>59599.051683538972</v>
      </c>
      <c r="T120" s="91">
        <f t="shared" si="89"/>
        <v>8176.9483164610319</v>
      </c>
      <c r="U120" s="60">
        <f t="shared" si="90"/>
        <v>67776</v>
      </c>
      <c r="V120" s="58">
        <f t="shared" si="91"/>
        <v>52149.170223096589</v>
      </c>
      <c r="W120" s="91">
        <f t="shared" si="92"/>
        <v>7154.8297769034016</v>
      </c>
      <c r="X120" s="59">
        <f t="shared" si="93"/>
        <v>59303.999999999993</v>
      </c>
      <c r="Y120" s="57">
        <f t="shared" si="94"/>
        <v>44699.288762654222</v>
      </c>
      <c r="Z120" s="91">
        <f t="shared" si="95"/>
        <v>6132.711237345773</v>
      </c>
      <c r="AA120" s="59">
        <f t="shared" si="96"/>
        <v>50831.999999999993</v>
      </c>
      <c r="AB120" s="32"/>
      <c r="AC120" s="32"/>
      <c r="AD120" s="32"/>
      <c r="AE120" s="32"/>
      <c r="AF120" s="32"/>
      <c r="AG120" s="33"/>
      <c r="AH120" s="32"/>
      <c r="AI120" s="32"/>
    </row>
    <row r="121" spans="1:35" ht="13.5" customHeight="1">
      <c r="A121" s="187">
        <v>58</v>
      </c>
      <c r="B121" s="50">
        <v>43525</v>
      </c>
      <c r="C121" s="61">
        <f>VLOOKUP(B121,'base(indices)'!$A$16:$C$183,3,FALSE)</f>
        <v>998</v>
      </c>
      <c r="D121" s="192">
        <f>'base(indices)'!G114</f>
        <v>1.1791407199999999</v>
      </c>
      <c r="E121" s="63">
        <f t="shared" si="101"/>
        <v>1176.7824385599999</v>
      </c>
      <c r="F121" s="82">
        <f>'base(indices)'!I114</f>
        <v>0.38812600000000003</v>
      </c>
      <c r="G121" s="63">
        <f t="shared" si="74"/>
        <v>456.73986074853855</v>
      </c>
      <c r="H121" s="268">
        <f t="shared" si="75"/>
        <v>1633.5222993085385</v>
      </c>
      <c r="I121" s="278">
        <f t="shared" si="97"/>
        <v>96650.050931955935</v>
      </c>
      <c r="J121" s="45">
        <f>IF((I121-H$129+(H$129/12*10))+K121&gt;I197,I197-K121,(I121-H$129+(H$129/12*10)))</f>
        <v>74498.814604423707</v>
      </c>
      <c r="K121" s="108">
        <f t="shared" si="76"/>
        <v>10221.185395576289</v>
      </c>
      <c r="L121" s="46">
        <f t="shared" si="81"/>
        <v>84720</v>
      </c>
      <c r="M121" s="43">
        <f t="shared" si="82"/>
        <v>70773.873874202516</v>
      </c>
      <c r="N121" s="108">
        <f t="shared" si="83"/>
        <v>9710.1261257974747</v>
      </c>
      <c r="O121" s="47">
        <f t="shared" si="84"/>
        <v>80483.999999999985</v>
      </c>
      <c r="P121" s="119">
        <f>J121*$P$9</f>
        <v>67048.93314398134</v>
      </c>
      <c r="Q121" s="108">
        <f t="shared" si="86"/>
        <v>9199.0668560186605</v>
      </c>
      <c r="R121" s="46">
        <f t="shared" si="99"/>
        <v>76248</v>
      </c>
      <c r="S121" s="43">
        <f t="shared" si="88"/>
        <v>59599.051683538972</v>
      </c>
      <c r="T121" s="108">
        <f t="shared" si="89"/>
        <v>8176.9483164610319</v>
      </c>
      <c r="U121" s="47">
        <f t="shared" si="90"/>
        <v>67776</v>
      </c>
      <c r="V121" s="45">
        <f t="shared" si="91"/>
        <v>52149.170223096589</v>
      </c>
      <c r="W121" s="108">
        <f t="shared" si="92"/>
        <v>7154.8297769034016</v>
      </c>
      <c r="X121" s="46">
        <f t="shared" si="93"/>
        <v>59303.999999999993</v>
      </c>
      <c r="Y121" s="43">
        <f t="shared" si="94"/>
        <v>44699.288762654222</v>
      </c>
      <c r="Z121" s="108">
        <f t="shared" si="95"/>
        <v>6132.711237345773</v>
      </c>
      <c r="AA121" s="46">
        <f t="shared" si="96"/>
        <v>50831.999999999993</v>
      </c>
      <c r="AB121" s="16"/>
      <c r="AC121" s="16"/>
      <c r="AD121" s="16"/>
      <c r="AE121" s="16"/>
      <c r="AF121" s="16"/>
      <c r="AG121" s="17"/>
      <c r="AH121" s="16"/>
      <c r="AI121" s="16"/>
    </row>
    <row r="122" spans="1:35" s="26" customFormat="1" ht="13.5" customHeight="1">
      <c r="A122" s="187">
        <v>57</v>
      </c>
      <c r="B122" s="50">
        <v>43556</v>
      </c>
      <c r="C122" s="61">
        <f>VLOOKUP(B122,'base(indices)'!$A$16:$C$183,3,FALSE)</f>
        <v>998</v>
      </c>
      <c r="D122" s="192">
        <f>'base(indices)'!G115</f>
        <v>1.1728075600000001</v>
      </c>
      <c r="E122" s="54">
        <f t="shared" si="101"/>
        <v>1170.4619448800001</v>
      </c>
      <c r="F122" s="82">
        <f>'base(indices)'!I115</f>
        <v>0.384411</v>
      </c>
      <c r="G122" s="54">
        <f t="shared" si="74"/>
        <v>449.93844669326575</v>
      </c>
      <c r="H122" s="267">
        <f t="shared" si="75"/>
        <v>1620.400391573266</v>
      </c>
      <c r="I122" s="277">
        <f t="shared" si="97"/>
        <v>95016.528632647402</v>
      </c>
      <c r="J122" s="58">
        <f>IF((I122-H$129+(H$129/12*9))+K122&gt;I197,I197-K122,(I122-H$129+(H$129/12*9)))</f>
        <v>74498.814604423707</v>
      </c>
      <c r="K122" s="91">
        <f t="shared" si="76"/>
        <v>10221.185395576289</v>
      </c>
      <c r="L122" s="284">
        <f t="shared" si="81"/>
        <v>84720</v>
      </c>
      <c r="M122" s="57">
        <f t="shared" si="82"/>
        <v>70773.873874202516</v>
      </c>
      <c r="N122" s="91">
        <f t="shared" si="83"/>
        <v>9710.1261257974747</v>
      </c>
      <c r="O122" s="60">
        <f t="shared" si="84"/>
        <v>80483.999999999985</v>
      </c>
      <c r="P122" s="58">
        <f t="shared" ref="P122:P178" si="102">J122*$P$9</f>
        <v>67048.93314398134</v>
      </c>
      <c r="Q122" s="91">
        <f t="shared" si="86"/>
        <v>9199.0668560186605</v>
      </c>
      <c r="R122" s="59">
        <f>P122+Q122</f>
        <v>76248</v>
      </c>
      <c r="S122" s="57">
        <f t="shared" si="88"/>
        <v>59599.051683538972</v>
      </c>
      <c r="T122" s="91">
        <f t="shared" si="89"/>
        <v>8176.9483164610319</v>
      </c>
      <c r="U122" s="60">
        <f t="shared" si="90"/>
        <v>67776</v>
      </c>
      <c r="V122" s="58">
        <f t="shared" si="91"/>
        <v>52149.170223096589</v>
      </c>
      <c r="W122" s="91">
        <f t="shared" si="92"/>
        <v>7154.8297769034016</v>
      </c>
      <c r="X122" s="59">
        <f t="shared" si="93"/>
        <v>59303.999999999993</v>
      </c>
      <c r="Y122" s="57">
        <f t="shared" si="94"/>
        <v>44699.288762654222</v>
      </c>
      <c r="Z122" s="91">
        <f t="shared" si="95"/>
        <v>6132.711237345773</v>
      </c>
      <c r="AA122" s="59">
        <f t="shared" si="96"/>
        <v>50831.999999999993</v>
      </c>
      <c r="AB122" s="32"/>
      <c r="AC122" s="32"/>
      <c r="AD122" s="32"/>
      <c r="AE122" s="32"/>
      <c r="AF122" s="32"/>
      <c r="AG122" s="33"/>
      <c r="AH122" s="32"/>
      <c r="AI122" s="32"/>
    </row>
    <row r="123" spans="1:35" ht="13.5" customHeight="1">
      <c r="A123" s="187">
        <v>56</v>
      </c>
      <c r="B123" s="50">
        <v>43586</v>
      </c>
      <c r="C123" s="61">
        <f>VLOOKUP(B123,'base(indices)'!$A$16:$C$183,3,FALSE)</f>
        <v>998</v>
      </c>
      <c r="D123" s="192">
        <f>'base(indices)'!G116</f>
        <v>1.1644237099999999</v>
      </c>
      <c r="E123" s="63">
        <f t="shared" si="101"/>
        <v>1162.0948625799999</v>
      </c>
      <c r="F123" s="82">
        <f>'base(indices)'!I116</f>
        <v>0.38069599999999998</v>
      </c>
      <c r="G123" s="63">
        <f t="shared" si="74"/>
        <v>442.40486580475562</v>
      </c>
      <c r="H123" s="268">
        <f t="shared" si="75"/>
        <v>1604.4997283847556</v>
      </c>
      <c r="I123" s="278">
        <f t="shared" si="97"/>
        <v>93396.128241074141</v>
      </c>
      <c r="J123" s="45">
        <f>IF((I123-H$129+(H$129/12*8))+K123&gt;I197,I197-K123,(I123-H$129+(H$129/12*8)))</f>
        <v>74498.814604423707</v>
      </c>
      <c r="K123" s="108">
        <f t="shared" ref="K123:K178" si="103">I$196</f>
        <v>10221.185395576289</v>
      </c>
      <c r="L123" s="46">
        <f t="shared" si="81"/>
        <v>84720</v>
      </c>
      <c r="M123" s="43">
        <f t="shared" si="82"/>
        <v>70773.873874202516</v>
      </c>
      <c r="N123" s="108">
        <f t="shared" si="83"/>
        <v>9710.1261257974747</v>
      </c>
      <c r="O123" s="47">
        <f t="shared" si="84"/>
        <v>80483.999999999985</v>
      </c>
      <c r="P123" s="119">
        <f t="shared" si="102"/>
        <v>67048.93314398134</v>
      </c>
      <c r="Q123" s="108">
        <f t="shared" si="86"/>
        <v>9199.0668560186605</v>
      </c>
      <c r="R123" s="46">
        <f t="shared" ref="R123:R178" si="104">P123+Q123</f>
        <v>76248</v>
      </c>
      <c r="S123" s="43">
        <f t="shared" si="88"/>
        <v>59599.051683538972</v>
      </c>
      <c r="T123" s="108">
        <f t="shared" si="89"/>
        <v>8176.9483164610319</v>
      </c>
      <c r="U123" s="47">
        <f t="shared" si="90"/>
        <v>67776</v>
      </c>
      <c r="V123" s="45">
        <f t="shared" si="91"/>
        <v>52149.170223096589</v>
      </c>
      <c r="W123" s="108">
        <f t="shared" si="92"/>
        <v>7154.8297769034016</v>
      </c>
      <c r="X123" s="46">
        <f t="shared" si="93"/>
        <v>59303.999999999993</v>
      </c>
      <c r="Y123" s="43">
        <f t="shared" si="94"/>
        <v>44699.288762654222</v>
      </c>
      <c r="Z123" s="108">
        <f t="shared" si="95"/>
        <v>6132.711237345773</v>
      </c>
      <c r="AA123" s="46">
        <f t="shared" si="96"/>
        <v>50831.999999999993</v>
      </c>
      <c r="AB123" s="16"/>
      <c r="AC123" s="16"/>
      <c r="AD123" s="16"/>
      <c r="AE123" s="16"/>
      <c r="AF123" s="16"/>
      <c r="AG123" s="17"/>
      <c r="AH123" s="16"/>
      <c r="AI123" s="16"/>
    </row>
    <row r="124" spans="1:35" s="26" customFormat="1" ht="13.5" customHeight="1">
      <c r="A124" s="187">
        <v>55</v>
      </c>
      <c r="B124" s="50">
        <v>43617</v>
      </c>
      <c r="C124" s="61">
        <f>VLOOKUP(B124,'base(indices)'!$A$16:$C$183,3,FALSE)</f>
        <v>998</v>
      </c>
      <c r="D124" s="192">
        <f>'base(indices)'!G117</f>
        <v>1.1603624400000001</v>
      </c>
      <c r="E124" s="54">
        <f t="shared" si="101"/>
        <v>1158.0417151200002</v>
      </c>
      <c r="F124" s="82">
        <f>'base(indices)'!I117</f>
        <v>0.37698100000000001</v>
      </c>
      <c r="G124" s="54">
        <f t="shared" si="74"/>
        <v>436.5597238076528</v>
      </c>
      <c r="H124" s="267">
        <f t="shared" si="75"/>
        <v>1594.6014389276529</v>
      </c>
      <c r="I124" s="277">
        <f t="shared" si="97"/>
        <v>91791.628512689378</v>
      </c>
      <c r="J124" s="58">
        <f>IF((I124-H$129+(H$129/12*7))+K124&gt;I197,I197-K124,(I124-H$129+(H$129/12*7)))</f>
        <v>74498.814604423707</v>
      </c>
      <c r="K124" s="91">
        <f t="shared" si="103"/>
        <v>10221.185395576289</v>
      </c>
      <c r="L124" s="284">
        <f t="shared" si="81"/>
        <v>84720</v>
      </c>
      <c r="M124" s="57">
        <f t="shared" si="82"/>
        <v>70773.873874202516</v>
      </c>
      <c r="N124" s="91">
        <f t="shared" si="83"/>
        <v>9710.1261257974747</v>
      </c>
      <c r="O124" s="60">
        <f t="shared" si="84"/>
        <v>80483.999999999985</v>
      </c>
      <c r="P124" s="58">
        <f t="shared" si="102"/>
        <v>67048.93314398134</v>
      </c>
      <c r="Q124" s="91">
        <f t="shared" si="86"/>
        <v>9199.0668560186605</v>
      </c>
      <c r="R124" s="59">
        <f t="shared" si="104"/>
        <v>76248</v>
      </c>
      <c r="S124" s="57">
        <f t="shared" si="88"/>
        <v>59599.051683538972</v>
      </c>
      <c r="T124" s="91">
        <f t="shared" si="89"/>
        <v>8176.9483164610319</v>
      </c>
      <c r="U124" s="60">
        <f t="shared" si="90"/>
        <v>67776</v>
      </c>
      <c r="V124" s="58">
        <f t="shared" si="91"/>
        <v>52149.170223096589</v>
      </c>
      <c r="W124" s="91">
        <f t="shared" si="92"/>
        <v>7154.8297769034016</v>
      </c>
      <c r="X124" s="59">
        <f t="shared" si="93"/>
        <v>59303.999999999993</v>
      </c>
      <c r="Y124" s="57">
        <f t="shared" si="94"/>
        <v>44699.288762654222</v>
      </c>
      <c r="Z124" s="91">
        <f t="shared" si="95"/>
        <v>6132.711237345773</v>
      </c>
      <c r="AA124" s="59">
        <f t="shared" si="96"/>
        <v>50831.999999999993</v>
      </c>
      <c r="AB124" s="32"/>
      <c r="AC124" s="32"/>
      <c r="AD124" s="32"/>
      <c r="AE124" s="32"/>
      <c r="AF124" s="32"/>
      <c r="AG124" s="33"/>
      <c r="AH124" s="32"/>
      <c r="AI124" s="32"/>
    </row>
    <row r="125" spans="1:35" ht="13.5" customHeight="1">
      <c r="A125" s="187">
        <v>54</v>
      </c>
      <c r="B125" s="50">
        <v>43647</v>
      </c>
      <c r="C125" s="61">
        <f>VLOOKUP(B125,'base(indices)'!$A$16:$C$183,3,FALSE)</f>
        <v>998</v>
      </c>
      <c r="D125" s="192">
        <f>'base(indices)'!G118</f>
        <v>1.15966664</v>
      </c>
      <c r="E125" s="63">
        <f t="shared" si="101"/>
        <v>1157.34730672</v>
      </c>
      <c r="F125" s="82">
        <f>'base(indices)'!I118</f>
        <v>0.37326599999999999</v>
      </c>
      <c r="G125" s="63">
        <f t="shared" si="74"/>
        <v>431.99839979014752</v>
      </c>
      <c r="H125" s="268">
        <f t="shared" si="75"/>
        <v>1589.3457065101475</v>
      </c>
      <c r="I125" s="278">
        <f t="shared" si="97"/>
        <v>90197.027073761725</v>
      </c>
      <c r="J125" s="45">
        <f>IF((I125-H$129+(H$129/12*6))+K125&gt;I197,I197-K125,(I125-H$129+(H$129/12*6)))</f>
        <v>74498.814604423707</v>
      </c>
      <c r="K125" s="108">
        <f t="shared" si="103"/>
        <v>10221.185395576289</v>
      </c>
      <c r="L125" s="46">
        <f t="shared" si="81"/>
        <v>84720</v>
      </c>
      <c r="M125" s="43">
        <f t="shared" si="82"/>
        <v>70773.873874202516</v>
      </c>
      <c r="N125" s="108">
        <f t="shared" si="83"/>
        <v>9710.1261257974747</v>
      </c>
      <c r="O125" s="47">
        <f t="shared" si="84"/>
        <v>80483.999999999985</v>
      </c>
      <c r="P125" s="119">
        <f t="shared" si="102"/>
        <v>67048.93314398134</v>
      </c>
      <c r="Q125" s="108">
        <f t="shared" si="86"/>
        <v>9199.0668560186605</v>
      </c>
      <c r="R125" s="46">
        <f t="shared" si="104"/>
        <v>76248</v>
      </c>
      <c r="S125" s="43">
        <f t="shared" si="88"/>
        <v>59599.051683538972</v>
      </c>
      <c r="T125" s="108">
        <f t="shared" si="89"/>
        <v>8176.9483164610319</v>
      </c>
      <c r="U125" s="47">
        <f t="shared" si="90"/>
        <v>67776</v>
      </c>
      <c r="V125" s="45">
        <f t="shared" si="91"/>
        <v>52149.170223096589</v>
      </c>
      <c r="W125" s="108">
        <f t="shared" si="92"/>
        <v>7154.8297769034016</v>
      </c>
      <c r="X125" s="46">
        <f t="shared" si="93"/>
        <v>59303.999999999993</v>
      </c>
      <c r="Y125" s="43">
        <f t="shared" si="94"/>
        <v>44699.288762654222</v>
      </c>
      <c r="Z125" s="108">
        <f t="shared" si="95"/>
        <v>6132.711237345773</v>
      </c>
      <c r="AA125" s="46">
        <f t="shared" si="96"/>
        <v>50831.999999999993</v>
      </c>
      <c r="AB125" s="16"/>
      <c r="AC125" s="16"/>
      <c r="AD125" s="16"/>
      <c r="AE125" s="16"/>
      <c r="AF125" s="16"/>
      <c r="AG125" s="17"/>
      <c r="AH125" s="16"/>
      <c r="AI125" s="16"/>
    </row>
    <row r="126" spans="1:35" s="26" customFormat="1" ht="13.5" customHeight="1">
      <c r="A126" s="187">
        <v>53</v>
      </c>
      <c r="B126" s="50">
        <v>43678</v>
      </c>
      <c r="C126" s="61">
        <f>VLOOKUP(B126,'base(indices)'!$A$16:$C$183,3,FALSE)</f>
        <v>998</v>
      </c>
      <c r="D126" s="192">
        <f>'base(indices)'!G119</f>
        <v>1.1586238799999999</v>
      </c>
      <c r="E126" s="54">
        <f t="shared" si="101"/>
        <v>1156.30663224</v>
      </c>
      <c r="F126" s="82">
        <f>'base(indices)'!I119</f>
        <v>0.36955100000000002</v>
      </c>
      <c r="G126" s="54">
        <f t="shared" si="74"/>
        <v>427.31427225092426</v>
      </c>
      <c r="H126" s="267">
        <f t="shared" si="75"/>
        <v>1583.6209044909242</v>
      </c>
      <c r="I126" s="277">
        <f t="shared" si="97"/>
        <v>88607.681367251571</v>
      </c>
      <c r="J126" s="58">
        <f>IF((I126-H$129+(H$129/12*5))+K126&gt;I197,I197-K126,(I126-H$129+(H$129/12*5)))</f>
        <v>74498.814604423707</v>
      </c>
      <c r="K126" s="91">
        <f t="shared" si="103"/>
        <v>10221.185395576289</v>
      </c>
      <c r="L126" s="284">
        <f t="shared" si="81"/>
        <v>84720</v>
      </c>
      <c r="M126" s="57">
        <f t="shared" si="82"/>
        <v>70773.873874202516</v>
      </c>
      <c r="N126" s="91">
        <f t="shared" si="83"/>
        <v>9710.1261257974747</v>
      </c>
      <c r="O126" s="60">
        <f t="shared" si="84"/>
        <v>80483.999999999985</v>
      </c>
      <c r="P126" s="58">
        <f t="shared" si="102"/>
        <v>67048.93314398134</v>
      </c>
      <c r="Q126" s="91">
        <f t="shared" si="86"/>
        <v>9199.0668560186605</v>
      </c>
      <c r="R126" s="59">
        <f t="shared" si="104"/>
        <v>76248</v>
      </c>
      <c r="S126" s="57">
        <f t="shared" si="88"/>
        <v>59599.051683538972</v>
      </c>
      <c r="T126" s="91">
        <f t="shared" si="89"/>
        <v>8176.9483164610319</v>
      </c>
      <c r="U126" s="60">
        <f t="shared" si="90"/>
        <v>67776</v>
      </c>
      <c r="V126" s="58">
        <f t="shared" si="91"/>
        <v>52149.170223096589</v>
      </c>
      <c r="W126" s="91">
        <f t="shared" si="92"/>
        <v>7154.8297769034016</v>
      </c>
      <c r="X126" s="59">
        <f t="shared" si="93"/>
        <v>59303.999999999993</v>
      </c>
      <c r="Y126" s="57">
        <f t="shared" si="94"/>
        <v>44699.288762654222</v>
      </c>
      <c r="Z126" s="91">
        <f t="shared" si="95"/>
        <v>6132.711237345773</v>
      </c>
      <c r="AA126" s="59">
        <f t="shared" si="96"/>
        <v>50831.999999999993</v>
      </c>
      <c r="AB126" s="32"/>
      <c r="AC126" s="32"/>
      <c r="AD126" s="32"/>
      <c r="AE126" s="32"/>
      <c r="AF126" s="32"/>
      <c r="AG126" s="33"/>
      <c r="AH126" s="32"/>
      <c r="AI126" s="32"/>
    </row>
    <row r="127" spans="1:35" ht="13.5" customHeight="1">
      <c r="A127" s="187">
        <v>52</v>
      </c>
      <c r="B127" s="50">
        <v>43709</v>
      </c>
      <c r="C127" s="61">
        <f>VLOOKUP(B127,'base(indices)'!$A$16:$C$183,3,FALSE)</f>
        <v>998</v>
      </c>
      <c r="D127" s="192">
        <f>'base(indices)'!G120</f>
        <v>1.15769772</v>
      </c>
      <c r="E127" s="63">
        <f t="shared" si="101"/>
        <v>1155.3823245600001</v>
      </c>
      <c r="F127" s="82">
        <f>'base(indices)'!I120</f>
        <v>0.36611700000000003</v>
      </c>
      <c r="G127" s="63">
        <f t="shared" si="74"/>
        <v>423.00511052093361</v>
      </c>
      <c r="H127" s="268">
        <f t="shared" si="75"/>
        <v>1578.3874350809338</v>
      </c>
      <c r="I127" s="278">
        <f t="shared" si="97"/>
        <v>87024.060462760652</v>
      </c>
      <c r="J127" s="45">
        <f>IF((I127-H$129+(H$129/12*4))+K127&gt;I197,I197-K127,(I127-H$129+(H$129/12*4)))</f>
        <v>74498.814604423707</v>
      </c>
      <c r="K127" s="108">
        <f t="shared" si="103"/>
        <v>10221.185395576289</v>
      </c>
      <c r="L127" s="46">
        <f t="shared" si="81"/>
        <v>84720</v>
      </c>
      <c r="M127" s="43">
        <f t="shared" si="82"/>
        <v>70773.873874202516</v>
      </c>
      <c r="N127" s="108">
        <f t="shared" si="83"/>
        <v>9710.1261257974747</v>
      </c>
      <c r="O127" s="47">
        <f t="shared" si="84"/>
        <v>80483.999999999985</v>
      </c>
      <c r="P127" s="119">
        <f t="shared" si="102"/>
        <v>67048.93314398134</v>
      </c>
      <c r="Q127" s="108">
        <f t="shared" si="86"/>
        <v>9199.0668560186605</v>
      </c>
      <c r="R127" s="46">
        <f t="shared" si="104"/>
        <v>76248</v>
      </c>
      <c r="S127" s="43">
        <f t="shared" si="88"/>
        <v>59599.051683538972</v>
      </c>
      <c r="T127" s="108">
        <f t="shared" si="89"/>
        <v>8176.9483164610319</v>
      </c>
      <c r="U127" s="47">
        <f t="shared" si="90"/>
        <v>67776</v>
      </c>
      <c r="V127" s="45">
        <f t="shared" si="91"/>
        <v>52149.170223096589</v>
      </c>
      <c r="W127" s="108">
        <f t="shared" si="92"/>
        <v>7154.8297769034016</v>
      </c>
      <c r="X127" s="46">
        <f t="shared" si="93"/>
        <v>59303.999999999993</v>
      </c>
      <c r="Y127" s="43">
        <f t="shared" si="94"/>
        <v>44699.288762654222</v>
      </c>
      <c r="Z127" s="108">
        <f t="shared" si="95"/>
        <v>6132.711237345773</v>
      </c>
      <c r="AA127" s="46">
        <f t="shared" si="96"/>
        <v>50831.999999999993</v>
      </c>
      <c r="AB127" s="16"/>
      <c r="AC127" s="16"/>
      <c r="AD127" s="16"/>
      <c r="AE127" s="16"/>
      <c r="AF127" s="16"/>
      <c r="AG127" s="17"/>
      <c r="AH127" s="16"/>
      <c r="AI127" s="16"/>
    </row>
    <row r="128" spans="1:35" s="26" customFormat="1" ht="13.5" customHeight="1">
      <c r="A128" s="187">
        <v>51</v>
      </c>
      <c r="B128" s="50">
        <v>43739</v>
      </c>
      <c r="C128" s="61">
        <f>VLOOKUP(B128,'base(indices)'!$A$16:$C$183,3,FALSE)</f>
        <v>998</v>
      </c>
      <c r="D128" s="192">
        <f>'base(indices)'!G121</f>
        <v>1.1566567299999999</v>
      </c>
      <c r="E128" s="54">
        <f t="shared" si="101"/>
        <v>1154.3434165399999</v>
      </c>
      <c r="F128" s="82">
        <f>'base(indices)'!I121</f>
        <v>0.36268299999999998</v>
      </c>
      <c r="G128" s="54">
        <f t="shared" si="74"/>
        <v>418.66073334097678</v>
      </c>
      <c r="H128" s="267">
        <f t="shared" si="75"/>
        <v>1573.0041498809767</v>
      </c>
      <c r="I128" s="277">
        <f t="shared" si="97"/>
        <v>85445.673027679717</v>
      </c>
      <c r="J128" s="58">
        <f>IF((I128-H$129+(H$129/12*3))+K128&gt;I197,I197-K128,(I128-H$129+(H$129/12*3)))</f>
        <v>74498.814604423707</v>
      </c>
      <c r="K128" s="91">
        <f t="shared" si="103"/>
        <v>10221.185395576289</v>
      </c>
      <c r="L128" s="284">
        <f t="shared" si="81"/>
        <v>84720</v>
      </c>
      <c r="M128" s="57">
        <f t="shared" si="82"/>
        <v>70773.873874202516</v>
      </c>
      <c r="N128" s="91">
        <f t="shared" si="83"/>
        <v>9710.1261257974747</v>
      </c>
      <c r="O128" s="60">
        <f t="shared" si="84"/>
        <v>80483.999999999985</v>
      </c>
      <c r="P128" s="58">
        <f t="shared" si="102"/>
        <v>67048.93314398134</v>
      </c>
      <c r="Q128" s="91">
        <f t="shared" si="86"/>
        <v>9199.0668560186605</v>
      </c>
      <c r="R128" s="59">
        <f t="shared" si="104"/>
        <v>76248</v>
      </c>
      <c r="S128" s="57">
        <f t="shared" si="88"/>
        <v>59599.051683538972</v>
      </c>
      <c r="T128" s="91">
        <f t="shared" si="89"/>
        <v>8176.9483164610319</v>
      </c>
      <c r="U128" s="60">
        <f t="shared" si="90"/>
        <v>67776</v>
      </c>
      <c r="V128" s="58">
        <f t="shared" si="91"/>
        <v>52149.170223096589</v>
      </c>
      <c r="W128" s="91">
        <f t="shared" si="92"/>
        <v>7154.8297769034016</v>
      </c>
      <c r="X128" s="59">
        <f t="shared" si="93"/>
        <v>59303.999999999993</v>
      </c>
      <c r="Y128" s="57">
        <f t="shared" si="94"/>
        <v>44699.288762654222</v>
      </c>
      <c r="Z128" s="91">
        <f t="shared" si="95"/>
        <v>6132.711237345773</v>
      </c>
      <c r="AA128" s="59">
        <f t="shared" si="96"/>
        <v>50831.999999999993</v>
      </c>
      <c r="AB128" s="32"/>
      <c r="AC128" s="32"/>
      <c r="AD128" s="32"/>
      <c r="AE128" s="32"/>
      <c r="AF128" s="32"/>
      <c r="AG128" s="33"/>
      <c r="AH128" s="32"/>
      <c r="AI128" s="32"/>
    </row>
    <row r="129" spans="1:35" ht="13.5" customHeight="1">
      <c r="A129" s="187">
        <v>50</v>
      </c>
      <c r="B129" s="50">
        <v>43770</v>
      </c>
      <c r="C129" s="61">
        <f>VLOOKUP(B129,'base(indices)'!$A$16:$C$183,3,FALSE)</f>
        <v>998</v>
      </c>
      <c r="D129" s="192">
        <f>'base(indices)'!G122</f>
        <v>1.1556166800000001</v>
      </c>
      <c r="E129" s="63">
        <f t="shared" si="101"/>
        <v>1153.3054466400001</v>
      </c>
      <c r="F129" s="82">
        <f>'base(indices)'!I122</f>
        <v>0.35953000000000002</v>
      </c>
      <c r="G129" s="63">
        <f t="shared" si="74"/>
        <v>414.64790723047929</v>
      </c>
      <c r="H129" s="268">
        <f t="shared" si="75"/>
        <v>1567.9533538704795</v>
      </c>
      <c r="I129" s="278">
        <f t="shared" si="97"/>
        <v>83872.668877798744</v>
      </c>
      <c r="J129" s="45">
        <f>IF((I129-H$129+(H$129/12*2))+K129&gt;I197,I197-K129,(I129-H$129+(H$129/12*2)))</f>
        <v>74498.814604423707</v>
      </c>
      <c r="K129" s="108">
        <f t="shared" si="103"/>
        <v>10221.185395576289</v>
      </c>
      <c r="L129" s="46">
        <f t="shared" si="81"/>
        <v>84720</v>
      </c>
      <c r="M129" s="43">
        <f t="shared" si="82"/>
        <v>70773.873874202516</v>
      </c>
      <c r="N129" s="108">
        <f t="shared" si="83"/>
        <v>9710.1261257974747</v>
      </c>
      <c r="O129" s="47">
        <f t="shared" si="84"/>
        <v>80483.999999999985</v>
      </c>
      <c r="P129" s="119">
        <f t="shared" si="102"/>
        <v>67048.93314398134</v>
      </c>
      <c r="Q129" s="108">
        <f t="shared" si="86"/>
        <v>9199.0668560186605</v>
      </c>
      <c r="R129" s="46">
        <f t="shared" si="104"/>
        <v>76248</v>
      </c>
      <c r="S129" s="43">
        <f t="shared" si="88"/>
        <v>59599.051683538972</v>
      </c>
      <c r="T129" s="108">
        <f t="shared" si="89"/>
        <v>8176.9483164610319</v>
      </c>
      <c r="U129" s="47">
        <f t="shared" si="90"/>
        <v>67776</v>
      </c>
      <c r="V129" s="45">
        <f t="shared" si="91"/>
        <v>52149.170223096589</v>
      </c>
      <c r="W129" s="108">
        <f t="shared" si="92"/>
        <v>7154.8297769034016</v>
      </c>
      <c r="X129" s="46">
        <f t="shared" si="93"/>
        <v>59303.999999999993</v>
      </c>
      <c r="Y129" s="43">
        <f t="shared" si="94"/>
        <v>44699.288762654222</v>
      </c>
      <c r="Z129" s="108">
        <f t="shared" si="95"/>
        <v>6132.711237345773</v>
      </c>
      <c r="AA129" s="46">
        <f t="shared" si="96"/>
        <v>50831.999999999993</v>
      </c>
      <c r="AB129" s="16"/>
      <c r="AC129" s="16"/>
      <c r="AD129" s="16"/>
      <c r="AE129" s="16"/>
      <c r="AF129" s="16"/>
      <c r="AG129" s="17"/>
      <c r="AH129" s="16"/>
      <c r="AI129" s="16"/>
    </row>
    <row r="130" spans="1:35" s="26" customFormat="1" ht="13.5" customHeight="1" thickBot="1">
      <c r="A130" s="305">
        <v>49</v>
      </c>
      <c r="B130" s="68">
        <v>43800</v>
      </c>
      <c r="C130" s="69">
        <f>VLOOKUP(B130,'base(indices)'!$A$16:$C$183,3,FALSE)*2</f>
        <v>1996</v>
      </c>
      <c r="D130" s="335">
        <f>'base(indices)'!G123</f>
        <v>1.15400108</v>
      </c>
      <c r="E130" s="163">
        <f t="shared" si="101"/>
        <v>2303.3861556800002</v>
      </c>
      <c r="F130" s="304">
        <f>'base(indices)'!I123</f>
        <v>0.356659</v>
      </c>
      <c r="G130" s="163">
        <f t="shared" si="74"/>
        <v>821.52340289867323</v>
      </c>
      <c r="H130" s="355">
        <f t="shared" si="75"/>
        <v>3124.9095585786736</v>
      </c>
      <c r="I130" s="279">
        <f t="shared" si="97"/>
        <v>82304.715523928258</v>
      </c>
      <c r="J130" s="285">
        <f>IF((I130-H$129+(H$129/12*1))+K130&gt;I197,I197-K130,(I130-H$129+(H$129/12*1)))</f>
        <v>74498.814604423707</v>
      </c>
      <c r="K130" s="202">
        <f t="shared" si="103"/>
        <v>10221.185395576289</v>
      </c>
      <c r="L130" s="286">
        <f t="shared" si="81"/>
        <v>84720</v>
      </c>
      <c r="M130" s="282">
        <f t="shared" si="82"/>
        <v>70773.873874202516</v>
      </c>
      <c r="N130" s="202">
        <f t="shared" si="83"/>
        <v>9710.1261257974747</v>
      </c>
      <c r="O130" s="289">
        <f t="shared" si="84"/>
        <v>80483.999999999985</v>
      </c>
      <c r="P130" s="285">
        <f t="shared" si="102"/>
        <v>67048.93314398134</v>
      </c>
      <c r="Q130" s="202">
        <f t="shared" si="86"/>
        <v>9199.0668560186605</v>
      </c>
      <c r="R130" s="203">
        <f t="shared" si="104"/>
        <v>76248</v>
      </c>
      <c r="S130" s="282">
        <f t="shared" si="88"/>
        <v>59599.051683538972</v>
      </c>
      <c r="T130" s="202">
        <f t="shared" si="89"/>
        <v>8176.9483164610319</v>
      </c>
      <c r="U130" s="289">
        <f t="shared" si="90"/>
        <v>67776</v>
      </c>
      <c r="V130" s="285">
        <f t="shared" si="91"/>
        <v>52149.170223096589</v>
      </c>
      <c r="W130" s="202">
        <f t="shared" si="92"/>
        <v>7154.8297769034016</v>
      </c>
      <c r="X130" s="203">
        <f t="shared" si="93"/>
        <v>59303.999999999993</v>
      </c>
      <c r="Y130" s="282">
        <f t="shared" si="94"/>
        <v>44699.288762654222</v>
      </c>
      <c r="Z130" s="202">
        <f t="shared" si="95"/>
        <v>6132.711237345773</v>
      </c>
      <c r="AA130" s="203">
        <f t="shared" si="96"/>
        <v>50831.999999999993</v>
      </c>
      <c r="AB130" s="32"/>
      <c r="AC130" s="32"/>
      <c r="AD130" s="32"/>
      <c r="AE130" s="32"/>
      <c r="AF130" s="32"/>
      <c r="AG130" s="33"/>
      <c r="AH130" s="32"/>
      <c r="AI130" s="32"/>
    </row>
    <row r="131" spans="1:35" ht="13.5" customHeight="1">
      <c r="A131" s="190">
        <v>48</v>
      </c>
      <c r="B131" s="246">
        <v>43831</v>
      </c>
      <c r="C131" s="41">
        <f>VLOOKUP(B131,'base(indices)'!$A$16:$C$183,3,FALSE)</f>
        <v>1039</v>
      </c>
      <c r="D131" s="193">
        <f>'base(indices)'!G124</f>
        <v>1.1420099699999999</v>
      </c>
      <c r="E131" s="78">
        <f>C131*D131</f>
        <v>1186.5483588299999</v>
      </c>
      <c r="F131" s="79">
        <f>'base(indices)'!I124</f>
        <v>0.35378799999999999</v>
      </c>
      <c r="G131" s="78">
        <f t="shared" si="74"/>
        <v>419.786570773748</v>
      </c>
      <c r="H131" s="266">
        <f t="shared" si="75"/>
        <v>1606.3349296037479</v>
      </c>
      <c r="I131" s="276">
        <f t="shared" si="97"/>
        <v>79179.805965349587</v>
      </c>
      <c r="J131" s="48">
        <f>IF((I131-H$141+(H$141))+K131&gt;I197,I197-K131,(I131-H$141+(H$141)))</f>
        <v>74498.814604423707</v>
      </c>
      <c r="K131" s="109">
        <f t="shared" si="103"/>
        <v>10221.185395576289</v>
      </c>
      <c r="L131" s="49">
        <f t="shared" si="81"/>
        <v>84720</v>
      </c>
      <c r="M131" s="138">
        <f t="shared" si="82"/>
        <v>70773.873874202516</v>
      </c>
      <c r="N131" s="109">
        <f t="shared" si="83"/>
        <v>9710.1261257974747</v>
      </c>
      <c r="O131" s="139">
        <f t="shared" si="84"/>
        <v>80483.999999999985</v>
      </c>
      <c r="P131" s="291">
        <f t="shared" si="102"/>
        <v>67048.93314398134</v>
      </c>
      <c r="Q131" s="109">
        <f t="shared" si="86"/>
        <v>9199.0668560186605</v>
      </c>
      <c r="R131" s="49">
        <f t="shared" si="104"/>
        <v>76248</v>
      </c>
      <c r="S131" s="138">
        <f t="shared" si="88"/>
        <v>59599.051683538972</v>
      </c>
      <c r="T131" s="109">
        <f t="shared" si="89"/>
        <v>8176.9483164610319</v>
      </c>
      <c r="U131" s="139">
        <f t="shared" si="90"/>
        <v>67776</v>
      </c>
      <c r="V131" s="48">
        <f t="shared" si="91"/>
        <v>52149.170223096589</v>
      </c>
      <c r="W131" s="109">
        <f t="shared" si="92"/>
        <v>7154.8297769034016</v>
      </c>
      <c r="X131" s="49">
        <f t="shared" si="93"/>
        <v>59303.999999999993</v>
      </c>
      <c r="Y131" s="138">
        <f t="shared" si="94"/>
        <v>44699.288762654222</v>
      </c>
      <c r="Z131" s="109">
        <f t="shared" si="95"/>
        <v>6132.711237345773</v>
      </c>
      <c r="AA131" s="49">
        <f t="shared" si="96"/>
        <v>50831.999999999993</v>
      </c>
      <c r="AB131" s="16"/>
      <c r="AC131" s="16"/>
      <c r="AD131" s="16"/>
      <c r="AE131" s="16"/>
      <c r="AF131" s="16"/>
      <c r="AG131" s="17"/>
      <c r="AH131" s="16"/>
      <c r="AI131" s="16"/>
    </row>
    <row r="132" spans="1:35" s="26" customFormat="1" ht="13.5" customHeight="1">
      <c r="A132" s="187">
        <v>47</v>
      </c>
      <c r="B132" s="50">
        <v>43862</v>
      </c>
      <c r="C132" s="61">
        <f>VLOOKUP(B132,'base(indices)'!$A$16:$C$183,3,FALSE)</f>
        <v>1045</v>
      </c>
      <c r="D132" s="192">
        <f>'base(indices)'!G125</f>
        <v>1.1339588599999999</v>
      </c>
      <c r="E132" s="54">
        <f t="shared" ref="E132:E142" si="105">C132*D132</f>
        <v>1184.9870086999999</v>
      </c>
      <c r="F132" s="82">
        <f>'base(indices)'!I125</f>
        <v>0.35120000000000001</v>
      </c>
      <c r="G132" s="54">
        <f t="shared" si="74"/>
        <v>416.16743745543999</v>
      </c>
      <c r="H132" s="267">
        <f t="shared" si="75"/>
        <v>1601.1544461554399</v>
      </c>
      <c r="I132" s="277">
        <f t="shared" si="97"/>
        <v>77573.471035745839</v>
      </c>
      <c r="J132" s="58">
        <f>IF((I132-H$141+(H$141/12*11))+K132&gt;I197,I197-K132,(I132-H$141+(H$141/12*11)))</f>
        <v>74498.814604423707</v>
      </c>
      <c r="K132" s="91">
        <f t="shared" si="103"/>
        <v>10221.185395576289</v>
      </c>
      <c r="L132" s="284">
        <f t="shared" si="81"/>
        <v>84720</v>
      </c>
      <c r="M132" s="57">
        <f t="shared" si="82"/>
        <v>70773.873874202516</v>
      </c>
      <c r="N132" s="91">
        <f t="shared" si="83"/>
        <v>9710.1261257974747</v>
      </c>
      <c r="O132" s="60">
        <f t="shared" si="84"/>
        <v>80483.999999999985</v>
      </c>
      <c r="P132" s="58">
        <f t="shared" si="102"/>
        <v>67048.93314398134</v>
      </c>
      <c r="Q132" s="91">
        <f t="shared" si="86"/>
        <v>9199.0668560186605</v>
      </c>
      <c r="R132" s="59">
        <f t="shared" si="104"/>
        <v>76248</v>
      </c>
      <c r="S132" s="57">
        <f t="shared" si="88"/>
        <v>59599.051683538972</v>
      </c>
      <c r="T132" s="91">
        <f t="shared" si="89"/>
        <v>8176.9483164610319</v>
      </c>
      <c r="U132" s="60">
        <f t="shared" si="90"/>
        <v>67776</v>
      </c>
      <c r="V132" s="58">
        <f t="shared" si="91"/>
        <v>52149.170223096589</v>
      </c>
      <c r="W132" s="91">
        <f t="shared" si="92"/>
        <v>7154.8297769034016</v>
      </c>
      <c r="X132" s="59">
        <f t="shared" si="93"/>
        <v>59303.999999999993</v>
      </c>
      <c r="Y132" s="57">
        <f t="shared" si="94"/>
        <v>44699.288762654222</v>
      </c>
      <c r="Z132" s="91">
        <f t="shared" si="95"/>
        <v>6132.711237345773</v>
      </c>
      <c r="AA132" s="59">
        <f t="shared" si="96"/>
        <v>50831.999999999993</v>
      </c>
      <c r="AB132" s="32"/>
      <c r="AC132" s="32"/>
      <c r="AD132" s="32"/>
      <c r="AE132" s="32"/>
      <c r="AF132" s="32"/>
      <c r="AG132" s="33"/>
      <c r="AH132" s="32"/>
      <c r="AI132" s="32"/>
    </row>
    <row r="133" spans="1:35" ht="13.5" customHeight="1">
      <c r="A133" s="187">
        <v>46</v>
      </c>
      <c r="B133" s="50">
        <v>43891</v>
      </c>
      <c r="C133" s="61">
        <f>VLOOKUP(B133,'base(indices)'!$A$16:$C$183,3,FALSE)</f>
        <v>1045</v>
      </c>
      <c r="D133" s="192">
        <f>'base(indices)'!G126</f>
        <v>1.13146963</v>
      </c>
      <c r="E133" s="63">
        <f t="shared" si="105"/>
        <v>1182.3857633499999</v>
      </c>
      <c r="F133" s="82">
        <f>'base(indices)'!I126</f>
        <v>0.34861199999999998</v>
      </c>
      <c r="G133" s="63">
        <f t="shared" si="74"/>
        <v>412.19386573297015</v>
      </c>
      <c r="H133" s="268">
        <f t="shared" si="75"/>
        <v>1594.5796290829701</v>
      </c>
      <c r="I133" s="278">
        <f t="shared" si="97"/>
        <v>75972.316589590395</v>
      </c>
      <c r="J133" s="45">
        <f>IF((I133-H$141+(H$141/12*10))+K133&gt;I197,I197-K133,(I133-H$141+(H$141/12*10)))</f>
        <v>74498.814604423707</v>
      </c>
      <c r="K133" s="108">
        <f t="shared" si="103"/>
        <v>10221.185395576289</v>
      </c>
      <c r="L133" s="46">
        <f t="shared" si="81"/>
        <v>84720</v>
      </c>
      <c r="M133" s="43">
        <f t="shared" si="82"/>
        <v>70773.873874202516</v>
      </c>
      <c r="N133" s="108">
        <f t="shared" si="83"/>
        <v>9710.1261257974747</v>
      </c>
      <c r="O133" s="47">
        <f t="shared" si="84"/>
        <v>80483.999999999985</v>
      </c>
      <c r="P133" s="119">
        <f t="shared" si="102"/>
        <v>67048.93314398134</v>
      </c>
      <c r="Q133" s="108">
        <f t="shared" si="86"/>
        <v>9199.0668560186605</v>
      </c>
      <c r="R133" s="46">
        <f t="shared" si="104"/>
        <v>76248</v>
      </c>
      <c r="S133" s="43">
        <f t="shared" si="88"/>
        <v>59599.051683538972</v>
      </c>
      <c r="T133" s="108">
        <f t="shared" si="89"/>
        <v>8176.9483164610319</v>
      </c>
      <c r="U133" s="47">
        <f t="shared" si="90"/>
        <v>67776</v>
      </c>
      <c r="V133" s="45">
        <f t="shared" si="91"/>
        <v>52149.170223096589</v>
      </c>
      <c r="W133" s="108">
        <f t="shared" si="92"/>
        <v>7154.8297769034016</v>
      </c>
      <c r="X133" s="46">
        <f t="shared" si="93"/>
        <v>59303.999999999993</v>
      </c>
      <c r="Y133" s="43">
        <f t="shared" si="94"/>
        <v>44699.288762654222</v>
      </c>
      <c r="Z133" s="108">
        <f t="shared" si="95"/>
        <v>6132.711237345773</v>
      </c>
      <c r="AA133" s="46">
        <f t="shared" si="96"/>
        <v>50831.999999999993</v>
      </c>
      <c r="AB133" s="16"/>
      <c r="AC133" s="16"/>
      <c r="AD133" s="16"/>
      <c r="AE133" s="16"/>
      <c r="AF133" s="16"/>
      <c r="AG133" s="17"/>
      <c r="AH133" s="16"/>
      <c r="AI133" s="16"/>
    </row>
    <row r="134" spans="1:35" s="26" customFormat="1" ht="13.5" customHeight="1">
      <c r="A134" s="187">
        <v>45</v>
      </c>
      <c r="B134" s="50">
        <v>43922</v>
      </c>
      <c r="C134" s="61">
        <f>VLOOKUP(B134,'base(indices)'!$A$16:$C$183,3,FALSE)</f>
        <v>1045</v>
      </c>
      <c r="D134" s="192">
        <f>'base(indices)'!G127</f>
        <v>1.1312433799999999</v>
      </c>
      <c r="E134" s="54">
        <f t="shared" si="105"/>
        <v>1182.1493320999998</v>
      </c>
      <c r="F134" s="82">
        <f>'base(indices)'!I127</f>
        <v>0.34616599999999997</v>
      </c>
      <c r="G134" s="54">
        <f t="shared" si="74"/>
        <v>409.21990569572853</v>
      </c>
      <c r="H134" s="267">
        <f t="shared" si="75"/>
        <v>1591.3692377957284</v>
      </c>
      <c r="I134" s="277">
        <f t="shared" si="97"/>
        <v>74377.73696050742</v>
      </c>
      <c r="J134" s="58">
        <f>IF((I134-H$141+(H$141/12*9))+K134&gt;I197,I197-K134,(I134-H$141+(H$141/12*9)))</f>
        <v>73988.361661478993</v>
      </c>
      <c r="K134" s="91">
        <f t="shared" si="103"/>
        <v>10221.185395576289</v>
      </c>
      <c r="L134" s="284">
        <f t="shared" si="81"/>
        <v>84209.547057055286</v>
      </c>
      <c r="M134" s="57">
        <f t="shared" si="82"/>
        <v>70288.943578405044</v>
      </c>
      <c r="N134" s="91">
        <f t="shared" si="83"/>
        <v>9710.1261257974747</v>
      </c>
      <c r="O134" s="60">
        <f t="shared" si="84"/>
        <v>79999.069704202513</v>
      </c>
      <c r="P134" s="58">
        <f t="shared" si="102"/>
        <v>66589.525495331094</v>
      </c>
      <c r="Q134" s="91">
        <f t="shared" si="86"/>
        <v>9199.0668560186605</v>
      </c>
      <c r="R134" s="59">
        <f t="shared" si="104"/>
        <v>75788.592351349755</v>
      </c>
      <c r="S134" s="57">
        <f t="shared" si="88"/>
        <v>59190.689329183195</v>
      </c>
      <c r="T134" s="91">
        <f t="shared" si="89"/>
        <v>8176.9483164610319</v>
      </c>
      <c r="U134" s="60">
        <f t="shared" si="90"/>
        <v>67367.637645644223</v>
      </c>
      <c r="V134" s="58">
        <f t="shared" si="91"/>
        <v>51791.853163035295</v>
      </c>
      <c r="W134" s="91">
        <f t="shared" si="92"/>
        <v>7154.8297769034016</v>
      </c>
      <c r="X134" s="59">
        <f t="shared" si="93"/>
        <v>58946.682939938699</v>
      </c>
      <c r="Y134" s="57">
        <f t="shared" si="94"/>
        <v>44393.016996887396</v>
      </c>
      <c r="Z134" s="91">
        <f t="shared" si="95"/>
        <v>6132.711237345773</v>
      </c>
      <c r="AA134" s="59">
        <f t="shared" si="96"/>
        <v>50525.728234233167</v>
      </c>
      <c r="AB134" s="32"/>
      <c r="AC134" s="32"/>
      <c r="AD134" s="32"/>
      <c r="AE134" s="32"/>
      <c r="AF134" s="32"/>
      <c r="AG134" s="33"/>
      <c r="AH134" s="32"/>
      <c r="AI134" s="32"/>
    </row>
    <row r="135" spans="1:35" ht="13.5" customHeight="1">
      <c r="A135" s="187">
        <v>44</v>
      </c>
      <c r="B135" s="50">
        <v>43952</v>
      </c>
      <c r="C135" s="61">
        <f>VLOOKUP(B135,'base(indices)'!$A$16:$C$183,3,FALSE)</f>
        <v>1045</v>
      </c>
      <c r="D135" s="192">
        <f>'base(indices)'!G128</f>
        <v>1.13135652</v>
      </c>
      <c r="E135" s="63">
        <f t="shared" si="105"/>
        <v>1182.2675634</v>
      </c>
      <c r="F135" s="82">
        <f>'base(indices)'!I128</f>
        <v>0.34400399999999998</v>
      </c>
      <c r="G135" s="63">
        <f t="shared" si="74"/>
        <v>406.70477087985358</v>
      </c>
      <c r="H135" s="268">
        <f t="shared" si="75"/>
        <v>1588.9723342798536</v>
      </c>
      <c r="I135" s="278">
        <f t="shared" si="97"/>
        <v>72786.367722711686</v>
      </c>
      <c r="J135" s="45">
        <f>IF((I135-H$141+(H$141/12*8))+K135&gt;I197,I197-K135,(I135-H$141+(H$141/12*8)))</f>
        <v>72267.200657340451</v>
      </c>
      <c r="K135" s="108">
        <f t="shared" si="103"/>
        <v>10221.185395576289</v>
      </c>
      <c r="L135" s="46">
        <f t="shared" si="81"/>
        <v>82488.386052916743</v>
      </c>
      <c r="M135" s="43">
        <f t="shared" si="82"/>
        <v>68653.840624473421</v>
      </c>
      <c r="N135" s="108">
        <f t="shared" si="83"/>
        <v>9710.1261257974747</v>
      </c>
      <c r="O135" s="47">
        <f t="shared" si="84"/>
        <v>78363.966750270891</v>
      </c>
      <c r="P135" s="119">
        <f t="shared" si="102"/>
        <v>65040.480591606407</v>
      </c>
      <c r="Q135" s="108">
        <f t="shared" si="86"/>
        <v>9199.0668560186605</v>
      </c>
      <c r="R135" s="46">
        <f t="shared" si="104"/>
        <v>74239.547447625067</v>
      </c>
      <c r="S135" s="43">
        <f t="shared" si="88"/>
        <v>57813.760525872363</v>
      </c>
      <c r="T135" s="108">
        <f t="shared" si="89"/>
        <v>8176.9483164610319</v>
      </c>
      <c r="U135" s="47">
        <f t="shared" si="90"/>
        <v>65990.708842333392</v>
      </c>
      <c r="V135" s="45">
        <f t="shared" si="91"/>
        <v>50587.040460138312</v>
      </c>
      <c r="W135" s="108">
        <f t="shared" si="92"/>
        <v>7154.8297769034016</v>
      </c>
      <c r="X135" s="46">
        <f t="shared" si="93"/>
        <v>57741.870237041716</v>
      </c>
      <c r="Y135" s="43">
        <f t="shared" si="94"/>
        <v>43360.320394404269</v>
      </c>
      <c r="Z135" s="108">
        <f t="shared" si="95"/>
        <v>6132.711237345773</v>
      </c>
      <c r="AA135" s="46">
        <f t="shared" si="96"/>
        <v>49493.03163175004</v>
      </c>
      <c r="AB135" s="16"/>
      <c r="AC135" s="16"/>
      <c r="AD135" s="16"/>
      <c r="AE135" s="16"/>
      <c r="AF135" s="16"/>
      <c r="AG135" s="17"/>
      <c r="AH135" s="16"/>
      <c r="AI135" s="16"/>
    </row>
    <row r="136" spans="1:35" s="26" customFormat="1" ht="13.5" customHeight="1">
      <c r="A136" s="187">
        <v>43</v>
      </c>
      <c r="B136" s="50">
        <v>43983</v>
      </c>
      <c r="C136" s="61">
        <f>VLOOKUP(B136,'base(indices)'!$A$16:$C$183,3,FALSE)</f>
        <v>1045</v>
      </c>
      <c r="D136" s="192">
        <f>'base(indices)'!G129</f>
        <v>1.1380711400000001</v>
      </c>
      <c r="E136" s="54">
        <f t="shared" si="105"/>
        <v>1189.2843413000001</v>
      </c>
      <c r="F136" s="82">
        <f>'base(indices)'!I129</f>
        <v>0.34184199999999998</v>
      </c>
      <c r="G136" s="54">
        <f t="shared" si="74"/>
        <v>406.54733779867462</v>
      </c>
      <c r="H136" s="267">
        <f t="shared" si="75"/>
        <v>1595.8316790986746</v>
      </c>
      <c r="I136" s="277">
        <f t="shared" si="97"/>
        <v>71197.395388431833</v>
      </c>
      <c r="J136" s="58">
        <f>IF((I136-H$141+(H$141/12*7))+K136&gt;I197,I197-K136,(I136-H$141+(H$141/12*7)))</f>
        <v>70548.436556717788</v>
      </c>
      <c r="K136" s="91">
        <f t="shared" si="103"/>
        <v>10221.185395576289</v>
      </c>
      <c r="L136" s="284">
        <f t="shared" si="81"/>
        <v>80769.621952294081</v>
      </c>
      <c r="M136" s="57">
        <f t="shared" si="82"/>
        <v>67021.014728881899</v>
      </c>
      <c r="N136" s="91">
        <f t="shared" si="83"/>
        <v>9710.1261257974747</v>
      </c>
      <c r="O136" s="60">
        <f t="shared" si="84"/>
        <v>76731.140854679368</v>
      </c>
      <c r="P136" s="58">
        <f t="shared" si="102"/>
        <v>63493.59290104601</v>
      </c>
      <c r="Q136" s="91">
        <f t="shared" si="86"/>
        <v>9199.0668560186605</v>
      </c>
      <c r="R136" s="59">
        <f t="shared" si="104"/>
        <v>72692.65975706467</v>
      </c>
      <c r="S136" s="57">
        <f t="shared" si="88"/>
        <v>56438.749245374231</v>
      </c>
      <c r="T136" s="91">
        <f t="shared" si="89"/>
        <v>8176.9483164610319</v>
      </c>
      <c r="U136" s="60">
        <f t="shared" si="90"/>
        <v>64615.697561835259</v>
      </c>
      <c r="V136" s="58">
        <f t="shared" si="91"/>
        <v>49383.905589702452</v>
      </c>
      <c r="W136" s="91">
        <f t="shared" si="92"/>
        <v>7154.8297769034016</v>
      </c>
      <c r="X136" s="59">
        <f t="shared" si="93"/>
        <v>56538.735366605855</v>
      </c>
      <c r="Y136" s="57">
        <f t="shared" si="94"/>
        <v>42329.061934030673</v>
      </c>
      <c r="Z136" s="91">
        <f t="shared" si="95"/>
        <v>6132.711237345773</v>
      </c>
      <c r="AA136" s="59">
        <f t="shared" si="96"/>
        <v>48461.773171376444</v>
      </c>
      <c r="AB136" s="32"/>
      <c r="AC136" s="32"/>
      <c r="AD136" s="32"/>
      <c r="AE136" s="32"/>
      <c r="AF136" s="32"/>
      <c r="AG136" s="33"/>
      <c r="AH136" s="32"/>
      <c r="AI136" s="32"/>
    </row>
    <row r="137" spans="1:35" ht="13.5" customHeight="1">
      <c r="A137" s="187">
        <v>42</v>
      </c>
      <c r="B137" s="50">
        <v>44013</v>
      </c>
      <c r="C137" s="61">
        <f>VLOOKUP(B137,'base(indices)'!$A$16:$C$183,3,FALSE)</f>
        <v>1045</v>
      </c>
      <c r="D137" s="192">
        <f>'base(indices)'!G130</f>
        <v>1.13784357</v>
      </c>
      <c r="E137" s="63">
        <f t="shared" si="105"/>
        <v>1189.04653065</v>
      </c>
      <c r="F137" s="82">
        <f>'base(indices)'!I130</f>
        <v>0.34010899999999999</v>
      </c>
      <c r="G137" s="63">
        <f t="shared" si="74"/>
        <v>404.40542649284083</v>
      </c>
      <c r="H137" s="268">
        <f t="shared" si="75"/>
        <v>1593.4519571428409</v>
      </c>
      <c r="I137" s="278">
        <f t="shared" si="97"/>
        <v>69601.563709333161</v>
      </c>
      <c r="J137" s="45">
        <f>IF((I137-H$141+(H$141/12*6))+K137&gt;I197,I197-K137,(I137-H$141+(H$141/12*6)))</f>
        <v>68822.813111276293</v>
      </c>
      <c r="K137" s="108">
        <f t="shared" si="103"/>
        <v>10221.185395576289</v>
      </c>
      <c r="L137" s="46">
        <f t="shared" si="81"/>
        <v>79043.998506852586</v>
      </c>
      <c r="M137" s="43">
        <f t="shared" si="82"/>
        <v>65381.672455712476</v>
      </c>
      <c r="N137" s="108">
        <f t="shared" si="83"/>
        <v>9710.1261257974747</v>
      </c>
      <c r="O137" s="47">
        <f t="shared" si="84"/>
        <v>75091.798581509953</v>
      </c>
      <c r="P137" s="119">
        <f t="shared" si="102"/>
        <v>61940.531800148667</v>
      </c>
      <c r="Q137" s="108">
        <f t="shared" si="86"/>
        <v>9199.0668560186605</v>
      </c>
      <c r="R137" s="46">
        <f t="shared" si="104"/>
        <v>71139.598656167334</v>
      </c>
      <c r="S137" s="43">
        <f t="shared" si="88"/>
        <v>55058.25048902104</v>
      </c>
      <c r="T137" s="108">
        <f t="shared" si="89"/>
        <v>8176.9483164610319</v>
      </c>
      <c r="U137" s="47">
        <f t="shared" si="90"/>
        <v>63235.198805482069</v>
      </c>
      <c r="V137" s="45">
        <f t="shared" si="91"/>
        <v>48175.969177893399</v>
      </c>
      <c r="W137" s="108">
        <f t="shared" si="92"/>
        <v>7154.8297769034016</v>
      </c>
      <c r="X137" s="46">
        <f t="shared" si="93"/>
        <v>55330.798954796803</v>
      </c>
      <c r="Y137" s="43">
        <f t="shared" si="94"/>
        <v>41293.687866765773</v>
      </c>
      <c r="Z137" s="108">
        <f t="shared" si="95"/>
        <v>6132.711237345773</v>
      </c>
      <c r="AA137" s="46">
        <f t="shared" si="96"/>
        <v>47426.399104111544</v>
      </c>
      <c r="AB137" s="16"/>
      <c r="AC137" s="16"/>
      <c r="AD137" s="16"/>
      <c r="AE137" s="16"/>
      <c r="AF137" s="16"/>
      <c r="AG137" s="17"/>
      <c r="AH137" s="16"/>
      <c r="AI137" s="16"/>
    </row>
    <row r="138" spans="1:35" s="26" customFormat="1" ht="13.5" customHeight="1">
      <c r="A138" s="187">
        <v>41</v>
      </c>
      <c r="B138" s="50">
        <v>44044</v>
      </c>
      <c r="C138" s="61">
        <f>VLOOKUP(B138,'base(indices)'!$A$16:$C$183,3,FALSE)</f>
        <v>1045</v>
      </c>
      <c r="D138" s="192">
        <f>'base(indices)'!G131</f>
        <v>1.1344402499999999</v>
      </c>
      <c r="E138" s="54">
        <f t="shared" si="105"/>
        <v>1185.4900612499998</v>
      </c>
      <c r="F138" s="82">
        <f>'base(indices)'!I131</f>
        <v>0.338806</v>
      </c>
      <c r="G138" s="54">
        <f t="shared" si="74"/>
        <v>401.65114569186744</v>
      </c>
      <c r="H138" s="267">
        <f t="shared" si="75"/>
        <v>1587.1412069418673</v>
      </c>
      <c r="I138" s="277">
        <f t="shared" si="97"/>
        <v>68008.111752190322</v>
      </c>
      <c r="J138" s="58">
        <f>IF((I138-H$141+(H$141/12*5))+K138&gt;I197,I197-K138,(I138-H$141+(H$141/12*5)))</f>
        <v>67099.569387790645</v>
      </c>
      <c r="K138" s="91">
        <f t="shared" si="103"/>
        <v>10221.185395576289</v>
      </c>
      <c r="L138" s="284">
        <f t="shared" si="81"/>
        <v>77320.754783366938</v>
      </c>
      <c r="M138" s="57">
        <f t="shared" si="82"/>
        <v>63744.590918401111</v>
      </c>
      <c r="N138" s="91">
        <f t="shared" si="83"/>
        <v>9710.1261257974747</v>
      </c>
      <c r="O138" s="60">
        <f t="shared" si="84"/>
        <v>73454.71704419858</v>
      </c>
      <c r="P138" s="58">
        <f t="shared" si="102"/>
        <v>60389.612449011584</v>
      </c>
      <c r="Q138" s="91">
        <f t="shared" si="86"/>
        <v>9199.0668560186605</v>
      </c>
      <c r="R138" s="59">
        <f t="shared" si="104"/>
        <v>69588.679305030237</v>
      </c>
      <c r="S138" s="57">
        <f t="shared" si="88"/>
        <v>53679.655510232522</v>
      </c>
      <c r="T138" s="91">
        <f t="shared" si="89"/>
        <v>8176.9483164610319</v>
      </c>
      <c r="U138" s="60">
        <f t="shared" si="90"/>
        <v>61856.60382669355</v>
      </c>
      <c r="V138" s="58">
        <f t="shared" si="91"/>
        <v>46969.698571453446</v>
      </c>
      <c r="W138" s="91">
        <f t="shared" si="92"/>
        <v>7154.8297769034016</v>
      </c>
      <c r="X138" s="59">
        <f t="shared" si="93"/>
        <v>54124.528348356849</v>
      </c>
      <c r="Y138" s="57">
        <f t="shared" si="94"/>
        <v>40259.741632674384</v>
      </c>
      <c r="Z138" s="91">
        <f t="shared" si="95"/>
        <v>6132.711237345773</v>
      </c>
      <c r="AA138" s="59">
        <f t="shared" si="96"/>
        <v>46392.452870020155</v>
      </c>
      <c r="AB138" s="32"/>
      <c r="AC138" s="32"/>
      <c r="AD138" s="32"/>
      <c r="AE138" s="32"/>
      <c r="AF138" s="32"/>
      <c r="AG138" s="33"/>
      <c r="AH138" s="32"/>
      <c r="AI138" s="32"/>
    </row>
    <row r="139" spans="1:35" ht="13.5" customHeight="1">
      <c r="A139" s="187">
        <v>40</v>
      </c>
      <c r="B139" s="50">
        <v>44075</v>
      </c>
      <c r="C139" s="61">
        <f>VLOOKUP(B139,'base(indices)'!$A$16:$C$183,3,FALSE)</f>
        <v>1045</v>
      </c>
      <c r="D139" s="192">
        <f>'base(indices)'!G132</f>
        <v>1.1318370200000001</v>
      </c>
      <c r="E139" s="63">
        <f t="shared" si="105"/>
        <v>1182.7696859</v>
      </c>
      <c r="F139" s="82">
        <f>'base(indices)'!I132</f>
        <v>0.337503</v>
      </c>
      <c r="G139" s="63">
        <f t="shared" si="74"/>
        <v>399.18831730030769</v>
      </c>
      <c r="H139" s="268">
        <f t="shared" si="75"/>
        <v>1581.9580032003078</v>
      </c>
      <c r="I139" s="278">
        <f t="shared" si="97"/>
        <v>66420.970545248449</v>
      </c>
      <c r="J139" s="45">
        <f>IF((I139-H$141+(H$141/12*4))+K139&gt;I197,I197-K139,(I139-H$141+(H$141/12*4)))</f>
        <v>65382.636414505971</v>
      </c>
      <c r="K139" s="108">
        <f t="shared" si="103"/>
        <v>10221.185395576289</v>
      </c>
      <c r="L139" s="46">
        <f t="shared" si="81"/>
        <v>75603.821810082256</v>
      </c>
      <c r="M139" s="43">
        <f t="shared" si="82"/>
        <v>62113.504593780672</v>
      </c>
      <c r="N139" s="108">
        <f t="shared" si="83"/>
        <v>9710.1261257974747</v>
      </c>
      <c r="O139" s="47">
        <f t="shared" si="84"/>
        <v>71823.630719578141</v>
      </c>
      <c r="P139" s="119">
        <f t="shared" si="102"/>
        <v>58844.372773055373</v>
      </c>
      <c r="Q139" s="108">
        <f t="shared" si="86"/>
        <v>9199.0668560186605</v>
      </c>
      <c r="R139" s="46">
        <f t="shared" si="104"/>
        <v>68043.439629074041</v>
      </c>
      <c r="S139" s="43">
        <f t="shared" si="88"/>
        <v>52306.109131604782</v>
      </c>
      <c r="T139" s="108">
        <f t="shared" si="89"/>
        <v>8176.9483164610319</v>
      </c>
      <c r="U139" s="47">
        <f t="shared" si="90"/>
        <v>60483.057448065811</v>
      </c>
      <c r="V139" s="45">
        <f t="shared" si="91"/>
        <v>45767.845490154177</v>
      </c>
      <c r="W139" s="108">
        <f t="shared" si="92"/>
        <v>7154.8297769034016</v>
      </c>
      <c r="X139" s="46">
        <f t="shared" si="93"/>
        <v>52922.675267057581</v>
      </c>
      <c r="Y139" s="43">
        <f t="shared" si="94"/>
        <v>39229.581848703579</v>
      </c>
      <c r="Z139" s="108">
        <f t="shared" si="95"/>
        <v>6132.711237345773</v>
      </c>
      <c r="AA139" s="46">
        <f t="shared" si="96"/>
        <v>45362.293086049351</v>
      </c>
      <c r="AB139" s="16"/>
      <c r="AC139" s="16"/>
      <c r="AD139" s="16"/>
      <c r="AE139" s="16"/>
      <c r="AF139" s="16"/>
      <c r="AG139" s="17"/>
      <c r="AH139" s="16"/>
      <c r="AI139" s="16"/>
    </row>
    <row r="140" spans="1:35" s="26" customFormat="1" ht="13.5" customHeight="1">
      <c r="A140" s="187">
        <v>39</v>
      </c>
      <c r="B140" s="50">
        <v>44105</v>
      </c>
      <c r="C140" s="61">
        <f>VLOOKUP(B140,'base(indices)'!$A$16:$C$183,3,FALSE)</f>
        <v>1045</v>
      </c>
      <c r="D140" s="192">
        <f>'base(indices)'!G133</f>
        <v>1.12676657</v>
      </c>
      <c r="E140" s="54">
        <f t="shared" si="105"/>
        <v>1177.4710656500001</v>
      </c>
      <c r="F140" s="82">
        <f>'base(indices)'!I133</f>
        <v>0.33634399999999998</v>
      </c>
      <c r="G140" s="54">
        <f t="shared" si="74"/>
        <v>396.03532810498359</v>
      </c>
      <c r="H140" s="267">
        <f t="shared" si="75"/>
        <v>1573.5063937549837</v>
      </c>
      <c r="I140" s="277">
        <f t="shared" si="97"/>
        <v>64839.012542048142</v>
      </c>
      <c r="J140" s="58">
        <f>IF((I140-H$141+(H$141/12*3))+K140&gt;I197,I197-K140,(I140-H$141+(H$141/12*3)))</f>
        <v>63670.886644962848</v>
      </c>
      <c r="K140" s="91">
        <f t="shared" si="103"/>
        <v>10221.185395576289</v>
      </c>
      <c r="L140" s="284">
        <f t="shared" si="81"/>
        <v>73892.072040539133</v>
      </c>
      <c r="M140" s="57">
        <f t="shared" si="82"/>
        <v>60487.342312714703</v>
      </c>
      <c r="N140" s="91">
        <f t="shared" si="83"/>
        <v>9710.1261257974747</v>
      </c>
      <c r="O140" s="60">
        <f t="shared" si="84"/>
        <v>70197.46843851218</v>
      </c>
      <c r="P140" s="58">
        <f t="shared" si="102"/>
        <v>57303.797980466567</v>
      </c>
      <c r="Q140" s="91">
        <f t="shared" si="86"/>
        <v>9199.0668560186605</v>
      </c>
      <c r="R140" s="59">
        <f t="shared" si="104"/>
        <v>66502.864836485227</v>
      </c>
      <c r="S140" s="57">
        <f t="shared" si="88"/>
        <v>50936.709315970278</v>
      </c>
      <c r="T140" s="91">
        <f t="shared" si="89"/>
        <v>8176.9483164610319</v>
      </c>
      <c r="U140" s="60">
        <f t="shared" si="90"/>
        <v>59113.657632431306</v>
      </c>
      <c r="V140" s="58">
        <f t="shared" si="91"/>
        <v>44569.62065147399</v>
      </c>
      <c r="W140" s="91">
        <f t="shared" si="92"/>
        <v>7154.8297769034016</v>
      </c>
      <c r="X140" s="59">
        <f t="shared" si="93"/>
        <v>51724.450428377393</v>
      </c>
      <c r="Y140" s="57">
        <f t="shared" si="94"/>
        <v>38202.531986977709</v>
      </c>
      <c r="Z140" s="91">
        <f t="shared" si="95"/>
        <v>6132.711237345773</v>
      </c>
      <c r="AA140" s="59">
        <f t="shared" si="96"/>
        <v>44335.24322432348</v>
      </c>
      <c r="AB140" s="32"/>
      <c r="AC140" s="32"/>
      <c r="AD140" s="32"/>
      <c r="AE140" s="32"/>
      <c r="AF140" s="32"/>
      <c r="AG140" s="33"/>
      <c r="AH140" s="32"/>
      <c r="AI140" s="32"/>
    </row>
    <row r="141" spans="1:35" ht="13.5" customHeight="1">
      <c r="A141" s="187">
        <v>38</v>
      </c>
      <c r="B141" s="50">
        <v>44136</v>
      </c>
      <c r="C141" s="61">
        <f>VLOOKUP(B141,'base(indices)'!$A$16:$C$183,3,FALSE)</f>
        <v>1045</v>
      </c>
      <c r="D141" s="192">
        <f>'base(indices)'!G134</f>
        <v>1.1162736</v>
      </c>
      <c r="E141" s="63">
        <f t="shared" si="105"/>
        <v>1166.5059120000001</v>
      </c>
      <c r="F141" s="82">
        <f>'base(indices)'!I134</f>
        <v>0.33518500000000001</v>
      </c>
      <c r="G141" s="63">
        <f t="shared" si="74"/>
        <v>390.99528411372006</v>
      </c>
      <c r="H141" s="268">
        <f t="shared" si="75"/>
        <v>1557.5011961137202</v>
      </c>
      <c r="I141" s="278">
        <f t="shared" si="97"/>
        <v>63265.506148293156</v>
      </c>
      <c r="J141" s="45">
        <f>IF((I141-H$141+(H$141/12*2))+K141&gt;I197,I197-K141,(I141-H$141+(H$141/12*2)))</f>
        <v>61967.588484865053</v>
      </c>
      <c r="K141" s="108">
        <f t="shared" si="103"/>
        <v>10221.185395576289</v>
      </c>
      <c r="L141" s="46">
        <f t="shared" si="81"/>
        <v>72188.773880441338</v>
      </c>
      <c r="M141" s="43">
        <f t="shared" si="82"/>
        <v>58869.209060621797</v>
      </c>
      <c r="N141" s="108">
        <f t="shared" si="83"/>
        <v>9710.1261257974747</v>
      </c>
      <c r="O141" s="47">
        <f t="shared" si="84"/>
        <v>68579.335186419266</v>
      </c>
      <c r="P141" s="119">
        <f t="shared" si="102"/>
        <v>55770.829636378548</v>
      </c>
      <c r="Q141" s="108">
        <f t="shared" si="86"/>
        <v>9199.0668560186605</v>
      </c>
      <c r="R141" s="46">
        <f t="shared" si="104"/>
        <v>64969.896492397209</v>
      </c>
      <c r="S141" s="43">
        <f t="shared" si="88"/>
        <v>49574.070787892044</v>
      </c>
      <c r="T141" s="108">
        <f t="shared" si="89"/>
        <v>8176.9483164610319</v>
      </c>
      <c r="U141" s="47">
        <f t="shared" si="90"/>
        <v>57751.019104353079</v>
      </c>
      <c r="V141" s="45">
        <f t="shared" si="91"/>
        <v>43377.311939405532</v>
      </c>
      <c r="W141" s="108">
        <f t="shared" si="92"/>
        <v>7154.8297769034016</v>
      </c>
      <c r="X141" s="46">
        <f t="shared" si="93"/>
        <v>50532.141716308935</v>
      </c>
      <c r="Y141" s="43">
        <f t="shared" si="94"/>
        <v>37180.553090919027</v>
      </c>
      <c r="Z141" s="108">
        <f t="shared" si="95"/>
        <v>6132.711237345773</v>
      </c>
      <c r="AA141" s="46">
        <f t="shared" si="96"/>
        <v>43313.264328264799</v>
      </c>
      <c r="AB141" s="16"/>
      <c r="AC141" s="16"/>
      <c r="AD141" s="16"/>
      <c r="AE141" s="16"/>
      <c r="AF141" s="16"/>
      <c r="AG141" s="17"/>
      <c r="AH141" s="16"/>
      <c r="AI141" s="16"/>
    </row>
    <row r="142" spans="1:35" s="26" customFormat="1" ht="13.5" customHeight="1" thickBot="1">
      <c r="A142" s="188">
        <v>37</v>
      </c>
      <c r="B142" s="247">
        <v>44166</v>
      </c>
      <c r="C142" s="69">
        <f>VLOOKUP(B142,'base(indices)'!$A$16:$C$183,3,FALSE)*2</f>
        <v>2090</v>
      </c>
      <c r="D142" s="335">
        <f>'base(indices)'!G135</f>
        <v>1.1073044400000001</v>
      </c>
      <c r="E142" s="163">
        <f t="shared" si="105"/>
        <v>2314.2662796</v>
      </c>
      <c r="F142" s="304">
        <f>'base(indices)'!I135</f>
        <v>0.33402599999999999</v>
      </c>
      <c r="G142" s="163">
        <f t="shared" si="74"/>
        <v>773.02510830966958</v>
      </c>
      <c r="H142" s="355">
        <f t="shared" si="75"/>
        <v>3087.2913879096695</v>
      </c>
      <c r="I142" s="280">
        <f t="shared" si="97"/>
        <v>61708.004952179435</v>
      </c>
      <c r="J142" s="175">
        <f>IF((I142-H$141+(H$141/12*1))+K142&gt;I197,I197-K142,(I142-H$141+(H$141/12*1)))</f>
        <v>60280.295522408524</v>
      </c>
      <c r="K142" s="86">
        <f t="shared" si="103"/>
        <v>10221.185395576289</v>
      </c>
      <c r="L142" s="287">
        <f t="shared" si="81"/>
        <v>70501.480917984809</v>
      </c>
      <c r="M142" s="85">
        <f t="shared" si="82"/>
        <v>57266.280746288096</v>
      </c>
      <c r="N142" s="86">
        <f t="shared" si="83"/>
        <v>9710.1261257974747</v>
      </c>
      <c r="O142" s="107">
        <f t="shared" si="84"/>
        <v>66976.406872085572</v>
      </c>
      <c r="P142" s="175">
        <f t="shared" si="102"/>
        <v>54252.265970167675</v>
      </c>
      <c r="Q142" s="86">
        <f t="shared" si="86"/>
        <v>9199.0668560186605</v>
      </c>
      <c r="R142" s="165">
        <f t="shared" si="104"/>
        <v>63451.332826186335</v>
      </c>
      <c r="S142" s="85">
        <f>J142*S$9</f>
        <v>48224.236417926819</v>
      </c>
      <c r="T142" s="86">
        <f t="shared" si="89"/>
        <v>8176.9483164610319</v>
      </c>
      <c r="U142" s="107">
        <f>S142+T142</f>
        <v>56401.184734387847</v>
      </c>
      <c r="V142" s="175">
        <f t="shared" si="91"/>
        <v>42196.206865685963</v>
      </c>
      <c r="W142" s="86">
        <f t="shared" si="92"/>
        <v>7154.8297769034016</v>
      </c>
      <c r="X142" s="165">
        <f t="shared" si="93"/>
        <v>49351.036642589366</v>
      </c>
      <c r="Y142" s="85">
        <f t="shared" si="94"/>
        <v>36168.177313445114</v>
      </c>
      <c r="Z142" s="86">
        <f t="shared" si="95"/>
        <v>6132.711237345773</v>
      </c>
      <c r="AA142" s="165">
        <f t="shared" si="96"/>
        <v>42300.888550790885</v>
      </c>
      <c r="AB142" s="32"/>
      <c r="AC142" s="32"/>
      <c r="AD142" s="32"/>
      <c r="AE142" s="32"/>
      <c r="AF142" s="32"/>
      <c r="AG142" s="33"/>
      <c r="AH142" s="32"/>
      <c r="AI142" s="32"/>
    </row>
    <row r="143" spans="1:35" s="26" customFormat="1" ht="13.5" customHeight="1">
      <c r="A143" s="217">
        <v>36</v>
      </c>
      <c r="B143" s="136">
        <v>44197</v>
      </c>
      <c r="C143" s="41">
        <f>VLOOKUP(B143,'base(indices)'!$A$16:$C$183,3,FALSE)</f>
        <v>1100</v>
      </c>
      <c r="D143" s="193">
        <f>'base(indices)'!G136</f>
        <v>1.09569012</v>
      </c>
      <c r="E143" s="78">
        <f>C143*D143</f>
        <v>1205.2591319999999</v>
      </c>
      <c r="F143" s="79">
        <f>'base(indices)'!I136</f>
        <v>0.33286700000000002</v>
      </c>
      <c r="G143" s="78">
        <f t="shared" si="74"/>
        <v>401.19099149144398</v>
      </c>
      <c r="H143" s="266">
        <f t="shared" si="75"/>
        <v>1606.4501234914439</v>
      </c>
      <c r="I143" s="281">
        <f t="shared" si="97"/>
        <v>58620.713564269769</v>
      </c>
      <c r="J143" s="288">
        <f>IF((I143-H$153+(H$153))+K143&gt;$I$197,$I$197-K143,(I143-H$153+(H$153)))</f>
        <v>58620.713564269769</v>
      </c>
      <c r="K143" s="156">
        <f t="shared" si="103"/>
        <v>10221.185395576289</v>
      </c>
      <c r="L143" s="150">
        <f t="shared" si="81"/>
        <v>68841.898959846061</v>
      </c>
      <c r="M143" s="283">
        <f t="shared" si="82"/>
        <v>55689.677886056277</v>
      </c>
      <c r="N143" s="156">
        <f t="shared" si="83"/>
        <v>9710.1261257974747</v>
      </c>
      <c r="O143" s="290">
        <f t="shared" si="84"/>
        <v>65399.804011853754</v>
      </c>
      <c r="P143" s="292">
        <f t="shared" si="102"/>
        <v>52758.642207842793</v>
      </c>
      <c r="Q143" s="156">
        <f t="shared" si="86"/>
        <v>9199.0668560186605</v>
      </c>
      <c r="R143" s="150">
        <f t="shared" si="104"/>
        <v>61957.709063861454</v>
      </c>
      <c r="S143" s="283">
        <f t="shared" ref="S143:S153" si="106">J143*S$9</f>
        <v>46896.570851415818</v>
      </c>
      <c r="T143" s="156">
        <f t="shared" si="89"/>
        <v>8176.9483164610319</v>
      </c>
      <c r="U143" s="290">
        <f t="shared" ref="U143:U153" si="107">S143+T143</f>
        <v>55073.519167876846</v>
      </c>
      <c r="V143" s="288">
        <f t="shared" si="91"/>
        <v>41034.499494988835</v>
      </c>
      <c r="W143" s="156">
        <f t="shared" si="92"/>
        <v>7154.8297769034016</v>
      </c>
      <c r="X143" s="150">
        <f t="shared" si="93"/>
        <v>48189.329271892238</v>
      </c>
      <c r="Y143" s="283">
        <f t="shared" si="94"/>
        <v>35172.42813856186</v>
      </c>
      <c r="Z143" s="156">
        <f t="shared" si="95"/>
        <v>6132.711237345773</v>
      </c>
      <c r="AA143" s="150">
        <f t="shared" si="96"/>
        <v>41305.139375907631</v>
      </c>
      <c r="AB143" s="32"/>
      <c r="AC143" s="32"/>
      <c r="AD143" s="32"/>
      <c r="AE143" s="32"/>
      <c r="AF143" s="32"/>
      <c r="AG143" s="33"/>
      <c r="AH143" s="32"/>
      <c r="AI143" s="32"/>
    </row>
    <row r="144" spans="1:35" s="26" customFormat="1" ht="13.5" customHeight="1">
      <c r="A144" s="187">
        <v>35</v>
      </c>
      <c r="B144" s="50">
        <v>44228</v>
      </c>
      <c r="C144" s="61">
        <f>VLOOKUP(B144,'base(indices)'!$A$16:$C$183,3,FALSE)</f>
        <v>1100</v>
      </c>
      <c r="D144" s="192">
        <f>'base(indices)'!G137</f>
        <v>1.0872098800000001</v>
      </c>
      <c r="E144" s="54">
        <f t="shared" ref="E144:E154" si="108">C144*D144</f>
        <v>1195.9308680000001</v>
      </c>
      <c r="F144" s="82">
        <f>'base(indices)'!I137</f>
        <v>0.331708</v>
      </c>
      <c r="G144" s="54">
        <f t="shared" si="74"/>
        <v>396.69983636254403</v>
      </c>
      <c r="H144" s="267">
        <f t="shared" si="75"/>
        <v>1592.6307043625443</v>
      </c>
      <c r="I144" s="277">
        <f t="shared" si="97"/>
        <v>57014.263440778326</v>
      </c>
      <c r="J144" s="58">
        <f>IF((I144-H$153+(H$153/12*11))+K144&gt;$I$197,$I$197-K144,(I144-H$153+(H$153/12*11)))</f>
        <v>56892.523626231632</v>
      </c>
      <c r="K144" s="91">
        <f t="shared" si="103"/>
        <v>10221.185395576289</v>
      </c>
      <c r="L144" s="284">
        <f t="shared" si="81"/>
        <v>67113.709021807925</v>
      </c>
      <c r="M144" s="57">
        <f t="shared" si="82"/>
        <v>54047.897444920047</v>
      </c>
      <c r="N144" s="91">
        <f t="shared" si="83"/>
        <v>9710.1261257974747</v>
      </c>
      <c r="O144" s="60">
        <f t="shared" si="84"/>
        <v>63758.023570717523</v>
      </c>
      <c r="P144" s="58">
        <f t="shared" si="102"/>
        <v>51203.271263608469</v>
      </c>
      <c r="Q144" s="91">
        <f t="shared" si="86"/>
        <v>9199.0668560186605</v>
      </c>
      <c r="R144" s="59">
        <f t="shared" si="104"/>
        <v>60402.338119627129</v>
      </c>
      <c r="S144" s="57">
        <f t="shared" si="106"/>
        <v>45514.018900985306</v>
      </c>
      <c r="T144" s="91">
        <f t="shared" si="89"/>
        <v>8176.9483164610319</v>
      </c>
      <c r="U144" s="60">
        <f t="shared" si="107"/>
        <v>53690.967217446334</v>
      </c>
      <c r="V144" s="58">
        <f t="shared" si="91"/>
        <v>39824.766538362142</v>
      </c>
      <c r="W144" s="91">
        <f t="shared" si="92"/>
        <v>7154.8297769034016</v>
      </c>
      <c r="X144" s="59">
        <f t="shared" si="93"/>
        <v>46979.596315265546</v>
      </c>
      <c r="Y144" s="57">
        <f t="shared" si="94"/>
        <v>34135.514175738979</v>
      </c>
      <c r="Z144" s="91">
        <f t="shared" si="95"/>
        <v>6132.711237345773</v>
      </c>
      <c r="AA144" s="59">
        <f t="shared" si="96"/>
        <v>40268.22541308475</v>
      </c>
      <c r="AB144" s="32"/>
      <c r="AC144" s="32"/>
      <c r="AD144" s="32"/>
      <c r="AE144" s="32"/>
      <c r="AF144" s="32"/>
      <c r="AG144" s="33"/>
      <c r="AH144" s="32"/>
      <c r="AI144" s="32"/>
    </row>
    <row r="145" spans="1:35" s="26" customFormat="1" ht="13.5" customHeight="1">
      <c r="A145" s="187">
        <v>34</v>
      </c>
      <c r="B145" s="50">
        <v>44256</v>
      </c>
      <c r="C145" s="61">
        <f>VLOOKUP(B145,'base(indices)'!$A$16:$C$183,3,FALSE)</f>
        <v>1100</v>
      </c>
      <c r="D145" s="192">
        <f>'base(indices)'!G138</f>
        <v>1.0820162099999999</v>
      </c>
      <c r="E145" s="63">
        <f t="shared" si="108"/>
        <v>1190.2178309999999</v>
      </c>
      <c r="F145" s="82">
        <f>'base(indices)'!I138</f>
        <v>0.33054899999999998</v>
      </c>
      <c r="G145" s="63">
        <f t="shared" si="74"/>
        <v>393.42531381921896</v>
      </c>
      <c r="H145" s="268">
        <f t="shared" si="75"/>
        <v>1583.6431448192188</v>
      </c>
      <c r="I145" s="278">
        <f t="shared" si="97"/>
        <v>55421.632736415784</v>
      </c>
      <c r="J145" s="45">
        <f>IF((I145-H$153+(H$153/12*10))+K145&gt;$I$197,$I$197-K145,(I145-H$153+(H$153/12*10)))</f>
        <v>55178.153107322396</v>
      </c>
      <c r="K145" s="108">
        <f t="shared" si="103"/>
        <v>10221.185395576289</v>
      </c>
      <c r="L145" s="46">
        <f t="shared" si="81"/>
        <v>65399.338502898681</v>
      </c>
      <c r="M145" s="43">
        <f t="shared" si="82"/>
        <v>52419.245451956274</v>
      </c>
      <c r="N145" s="108">
        <f t="shared" si="83"/>
        <v>9710.1261257974747</v>
      </c>
      <c r="O145" s="47">
        <f t="shared" si="84"/>
        <v>62129.371577753751</v>
      </c>
      <c r="P145" s="119">
        <f t="shared" si="102"/>
        <v>49660.33779659016</v>
      </c>
      <c r="Q145" s="108">
        <f t="shared" si="86"/>
        <v>9199.0668560186605</v>
      </c>
      <c r="R145" s="46">
        <f t="shared" si="104"/>
        <v>58859.40465260882</v>
      </c>
      <c r="S145" s="43">
        <f t="shared" si="106"/>
        <v>44142.522485857917</v>
      </c>
      <c r="T145" s="108">
        <f t="shared" si="89"/>
        <v>8176.9483164610319</v>
      </c>
      <c r="U145" s="47">
        <f t="shared" si="107"/>
        <v>52319.470802318945</v>
      </c>
      <c r="V145" s="45">
        <f t="shared" si="91"/>
        <v>38624.707175125674</v>
      </c>
      <c r="W145" s="108">
        <f t="shared" si="92"/>
        <v>7154.8297769034016</v>
      </c>
      <c r="X145" s="46">
        <f t="shared" si="93"/>
        <v>45779.536952029077</v>
      </c>
      <c r="Y145" s="43">
        <f t="shared" si="94"/>
        <v>33106.891864393438</v>
      </c>
      <c r="Z145" s="108">
        <f t="shared" si="95"/>
        <v>6132.711237345773</v>
      </c>
      <c r="AA145" s="46">
        <f t="shared" si="96"/>
        <v>39239.603101739209</v>
      </c>
      <c r="AB145" s="32"/>
      <c r="AC145" s="32"/>
      <c r="AD145" s="32"/>
      <c r="AE145" s="32"/>
      <c r="AF145" s="32"/>
      <c r="AG145" s="33"/>
      <c r="AH145" s="32"/>
      <c r="AI145" s="32"/>
    </row>
    <row r="146" spans="1:35" s="26" customFormat="1" ht="13.5" customHeight="1">
      <c r="A146" s="187">
        <v>33</v>
      </c>
      <c r="B146" s="50">
        <v>44287</v>
      </c>
      <c r="C146" s="61">
        <f>VLOOKUP(B146,'base(indices)'!$A$16:$C$183,3,FALSE)</f>
        <v>1100</v>
      </c>
      <c r="D146" s="192">
        <f>'base(indices)'!G139</f>
        <v>1.0720461800000001</v>
      </c>
      <c r="E146" s="54">
        <f t="shared" si="108"/>
        <v>1179.250798</v>
      </c>
      <c r="F146" s="82">
        <f>'base(indices)'!I139</f>
        <v>0.32939000000000002</v>
      </c>
      <c r="G146" s="54">
        <f t="shared" si="74"/>
        <v>388.43342035322001</v>
      </c>
      <c r="H146" s="267">
        <f t="shared" si="75"/>
        <v>1567.6842183532201</v>
      </c>
      <c r="I146" s="277">
        <f t="shared" si="97"/>
        <v>53837.989591596568</v>
      </c>
      <c r="J146" s="58">
        <f>IF((I146-H$153+(H$153/12*9))+K146&gt;$I$197,$I$197-K146,(I146-H$153+(H$153/12*9)))</f>
        <v>53472.770147956486</v>
      </c>
      <c r="K146" s="91">
        <f t="shared" si="103"/>
        <v>10221.185395576289</v>
      </c>
      <c r="L146" s="284">
        <f t="shared" si="81"/>
        <v>63693.955543532778</v>
      </c>
      <c r="M146" s="57">
        <f t="shared" si="82"/>
        <v>50799.131640558662</v>
      </c>
      <c r="N146" s="91">
        <f t="shared" si="83"/>
        <v>9710.1261257974747</v>
      </c>
      <c r="O146" s="60">
        <f t="shared" si="84"/>
        <v>60509.257766356139</v>
      </c>
      <c r="P146" s="58">
        <f t="shared" si="102"/>
        <v>48125.493133160839</v>
      </c>
      <c r="Q146" s="91">
        <f t="shared" si="86"/>
        <v>9199.0668560186605</v>
      </c>
      <c r="R146" s="59">
        <f t="shared" si="104"/>
        <v>57324.559989179499</v>
      </c>
      <c r="S146" s="57">
        <f t="shared" si="106"/>
        <v>42778.216118365192</v>
      </c>
      <c r="T146" s="91">
        <f t="shared" si="89"/>
        <v>8176.9483164610319</v>
      </c>
      <c r="U146" s="60">
        <f t="shared" si="107"/>
        <v>50955.16443482622</v>
      </c>
      <c r="V146" s="58">
        <f t="shared" si="91"/>
        <v>37430.939103569537</v>
      </c>
      <c r="W146" s="91">
        <f t="shared" si="92"/>
        <v>7154.8297769034016</v>
      </c>
      <c r="X146" s="59">
        <f t="shared" si="93"/>
        <v>44585.768880472941</v>
      </c>
      <c r="Y146" s="57">
        <f t="shared" si="94"/>
        <v>32083.66208877389</v>
      </c>
      <c r="Z146" s="91">
        <f t="shared" si="95"/>
        <v>6132.711237345773</v>
      </c>
      <c r="AA146" s="59">
        <f t="shared" si="96"/>
        <v>38216.373326119661</v>
      </c>
      <c r="AB146" s="32"/>
      <c r="AC146" s="32"/>
      <c r="AD146" s="32"/>
      <c r="AE146" s="32"/>
      <c r="AF146" s="32"/>
      <c r="AG146" s="33"/>
      <c r="AH146" s="32"/>
      <c r="AI146" s="32"/>
    </row>
    <row r="147" spans="1:35" s="26" customFormat="1" ht="13.5" customHeight="1">
      <c r="A147" s="187">
        <v>32</v>
      </c>
      <c r="B147" s="50">
        <v>44317</v>
      </c>
      <c r="C147" s="61">
        <f>VLOOKUP(B147,'base(indices)'!$A$16:$C$183,3,FALSE)</f>
        <v>1100</v>
      </c>
      <c r="D147" s="192">
        <f>'base(indices)'!G140</f>
        <v>1.06565226</v>
      </c>
      <c r="E147" s="63">
        <f t="shared" si="108"/>
        <v>1172.217486</v>
      </c>
      <c r="F147" s="82">
        <f>'base(indices)'!I140</f>
        <v>0.32779999999999998</v>
      </c>
      <c r="G147" s="63">
        <f t="shared" si="74"/>
        <v>384.25289191079997</v>
      </c>
      <c r="H147" s="268">
        <f t="shared" si="75"/>
        <v>1556.4703779107999</v>
      </c>
      <c r="I147" s="278">
        <f t="shared" si="97"/>
        <v>52270.305373243347</v>
      </c>
      <c r="J147" s="45">
        <f>IF((I147-H$153+(H$153/12*8))+K147&gt;$I$197,$I$197-K147,(I147-H$153+(H$153/12*8)))</f>
        <v>51783.346115056571</v>
      </c>
      <c r="K147" s="108">
        <f t="shared" si="103"/>
        <v>10221.185395576289</v>
      </c>
      <c r="L147" s="46">
        <f t="shared" si="81"/>
        <v>62004.531510632864</v>
      </c>
      <c r="M147" s="43">
        <f t="shared" si="82"/>
        <v>49194.178809303739</v>
      </c>
      <c r="N147" s="108">
        <f t="shared" si="83"/>
        <v>9710.1261257974747</v>
      </c>
      <c r="O147" s="47">
        <f t="shared" si="84"/>
        <v>58904.304935101216</v>
      </c>
      <c r="P147" s="119">
        <f t="shared" si="102"/>
        <v>46605.011503550915</v>
      </c>
      <c r="Q147" s="108">
        <f t="shared" si="86"/>
        <v>9199.0668560186605</v>
      </c>
      <c r="R147" s="46">
        <f t="shared" si="104"/>
        <v>55804.078359569576</v>
      </c>
      <c r="S147" s="43">
        <f t="shared" si="106"/>
        <v>41426.67689204526</v>
      </c>
      <c r="T147" s="108">
        <f t="shared" si="89"/>
        <v>8176.9483164610319</v>
      </c>
      <c r="U147" s="47">
        <f t="shared" si="107"/>
        <v>49603.625208506288</v>
      </c>
      <c r="V147" s="45">
        <f t="shared" si="91"/>
        <v>36248.342280539597</v>
      </c>
      <c r="W147" s="108">
        <f t="shared" si="92"/>
        <v>7154.8297769034016</v>
      </c>
      <c r="X147" s="46">
        <f t="shared" si="93"/>
        <v>43403.172057443</v>
      </c>
      <c r="Y147" s="43">
        <f t="shared" si="94"/>
        <v>31070.007669033941</v>
      </c>
      <c r="Z147" s="108">
        <f t="shared" si="95"/>
        <v>6132.711237345773</v>
      </c>
      <c r="AA147" s="46">
        <f t="shared" si="96"/>
        <v>37202.718906379712</v>
      </c>
      <c r="AB147" s="32"/>
      <c r="AC147" s="32"/>
      <c r="AD147" s="32"/>
      <c r="AE147" s="32"/>
      <c r="AF147" s="32"/>
      <c r="AG147" s="33"/>
      <c r="AH147" s="32"/>
      <c r="AI147" s="32"/>
    </row>
    <row r="148" spans="1:35" s="26" customFormat="1" ht="13.5" customHeight="1">
      <c r="A148" s="187">
        <v>31</v>
      </c>
      <c r="B148" s="50">
        <v>44348</v>
      </c>
      <c r="C148" s="61">
        <f>VLOOKUP(B148,'base(indices)'!$A$16:$C$183,3,FALSE)</f>
        <v>1100</v>
      </c>
      <c r="D148" s="192">
        <f>'base(indices)'!G141</f>
        <v>1.0609839299999999</v>
      </c>
      <c r="E148" s="54">
        <f t="shared" si="108"/>
        <v>1167.0823229999999</v>
      </c>
      <c r="F148" s="82">
        <f>'base(indices)'!I141</f>
        <v>0.32621</v>
      </c>
      <c r="G148" s="54">
        <f t="shared" si="74"/>
        <v>380.71392458582994</v>
      </c>
      <c r="H148" s="267">
        <f t="shared" si="75"/>
        <v>1547.7962475858299</v>
      </c>
      <c r="I148" s="277">
        <f t="shared" si="97"/>
        <v>50713.834995332545</v>
      </c>
      <c r="J148" s="58">
        <f>IF((I148-H$153+(H$153/12*7))+K148&gt;$I$197,$I$197-K148,(I148-H$153+(H$153/12*7)))</f>
        <v>50105.135922599075</v>
      </c>
      <c r="K148" s="91">
        <f t="shared" si="103"/>
        <v>10221.185395576289</v>
      </c>
      <c r="L148" s="284">
        <f t="shared" si="81"/>
        <v>60326.321318175367</v>
      </c>
      <c r="M148" s="57">
        <f t="shared" si="82"/>
        <v>47599.879126469117</v>
      </c>
      <c r="N148" s="91">
        <f t="shared" si="83"/>
        <v>9710.1261257974747</v>
      </c>
      <c r="O148" s="60">
        <f t="shared" si="84"/>
        <v>57310.005252266594</v>
      </c>
      <c r="P148" s="58">
        <f t="shared" si="102"/>
        <v>45094.622330339167</v>
      </c>
      <c r="Q148" s="91">
        <f t="shared" si="86"/>
        <v>9199.0668560186605</v>
      </c>
      <c r="R148" s="59">
        <f t="shared" si="104"/>
        <v>54293.689186357828</v>
      </c>
      <c r="S148" s="57">
        <f t="shared" si="106"/>
        <v>40084.10873807926</v>
      </c>
      <c r="T148" s="91">
        <f t="shared" si="89"/>
        <v>8176.9483164610319</v>
      </c>
      <c r="U148" s="60">
        <f t="shared" si="107"/>
        <v>48261.057054540288</v>
      </c>
      <c r="V148" s="58">
        <f t="shared" si="91"/>
        <v>35073.595145819352</v>
      </c>
      <c r="W148" s="91">
        <f t="shared" si="92"/>
        <v>7154.8297769034016</v>
      </c>
      <c r="X148" s="59">
        <f t="shared" si="93"/>
        <v>42228.424922722756</v>
      </c>
      <c r="Y148" s="57">
        <f t="shared" si="94"/>
        <v>30063.081553559445</v>
      </c>
      <c r="Z148" s="91">
        <f t="shared" si="95"/>
        <v>6132.711237345773</v>
      </c>
      <c r="AA148" s="59">
        <f t="shared" si="96"/>
        <v>36195.792790905216</v>
      </c>
      <c r="AB148" s="32"/>
      <c r="AC148" s="32"/>
      <c r="AD148" s="32"/>
      <c r="AE148" s="32"/>
      <c r="AF148" s="32"/>
      <c r="AG148" s="33"/>
      <c r="AH148" s="32"/>
      <c r="AI148" s="32"/>
    </row>
    <row r="149" spans="1:35" s="26" customFormat="1" ht="13.5" customHeight="1">
      <c r="A149" s="187">
        <v>30</v>
      </c>
      <c r="B149" s="50">
        <v>44378</v>
      </c>
      <c r="C149" s="61">
        <f>VLOOKUP(B149,'base(indices)'!$A$16:$C$183,3,FALSE)</f>
        <v>1100</v>
      </c>
      <c r="D149" s="192">
        <f>'base(indices)'!G142</f>
        <v>1.0522502600000001</v>
      </c>
      <c r="E149" s="63">
        <f t="shared" si="108"/>
        <v>1157.4752860000001</v>
      </c>
      <c r="F149" s="82">
        <f>'base(indices)'!I142</f>
        <v>0.32419100000000001</v>
      </c>
      <c r="G149" s="63">
        <f t="shared" si="74"/>
        <v>375.24307044362604</v>
      </c>
      <c r="H149" s="268">
        <f t="shared" si="75"/>
        <v>1532.7183564436261</v>
      </c>
      <c r="I149" s="278">
        <f t="shared" si="97"/>
        <v>49166.038747746716</v>
      </c>
      <c r="J149" s="45">
        <f>IF((I149-H$153+(H$153/12*6))+K149&gt;$I$197,$I$197-K149,(I149-H$153+(H$153/12*6)))</f>
        <v>48435.599860466544</v>
      </c>
      <c r="K149" s="108">
        <f t="shared" si="103"/>
        <v>10221.185395576289</v>
      </c>
      <c r="L149" s="46">
        <f t="shared" si="81"/>
        <v>58656.785256042829</v>
      </c>
      <c r="M149" s="43">
        <f t="shared" si="82"/>
        <v>46013.819867443213</v>
      </c>
      <c r="N149" s="108">
        <f t="shared" si="83"/>
        <v>9710.1261257974747</v>
      </c>
      <c r="O149" s="47">
        <f t="shared" si="84"/>
        <v>55723.94599324069</v>
      </c>
      <c r="P149" s="119">
        <f t="shared" si="102"/>
        <v>43592.03987441989</v>
      </c>
      <c r="Q149" s="108">
        <f t="shared" si="86"/>
        <v>9199.0668560186605</v>
      </c>
      <c r="R149" s="46">
        <f t="shared" si="104"/>
        <v>52791.106730438551</v>
      </c>
      <c r="S149" s="43">
        <f t="shared" si="106"/>
        <v>38748.479888373236</v>
      </c>
      <c r="T149" s="108">
        <f t="shared" si="89"/>
        <v>8176.9483164610319</v>
      </c>
      <c r="U149" s="47">
        <f t="shared" si="107"/>
        <v>46925.428204834272</v>
      </c>
      <c r="V149" s="45">
        <f t="shared" si="91"/>
        <v>33904.919902326576</v>
      </c>
      <c r="W149" s="108">
        <f t="shared" si="92"/>
        <v>7154.8297769034016</v>
      </c>
      <c r="X149" s="46">
        <f t="shared" si="93"/>
        <v>41059.749679229979</v>
      </c>
      <c r="Y149" s="43">
        <f t="shared" si="94"/>
        <v>29061.359916279926</v>
      </c>
      <c r="Z149" s="108">
        <f t="shared" si="95"/>
        <v>6132.711237345773</v>
      </c>
      <c r="AA149" s="46">
        <f t="shared" si="96"/>
        <v>35194.0711536257</v>
      </c>
      <c r="AB149" s="32"/>
      <c r="AC149" s="32"/>
      <c r="AD149" s="32"/>
      <c r="AE149" s="32"/>
      <c r="AF149" s="32"/>
      <c r="AG149" s="33"/>
      <c r="AH149" s="32"/>
      <c r="AI149" s="32"/>
    </row>
    <row r="150" spans="1:35" s="26" customFormat="1" ht="13.5" customHeight="1">
      <c r="A150" s="187">
        <v>29</v>
      </c>
      <c r="B150" s="50">
        <v>44409</v>
      </c>
      <c r="C150" s="61">
        <f>VLOOKUP(B150,'base(indices)'!$A$16:$C$183,3,FALSE)</f>
        <v>1100</v>
      </c>
      <c r="D150" s="192">
        <f>'base(indices)'!G143</f>
        <v>1.0447282099999999</v>
      </c>
      <c r="E150" s="54">
        <f t="shared" si="108"/>
        <v>1149.2010309999998</v>
      </c>
      <c r="F150" s="82">
        <f>'base(indices)'!I143</f>
        <v>0.321745</v>
      </c>
      <c r="G150" s="54">
        <f t="shared" si="74"/>
        <v>369.74968571909494</v>
      </c>
      <c r="H150" s="267">
        <f t="shared" si="75"/>
        <v>1518.9507167190948</v>
      </c>
      <c r="I150" s="277">
        <f t="shared" si="97"/>
        <v>47633.320391303088</v>
      </c>
      <c r="J150" s="58">
        <f>IF((I150-H$153+(H$153/12*5))+K150&gt;$I$197,$I$197-K150,(I150-H$153+(H$153/12*5)))</f>
        <v>46781.141689476222</v>
      </c>
      <c r="K150" s="91">
        <f t="shared" si="103"/>
        <v>10221.185395576289</v>
      </c>
      <c r="L150" s="284">
        <f t="shared" si="81"/>
        <v>57002.327085052515</v>
      </c>
      <c r="M150" s="57">
        <f t="shared" si="82"/>
        <v>44442.084605002412</v>
      </c>
      <c r="N150" s="91">
        <f t="shared" si="83"/>
        <v>9710.1261257974747</v>
      </c>
      <c r="O150" s="60">
        <f t="shared" si="84"/>
        <v>54152.210730799889</v>
      </c>
      <c r="P150" s="58">
        <f t="shared" si="102"/>
        <v>42103.027520528602</v>
      </c>
      <c r="Q150" s="91">
        <f t="shared" si="86"/>
        <v>9199.0668560186605</v>
      </c>
      <c r="R150" s="59">
        <f t="shared" si="104"/>
        <v>51302.094376547262</v>
      </c>
      <c r="S150" s="57">
        <f t="shared" si="106"/>
        <v>37424.913351580981</v>
      </c>
      <c r="T150" s="91">
        <f t="shared" si="89"/>
        <v>8176.9483164610319</v>
      </c>
      <c r="U150" s="60">
        <f t="shared" si="107"/>
        <v>45601.861668042009</v>
      </c>
      <c r="V150" s="58">
        <f t="shared" si="91"/>
        <v>32746.799182633353</v>
      </c>
      <c r="W150" s="91">
        <f t="shared" si="92"/>
        <v>7154.8297769034016</v>
      </c>
      <c r="X150" s="59">
        <f t="shared" si="93"/>
        <v>39901.628959536756</v>
      </c>
      <c r="Y150" s="57">
        <f t="shared" si="94"/>
        <v>28068.685013685732</v>
      </c>
      <c r="Z150" s="91">
        <f t="shared" si="95"/>
        <v>6132.711237345773</v>
      </c>
      <c r="AA150" s="59">
        <f t="shared" si="96"/>
        <v>34201.396251031503</v>
      </c>
      <c r="AB150" s="32"/>
      <c r="AC150" s="32"/>
      <c r="AD150" s="32"/>
      <c r="AE150" s="32"/>
      <c r="AF150" s="32"/>
      <c r="AG150" s="33"/>
      <c r="AH150" s="32"/>
      <c r="AI150" s="32"/>
    </row>
    <row r="151" spans="1:35" s="26" customFormat="1" ht="13.5" customHeight="1">
      <c r="A151" s="187">
        <v>28</v>
      </c>
      <c r="B151" s="50">
        <v>44440</v>
      </c>
      <c r="C151" s="61">
        <f>VLOOKUP(B151,'base(indices)'!$A$16:$C$183,3,FALSE)</f>
        <v>1100</v>
      </c>
      <c r="D151" s="192">
        <f>'base(indices)'!G144</f>
        <v>1.0355121599999999</v>
      </c>
      <c r="E151" s="63">
        <f t="shared" si="108"/>
        <v>1139.0633759999998</v>
      </c>
      <c r="F151" s="82">
        <f>'base(indices)'!I144</f>
        <v>0.319299</v>
      </c>
      <c r="G151" s="63">
        <f t="shared" ref="G151:G178" si="109">E151*F151</f>
        <v>363.70179689342393</v>
      </c>
      <c r="H151" s="268">
        <f t="shared" ref="H151:H178" si="110">E151+G151</f>
        <v>1502.7651728934238</v>
      </c>
      <c r="I151" s="278">
        <f t="shared" si="97"/>
        <v>46114.369674583992</v>
      </c>
      <c r="J151" s="45">
        <f>IF((I151-H$153+(H$153/12*4))+K151&gt;$I$197,$I$197-K151,(I151-H$153+(H$153/12*4)))</f>
        <v>45140.451158210431</v>
      </c>
      <c r="K151" s="108">
        <f t="shared" si="103"/>
        <v>10221.185395576289</v>
      </c>
      <c r="L151" s="46">
        <f t="shared" si="81"/>
        <v>55361.636553786724</v>
      </c>
      <c r="M151" s="43">
        <f t="shared" si="82"/>
        <v>42883.428600299907</v>
      </c>
      <c r="N151" s="108">
        <f t="shared" si="83"/>
        <v>9710.1261257974747</v>
      </c>
      <c r="O151" s="47">
        <f t="shared" si="84"/>
        <v>52593.554726097384</v>
      </c>
      <c r="P151" s="119">
        <f t="shared" si="102"/>
        <v>40626.40604238939</v>
      </c>
      <c r="Q151" s="108">
        <f t="shared" si="86"/>
        <v>9199.0668560186605</v>
      </c>
      <c r="R151" s="46">
        <f t="shared" si="104"/>
        <v>49825.47289840805</v>
      </c>
      <c r="S151" s="43">
        <f t="shared" si="106"/>
        <v>36112.360926568348</v>
      </c>
      <c r="T151" s="108">
        <f t="shared" si="89"/>
        <v>8176.9483164610319</v>
      </c>
      <c r="U151" s="47">
        <f t="shared" si="107"/>
        <v>44289.309243029376</v>
      </c>
      <c r="V151" s="45">
        <f t="shared" si="91"/>
        <v>31598.315810747299</v>
      </c>
      <c r="W151" s="108">
        <f t="shared" si="92"/>
        <v>7154.8297769034016</v>
      </c>
      <c r="X151" s="46">
        <f t="shared" si="93"/>
        <v>38753.145587650703</v>
      </c>
      <c r="Y151" s="43">
        <f t="shared" si="94"/>
        <v>27084.270694926257</v>
      </c>
      <c r="Z151" s="108">
        <f t="shared" si="95"/>
        <v>6132.711237345773</v>
      </c>
      <c r="AA151" s="46">
        <f t="shared" si="96"/>
        <v>33216.981932272029</v>
      </c>
      <c r="AB151" s="32"/>
      <c r="AC151" s="32"/>
      <c r="AD151" s="32"/>
      <c r="AE151" s="32"/>
      <c r="AF151" s="32"/>
      <c r="AG151" s="33"/>
      <c r="AH151" s="32"/>
      <c r="AI151" s="32"/>
    </row>
    <row r="152" spans="1:35" s="26" customFormat="1" ht="13.5" customHeight="1">
      <c r="A152" s="187">
        <v>27</v>
      </c>
      <c r="B152" s="50">
        <v>44470</v>
      </c>
      <c r="C152" s="61">
        <f>VLOOKUP(B152,'base(indices)'!$A$16:$C$183,3,FALSE)</f>
        <v>1100</v>
      </c>
      <c r="D152" s="192">
        <f>'base(indices)'!G145</f>
        <v>1.02384038</v>
      </c>
      <c r="E152" s="54">
        <f t="shared" si="108"/>
        <v>1126.224418</v>
      </c>
      <c r="F152" s="82">
        <f>'base(indices)'!I145</f>
        <v>0.31628699999999998</v>
      </c>
      <c r="G152" s="54">
        <f t="shared" si="109"/>
        <v>356.21014249596601</v>
      </c>
      <c r="H152" s="267">
        <f t="shared" si="110"/>
        <v>1482.434560495966</v>
      </c>
      <c r="I152" s="277">
        <f t="shared" si="97"/>
        <v>44611.60450169057</v>
      </c>
      <c r="J152" s="58">
        <f>IF((I152-H$153+(H$153/12*3))+K152&gt;$I$197,$I$197-K152,(I152-H$153+(H$153/12*3)))</f>
        <v>43515.946170770316</v>
      </c>
      <c r="K152" s="91">
        <f t="shared" si="103"/>
        <v>10221.185395576289</v>
      </c>
      <c r="L152" s="284">
        <f t="shared" si="81"/>
        <v>53737.131566346608</v>
      </c>
      <c r="M152" s="57">
        <f t="shared" si="82"/>
        <v>41340.148862231799</v>
      </c>
      <c r="N152" s="91">
        <f t="shared" si="83"/>
        <v>9710.1261257974747</v>
      </c>
      <c r="O152" s="60">
        <f t="shared" si="84"/>
        <v>51050.274988029276</v>
      </c>
      <c r="P152" s="58">
        <f t="shared" si="102"/>
        <v>39164.351553693283</v>
      </c>
      <c r="Q152" s="91">
        <f t="shared" si="86"/>
        <v>9199.0668560186605</v>
      </c>
      <c r="R152" s="59">
        <f t="shared" si="104"/>
        <v>48363.418409711943</v>
      </c>
      <c r="S152" s="57">
        <f t="shared" si="106"/>
        <v>34812.756936616257</v>
      </c>
      <c r="T152" s="91">
        <f t="shared" si="89"/>
        <v>8176.9483164610319</v>
      </c>
      <c r="U152" s="60">
        <f t="shared" si="107"/>
        <v>42989.705253077293</v>
      </c>
      <c r="V152" s="58">
        <f t="shared" si="91"/>
        <v>30461.16231953922</v>
      </c>
      <c r="W152" s="91">
        <f t="shared" si="92"/>
        <v>7154.8297769034016</v>
      </c>
      <c r="X152" s="59">
        <f t="shared" si="93"/>
        <v>37615.99209644262</v>
      </c>
      <c r="Y152" s="57">
        <f t="shared" si="94"/>
        <v>26109.567702462187</v>
      </c>
      <c r="Z152" s="91">
        <f t="shared" si="95"/>
        <v>6132.711237345773</v>
      </c>
      <c r="AA152" s="59">
        <f t="shared" si="96"/>
        <v>32242.278939807962</v>
      </c>
      <c r="AB152" s="32"/>
      <c r="AC152" s="32"/>
      <c r="AD152" s="32"/>
      <c r="AE152" s="32"/>
      <c r="AF152" s="32"/>
      <c r="AG152" s="33"/>
      <c r="AH152" s="32"/>
      <c r="AI152" s="32"/>
    </row>
    <row r="153" spans="1:35" s="26" customFormat="1" ht="13.5" customHeight="1">
      <c r="A153" s="187">
        <v>26</v>
      </c>
      <c r="B153" s="50">
        <v>44501</v>
      </c>
      <c r="C153" s="61">
        <f>VLOOKUP(B153,'base(indices)'!$A$16:$C$183,3,FALSE)</f>
        <v>1100</v>
      </c>
      <c r="D153" s="192">
        <f>'base(indices)'!G146</f>
        <v>1.0116999799999999</v>
      </c>
      <c r="E153" s="63">
        <f t="shared" si="108"/>
        <v>1112.8699779999999</v>
      </c>
      <c r="F153" s="82">
        <f>'base(indices)'!I146</f>
        <v>0.31271199999999999</v>
      </c>
      <c r="G153" s="63">
        <f t="shared" si="109"/>
        <v>348.00779656033598</v>
      </c>
      <c r="H153" s="268">
        <f t="shared" si="110"/>
        <v>1460.8777745603359</v>
      </c>
      <c r="I153" s="278">
        <f t="shared" si="97"/>
        <v>43129.169941194603</v>
      </c>
      <c r="J153" s="45">
        <f>IF((I153-H$153+(H$153/12*2))+K153&gt;$I$197,$I$197-K153,(I153-H$153+(H$153/12*2)))</f>
        <v>41911.771795727655</v>
      </c>
      <c r="K153" s="108">
        <f t="shared" si="103"/>
        <v>10221.185395576289</v>
      </c>
      <c r="L153" s="46">
        <f t="shared" si="81"/>
        <v>52132.95719130394</v>
      </c>
      <c r="M153" s="43">
        <f t="shared" si="82"/>
        <v>39816.18320594127</v>
      </c>
      <c r="N153" s="108">
        <f t="shared" si="83"/>
        <v>9710.1261257974747</v>
      </c>
      <c r="O153" s="47">
        <f t="shared" si="84"/>
        <v>49526.309331738747</v>
      </c>
      <c r="P153" s="119">
        <f t="shared" si="102"/>
        <v>37720.594616154893</v>
      </c>
      <c r="Q153" s="108">
        <f t="shared" si="86"/>
        <v>9199.0668560186605</v>
      </c>
      <c r="R153" s="46">
        <f t="shared" si="104"/>
        <v>46919.661472173553</v>
      </c>
      <c r="S153" s="43">
        <f t="shared" si="106"/>
        <v>33529.417436582124</v>
      </c>
      <c r="T153" s="108">
        <f t="shared" si="89"/>
        <v>8176.9483164610319</v>
      </c>
      <c r="U153" s="47">
        <f t="shared" si="107"/>
        <v>41706.365753043152</v>
      </c>
      <c r="V153" s="45">
        <f t="shared" si="91"/>
        <v>29338.240257009355</v>
      </c>
      <c r="W153" s="108">
        <f t="shared" si="92"/>
        <v>7154.8297769034016</v>
      </c>
      <c r="X153" s="46">
        <f t="shared" si="93"/>
        <v>36493.070033912758</v>
      </c>
      <c r="Y153" s="43">
        <f t="shared" si="94"/>
        <v>25147.063077436593</v>
      </c>
      <c r="Z153" s="108">
        <f t="shared" si="95"/>
        <v>6132.711237345773</v>
      </c>
      <c r="AA153" s="46">
        <f t="shared" si="96"/>
        <v>31279.774314782364</v>
      </c>
      <c r="AB153" s="32"/>
      <c r="AC153" s="32"/>
      <c r="AD153" s="32"/>
      <c r="AE153" s="32"/>
      <c r="AF153" s="32"/>
      <c r="AG153" s="33"/>
      <c r="AH153" s="32"/>
      <c r="AI153" s="32"/>
    </row>
    <row r="154" spans="1:35" s="26" customFormat="1" ht="13.5" customHeight="1" thickBot="1">
      <c r="A154" s="305">
        <v>25</v>
      </c>
      <c r="B154" s="68">
        <v>44531</v>
      </c>
      <c r="C154" s="69">
        <f>VLOOKUP(B154,'base(indices)'!$A$16:$C$183,3,FALSE)*2</f>
        <v>2200</v>
      </c>
      <c r="D154" s="335">
        <f>'base(indices)'!G147</f>
        <v>0.99999998000000001</v>
      </c>
      <c r="E154" s="163">
        <f t="shared" si="108"/>
        <v>2199.9999560000001</v>
      </c>
      <c r="F154" s="304">
        <f>'base(indices)'!I147</f>
        <v>0.30830000000000002</v>
      </c>
      <c r="G154" s="163">
        <f t="shared" si="109"/>
        <v>678.25998643480011</v>
      </c>
      <c r="H154" s="355">
        <f t="shared" si="110"/>
        <v>2878.2599424348</v>
      </c>
      <c r="I154" s="279">
        <f t="shared" si="97"/>
        <v>41668.292166634266</v>
      </c>
      <c r="J154" s="285">
        <f>IF((I154-H$153+(H$153/12*1))+K154&gt;$I$197,$I$197-K154,(I154-H$153+(H$153/12*1)))</f>
        <v>40329.154206620624</v>
      </c>
      <c r="K154" s="202">
        <f t="shared" si="103"/>
        <v>10221.185395576289</v>
      </c>
      <c r="L154" s="286">
        <f t="shared" si="81"/>
        <v>50550.339602196909</v>
      </c>
      <c r="M154" s="282">
        <f t="shared" si="82"/>
        <v>38312.696496289595</v>
      </c>
      <c r="N154" s="202">
        <f t="shared" si="83"/>
        <v>9710.1261257974747</v>
      </c>
      <c r="O154" s="289">
        <f t="shared" si="84"/>
        <v>48022.822622087071</v>
      </c>
      <c r="P154" s="285">
        <f t="shared" si="102"/>
        <v>36296.238785958565</v>
      </c>
      <c r="Q154" s="202">
        <f t="shared" si="86"/>
        <v>9199.0668560186605</v>
      </c>
      <c r="R154" s="203">
        <f t="shared" si="104"/>
        <v>45495.305641977226</v>
      </c>
      <c r="S154" s="282">
        <f>J154*S$9</f>
        <v>32263.323365296499</v>
      </c>
      <c r="T154" s="202">
        <f t="shared" si="89"/>
        <v>8176.9483164610319</v>
      </c>
      <c r="U154" s="289">
        <f>S154+T154</f>
        <v>40440.271681757527</v>
      </c>
      <c r="V154" s="285">
        <f t="shared" si="91"/>
        <v>28230.407944634437</v>
      </c>
      <c r="W154" s="202">
        <f t="shared" si="92"/>
        <v>7154.8297769034016</v>
      </c>
      <c r="X154" s="203">
        <f t="shared" si="93"/>
        <v>35385.237721537836</v>
      </c>
      <c r="Y154" s="282">
        <f t="shared" si="94"/>
        <v>24197.492523972374</v>
      </c>
      <c r="Z154" s="202">
        <f t="shared" si="95"/>
        <v>6132.711237345773</v>
      </c>
      <c r="AA154" s="203">
        <f t="shared" si="96"/>
        <v>30330.203761318146</v>
      </c>
      <c r="AB154" s="32"/>
      <c r="AC154" s="32"/>
      <c r="AD154" s="32"/>
      <c r="AE154" s="32"/>
      <c r="AF154" s="32"/>
      <c r="AG154" s="33"/>
      <c r="AH154" s="32"/>
      <c r="AI154" s="32"/>
    </row>
    <row r="155" spans="1:35" ht="13.5" customHeight="1">
      <c r="A155" s="190">
        <v>24</v>
      </c>
      <c r="B155" s="308">
        <v>44562</v>
      </c>
      <c r="C155" s="41">
        <f>VLOOKUP(B155,'base(indices)'!$A$16:$C$183,3,FALSE)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7"/>
        <v>38790.032224199465</v>
      </c>
      <c r="J155" s="48">
        <f>IF((I155-H$165+(H$165))+K155&gt;I197,I197-K155,(I155-H$165+(H$165)))</f>
        <v>38790.032224199465</v>
      </c>
      <c r="K155" s="109">
        <f t="shared" si="103"/>
        <v>10221.185395576289</v>
      </c>
      <c r="L155" s="49">
        <f t="shared" si="81"/>
        <v>49011.217619775751</v>
      </c>
      <c r="M155" s="138">
        <f t="shared" si="82"/>
        <v>36850.530612989489</v>
      </c>
      <c r="N155" s="109">
        <f t="shared" si="83"/>
        <v>9710.1261257974747</v>
      </c>
      <c r="O155" s="139">
        <f t="shared" si="84"/>
        <v>46560.656738786965</v>
      </c>
      <c r="P155" s="291">
        <f t="shared" si="102"/>
        <v>34911.02900177952</v>
      </c>
      <c r="Q155" s="109">
        <f t="shared" si="86"/>
        <v>9199.0668560186605</v>
      </c>
      <c r="R155" s="49">
        <f t="shared" si="104"/>
        <v>44110.09585779818</v>
      </c>
      <c r="S155" s="138">
        <f>J155*S$9</f>
        <v>31032.025779359574</v>
      </c>
      <c r="T155" s="109">
        <f t="shared" si="89"/>
        <v>8176.9483164610319</v>
      </c>
      <c r="U155" s="139">
        <f>S155+T155</f>
        <v>39208.974095820609</v>
      </c>
      <c r="V155" s="48">
        <f t="shared" si="91"/>
        <v>27153.022556939624</v>
      </c>
      <c r="W155" s="109">
        <f t="shared" si="92"/>
        <v>7154.8297769034016</v>
      </c>
      <c r="X155" s="49">
        <f t="shared" si="93"/>
        <v>34307.852333843024</v>
      </c>
      <c r="Y155" s="138">
        <f t="shared" si="94"/>
        <v>23274.019334519679</v>
      </c>
      <c r="Z155" s="109">
        <f t="shared" si="95"/>
        <v>6132.711237345773</v>
      </c>
      <c r="AA155" s="49">
        <f t="shared" si="96"/>
        <v>29406.730571865453</v>
      </c>
    </row>
    <row r="156" spans="1:35" ht="13.5" customHeight="1">
      <c r="A156" s="187">
        <v>23</v>
      </c>
      <c r="B156" s="50">
        <v>44593</v>
      </c>
      <c r="C156" s="61">
        <f>VLOOKUP(B156,'base(indices)'!$A$16:$C$183,3,FALSE)</f>
        <v>1212</v>
      </c>
      <c r="D156" s="192">
        <f>'base(indices)'!G149</f>
        <v>0.99999998000000001</v>
      </c>
      <c r="E156" s="54">
        <f t="shared" ref="E156:E166" si="111">C156*D156</f>
        <v>1211.9999757600001</v>
      </c>
      <c r="F156" s="82">
        <f>'base(indices)'!I149</f>
        <v>0.29330000000000001</v>
      </c>
      <c r="G156" s="54">
        <f t="shared" si="109"/>
        <v>355.47959289040801</v>
      </c>
      <c r="H156" s="267">
        <f t="shared" si="110"/>
        <v>1567.4795686504081</v>
      </c>
      <c r="I156" s="277">
        <f t="shared" si="97"/>
        <v>37213.705055726008</v>
      </c>
      <c r="J156" s="58">
        <f>IF((I156-H$165+(H$165/12*11))+K156&gt;I197,I197-K156,(I156-H$165+(H$165/12*11)))</f>
        <v>37092.030358159507</v>
      </c>
      <c r="K156" s="91">
        <f t="shared" si="103"/>
        <v>10221.185395576289</v>
      </c>
      <c r="L156" s="284">
        <f t="shared" si="81"/>
        <v>47313.2157537358</v>
      </c>
      <c r="M156" s="57">
        <f t="shared" si="82"/>
        <v>35237.42884025153</v>
      </c>
      <c r="N156" s="91">
        <f t="shared" si="83"/>
        <v>9710.1261257974747</v>
      </c>
      <c r="O156" s="60">
        <f t="shared" si="84"/>
        <v>44947.554966049007</v>
      </c>
      <c r="P156" s="58">
        <f t="shared" si="102"/>
        <v>33382.827322343561</v>
      </c>
      <c r="Q156" s="91">
        <f t="shared" si="86"/>
        <v>9199.0668560186605</v>
      </c>
      <c r="R156" s="59">
        <f t="shared" si="104"/>
        <v>42581.894178362221</v>
      </c>
      <c r="S156" s="57">
        <f t="shared" ref="S156:S178" si="112">J156*S$9</f>
        <v>29673.624286527607</v>
      </c>
      <c r="T156" s="91">
        <f t="shared" si="89"/>
        <v>8176.9483164610319</v>
      </c>
      <c r="U156" s="60">
        <f t="shared" ref="U156:U178" si="113">S156+T156</f>
        <v>37850.572602988643</v>
      </c>
      <c r="V156" s="58">
        <f t="shared" si="91"/>
        <v>25964.421250711654</v>
      </c>
      <c r="W156" s="91">
        <f t="shared" si="92"/>
        <v>7154.8297769034016</v>
      </c>
      <c r="X156" s="59">
        <f t="shared" si="93"/>
        <v>33119.251027615057</v>
      </c>
      <c r="Y156" s="57">
        <f t="shared" si="94"/>
        <v>22255.218214895704</v>
      </c>
      <c r="Z156" s="91">
        <f t="shared" si="95"/>
        <v>6132.711237345773</v>
      </c>
      <c r="AA156" s="59">
        <f t="shared" si="96"/>
        <v>28387.929452241478</v>
      </c>
    </row>
    <row r="157" spans="1:35" ht="13.5" customHeight="1">
      <c r="A157" s="187">
        <v>22</v>
      </c>
      <c r="B157" s="50">
        <v>44621</v>
      </c>
      <c r="C157" s="61">
        <f>VLOOKUP(B157,'base(indices)'!$A$16:$C$183,3,FALSE)</f>
        <v>1212</v>
      </c>
      <c r="D157" s="192">
        <f>'base(indices)'!G150</f>
        <v>0.99999998000000001</v>
      </c>
      <c r="E157" s="63">
        <f t="shared" si="111"/>
        <v>1211.9999757600001</v>
      </c>
      <c r="F157" s="82">
        <f>'base(indices)'!I150</f>
        <v>0.28570000000000001</v>
      </c>
      <c r="G157" s="63">
        <f t="shared" si="109"/>
        <v>346.26839307463206</v>
      </c>
      <c r="H157" s="268">
        <f t="shared" si="110"/>
        <v>1558.2683688346322</v>
      </c>
      <c r="I157" s="278">
        <f t="shared" si="97"/>
        <v>35646.225487075601</v>
      </c>
      <c r="J157" s="45">
        <f>IF((I157-H$165+(H$165/12*10))+K157&gt;I197,I197-K157,(I157-H$165+(H$165/12*10)))</f>
        <v>35402.876091942591</v>
      </c>
      <c r="K157" s="108">
        <f t="shared" si="103"/>
        <v>10221.185395576289</v>
      </c>
      <c r="L157" s="46">
        <f t="shared" si="81"/>
        <v>45624.061487518877</v>
      </c>
      <c r="M157" s="43">
        <f t="shared" si="82"/>
        <v>33632.732287345461</v>
      </c>
      <c r="N157" s="108">
        <f t="shared" si="83"/>
        <v>9710.1261257974747</v>
      </c>
      <c r="O157" s="47">
        <f t="shared" si="84"/>
        <v>43342.858413142938</v>
      </c>
      <c r="P157" s="119">
        <f t="shared" si="102"/>
        <v>31862.588482748331</v>
      </c>
      <c r="Q157" s="108">
        <f t="shared" si="86"/>
        <v>9199.0668560186605</v>
      </c>
      <c r="R157" s="46">
        <f t="shared" si="104"/>
        <v>41061.655338766992</v>
      </c>
      <c r="S157" s="43">
        <f t="shared" si="112"/>
        <v>28322.300873554075</v>
      </c>
      <c r="T157" s="108">
        <f t="shared" si="89"/>
        <v>8176.9483164610319</v>
      </c>
      <c r="U157" s="47">
        <f t="shared" si="113"/>
        <v>36499.249190015107</v>
      </c>
      <c r="V157" s="45">
        <f t="shared" si="91"/>
        <v>24782.013264359812</v>
      </c>
      <c r="W157" s="108">
        <f t="shared" si="92"/>
        <v>7154.8297769034016</v>
      </c>
      <c r="X157" s="46">
        <f t="shared" si="93"/>
        <v>31936.843041263215</v>
      </c>
      <c r="Y157" s="43">
        <f t="shared" si="94"/>
        <v>21241.725655165556</v>
      </c>
      <c r="Z157" s="108">
        <f t="shared" si="95"/>
        <v>6132.711237345773</v>
      </c>
      <c r="AA157" s="46">
        <f t="shared" si="96"/>
        <v>27374.43689251133</v>
      </c>
    </row>
    <row r="158" spans="1:35" ht="13.5" customHeight="1">
      <c r="A158" s="187">
        <v>21</v>
      </c>
      <c r="B158" s="50">
        <v>44652</v>
      </c>
      <c r="C158" s="61">
        <f>VLOOKUP(B158,'base(indices)'!$A$16:$C$183,3,FALSE)</f>
        <v>1212</v>
      </c>
      <c r="D158" s="192">
        <f>'base(indices)'!G151</f>
        <v>0.99999998000000001</v>
      </c>
      <c r="E158" s="54">
        <f t="shared" si="111"/>
        <v>1211.9999757600001</v>
      </c>
      <c r="F158" s="82">
        <f>'base(indices)'!I151</f>
        <v>0.27639999999999998</v>
      </c>
      <c r="G158" s="54">
        <f t="shared" si="109"/>
        <v>334.99679330006398</v>
      </c>
      <c r="H158" s="267">
        <f t="shared" si="110"/>
        <v>1546.996769060064</v>
      </c>
      <c r="I158" s="277">
        <f t="shared" si="97"/>
        <v>34087.957118240971</v>
      </c>
      <c r="J158" s="58">
        <f>IF((I158-H$165+(H$165/12*9))+K158&gt;I197,I197-K158,(I158-H$165+(H$165/12*9)))</f>
        <v>33722.933025541453</v>
      </c>
      <c r="K158" s="91">
        <f t="shared" si="103"/>
        <v>10221.185395576289</v>
      </c>
      <c r="L158" s="284">
        <f t="shared" si="81"/>
        <v>43944.118421117746</v>
      </c>
      <c r="M158" s="57">
        <f t="shared" si="82"/>
        <v>32036.786374264379</v>
      </c>
      <c r="N158" s="91">
        <f t="shared" si="83"/>
        <v>9710.1261257974747</v>
      </c>
      <c r="O158" s="60">
        <f t="shared" si="84"/>
        <v>41746.912500061851</v>
      </c>
      <c r="P158" s="58">
        <f t="shared" si="102"/>
        <v>30350.639722987307</v>
      </c>
      <c r="Q158" s="91">
        <f t="shared" si="86"/>
        <v>9199.0668560186605</v>
      </c>
      <c r="R158" s="59">
        <f t="shared" si="104"/>
        <v>39549.706579005971</v>
      </c>
      <c r="S158" s="57">
        <f t="shared" si="112"/>
        <v>26978.346420433165</v>
      </c>
      <c r="T158" s="91">
        <f t="shared" si="89"/>
        <v>8176.9483164610319</v>
      </c>
      <c r="U158" s="60">
        <f t="shared" si="113"/>
        <v>35155.294736894197</v>
      </c>
      <c r="V158" s="58">
        <f t="shared" si="91"/>
        <v>23606.053117879015</v>
      </c>
      <c r="W158" s="91">
        <f t="shared" si="92"/>
        <v>7154.8297769034016</v>
      </c>
      <c r="X158" s="59">
        <f t="shared" si="93"/>
        <v>30760.882894782415</v>
      </c>
      <c r="Y158" s="57">
        <f t="shared" si="94"/>
        <v>20233.759815324873</v>
      </c>
      <c r="Z158" s="91">
        <f t="shared" si="95"/>
        <v>6132.711237345773</v>
      </c>
      <c r="AA158" s="59">
        <f t="shared" si="96"/>
        <v>26366.471052670648</v>
      </c>
    </row>
    <row r="159" spans="1:35" ht="13.5" customHeight="1">
      <c r="A159" s="187">
        <v>20</v>
      </c>
      <c r="B159" s="50">
        <v>44682</v>
      </c>
      <c r="C159" s="61">
        <f>VLOOKUP(B159,'base(indices)'!$A$16:$C$183,3,FALSE)</f>
        <v>1212</v>
      </c>
      <c r="D159" s="192">
        <f>'base(indices)'!G152</f>
        <v>0.99999998000000001</v>
      </c>
      <c r="E159" s="63">
        <f t="shared" si="111"/>
        <v>1211.9999757600001</v>
      </c>
      <c r="F159" s="82">
        <f>'base(indices)'!I152</f>
        <v>0.2681</v>
      </c>
      <c r="G159" s="63">
        <f t="shared" si="109"/>
        <v>324.93719350125605</v>
      </c>
      <c r="H159" s="268">
        <f t="shared" si="110"/>
        <v>1536.9371692612563</v>
      </c>
      <c r="I159" s="278">
        <f t="shared" si="97"/>
        <v>32540.960349180907</v>
      </c>
      <c r="J159" s="45">
        <f>IF((I159-H$165+(H$165/12*8))+K159&gt;I197,I197-K159,(I159-H$165+(H$165/12*8)))</f>
        <v>32054.261558914881</v>
      </c>
      <c r="K159" s="108">
        <f t="shared" si="103"/>
        <v>10221.185395576289</v>
      </c>
      <c r="L159" s="46">
        <f t="shared" si="81"/>
        <v>42275.44695449117</v>
      </c>
      <c r="M159" s="43">
        <f t="shared" si="82"/>
        <v>30451.548480969137</v>
      </c>
      <c r="N159" s="108">
        <f t="shared" si="83"/>
        <v>9710.1261257974747</v>
      </c>
      <c r="O159" s="47">
        <f t="shared" si="84"/>
        <v>40161.67460676661</v>
      </c>
      <c r="P159" s="119">
        <f t="shared" si="102"/>
        <v>28848.835403023393</v>
      </c>
      <c r="Q159" s="108">
        <f t="shared" si="86"/>
        <v>9199.0668560186605</v>
      </c>
      <c r="R159" s="46">
        <f t="shared" si="104"/>
        <v>38047.90225904205</v>
      </c>
      <c r="S159" s="43">
        <f t="shared" si="112"/>
        <v>25643.409247131905</v>
      </c>
      <c r="T159" s="108">
        <f t="shared" si="89"/>
        <v>8176.9483164610319</v>
      </c>
      <c r="U159" s="47">
        <f t="shared" si="113"/>
        <v>33820.357563592937</v>
      </c>
      <c r="V159" s="45">
        <f t="shared" si="91"/>
        <v>22437.983091240414</v>
      </c>
      <c r="W159" s="108">
        <f t="shared" si="92"/>
        <v>7154.8297769034016</v>
      </c>
      <c r="X159" s="46">
        <f t="shared" si="93"/>
        <v>29592.812868143817</v>
      </c>
      <c r="Y159" s="43">
        <f t="shared" si="94"/>
        <v>19232.556935348926</v>
      </c>
      <c r="Z159" s="108">
        <f t="shared" si="95"/>
        <v>6132.711237345773</v>
      </c>
      <c r="AA159" s="46">
        <f t="shared" si="96"/>
        <v>25365.268172694698</v>
      </c>
    </row>
    <row r="160" spans="1:35" ht="13.5" customHeight="1">
      <c r="A160" s="187">
        <v>19</v>
      </c>
      <c r="B160" s="50">
        <v>44713</v>
      </c>
      <c r="C160" s="61">
        <f>VLOOKUP(B160,'base(indices)'!$A$16:$C$183,3,FALSE)</f>
        <v>1212</v>
      </c>
      <c r="D160" s="192">
        <f>'base(indices)'!G153</f>
        <v>0.99999998000000001</v>
      </c>
      <c r="E160" s="54">
        <f t="shared" si="111"/>
        <v>1211.9999757600001</v>
      </c>
      <c r="F160" s="82">
        <f>'base(indices)'!I153</f>
        <v>0.25779999999999997</v>
      </c>
      <c r="G160" s="54">
        <f t="shared" si="109"/>
        <v>312.45359375092801</v>
      </c>
      <c r="H160" s="267">
        <f t="shared" si="110"/>
        <v>1524.453569510928</v>
      </c>
      <c r="I160" s="277">
        <f t="shared" si="97"/>
        <v>31004.023179919652</v>
      </c>
      <c r="J160" s="58">
        <f>IF((I160-H$165+(H$165/12*7))+K160&gt;I197,I197-K160,(I160-H$165+(H$165/12*7)))</f>
        <v>30395.649692087121</v>
      </c>
      <c r="K160" s="91">
        <f t="shared" si="103"/>
        <v>10221.185395576289</v>
      </c>
      <c r="L160" s="284">
        <f t="shared" ref="L160:L178" si="114">J160+K160</f>
        <v>40616.835087663407</v>
      </c>
      <c r="M160" s="57">
        <f t="shared" ref="M160:M178" si="115">J160*M$9</f>
        <v>28875.867207482763</v>
      </c>
      <c r="N160" s="91">
        <f t="shared" ref="N160:N178" si="116">K160*M$9</f>
        <v>9710.1261257974747</v>
      </c>
      <c r="O160" s="60">
        <f t="shared" ref="O160:O178" si="117">M160+N160</f>
        <v>38585.993333280239</v>
      </c>
      <c r="P160" s="58">
        <f t="shared" si="102"/>
        <v>27356.084722878411</v>
      </c>
      <c r="Q160" s="91">
        <f t="shared" ref="Q160:Q178" si="118">K160*P$9</f>
        <v>9199.0668560186605</v>
      </c>
      <c r="R160" s="59">
        <f t="shared" si="104"/>
        <v>36555.151578897072</v>
      </c>
      <c r="S160" s="57">
        <f t="shared" si="112"/>
        <v>24316.519753669698</v>
      </c>
      <c r="T160" s="91">
        <f t="shared" ref="T160:T178" si="119">K160*S$9</f>
        <v>8176.9483164610319</v>
      </c>
      <c r="U160" s="60">
        <f t="shared" si="113"/>
        <v>32493.46807013073</v>
      </c>
      <c r="V160" s="58">
        <f t="shared" ref="V160:V178" si="120">J160*V$9</f>
        <v>21276.954784460984</v>
      </c>
      <c r="W160" s="91">
        <f t="shared" ref="W160:W178" si="121">K160*V$9</f>
        <v>7154.8297769034016</v>
      </c>
      <c r="X160" s="59">
        <f t="shared" ref="X160:X178" si="122">V160+W160</f>
        <v>28431.784561364388</v>
      </c>
      <c r="Y160" s="57">
        <f t="shared" ref="Y160:Y178" si="123">J160*Y$9</f>
        <v>18237.389815252271</v>
      </c>
      <c r="Z160" s="91">
        <f t="shared" ref="Z160:Z178" si="124">K160*Y$9</f>
        <v>6132.711237345773</v>
      </c>
      <c r="AA160" s="59">
        <f t="shared" ref="AA160:AA178" si="125">Y160+Z160</f>
        <v>24370.101052598045</v>
      </c>
    </row>
    <row r="161" spans="1:27" ht="13.5" customHeight="1">
      <c r="A161" s="187">
        <v>18</v>
      </c>
      <c r="B161" s="50">
        <v>44743</v>
      </c>
      <c r="C161" s="61">
        <f>VLOOKUP(B161,'base(indices)'!$A$16:$C$183,3,FALSE)</f>
        <v>1212</v>
      </c>
      <c r="D161" s="192">
        <f>'base(indices)'!G154</f>
        <v>0.99999998000000001</v>
      </c>
      <c r="E161" s="63">
        <f t="shared" si="111"/>
        <v>1211.9999757600001</v>
      </c>
      <c r="F161" s="82">
        <f>'base(indices)'!I154</f>
        <v>0.24759999999999999</v>
      </c>
      <c r="G161" s="63">
        <f t="shared" si="109"/>
        <v>300.09119399817598</v>
      </c>
      <c r="H161" s="268">
        <f t="shared" si="110"/>
        <v>1512.091169758176</v>
      </c>
      <c r="I161" s="278">
        <f t="shared" ref="I161:I178" si="126">I160-H160</f>
        <v>29479.569610408726</v>
      </c>
      <c r="J161" s="45">
        <f>IF((I161-H$165+(H$165/12*6))+K161&gt;I197,I197-K161,(I161-H$165+(H$165/12*6)))</f>
        <v>28749.521425009687</v>
      </c>
      <c r="K161" s="108">
        <f t="shared" si="103"/>
        <v>10221.185395576289</v>
      </c>
      <c r="L161" s="46">
        <f t="shared" si="114"/>
        <v>38970.706820585976</v>
      </c>
      <c r="M161" s="43">
        <f t="shared" si="115"/>
        <v>27312.0453537592</v>
      </c>
      <c r="N161" s="108">
        <f t="shared" si="116"/>
        <v>9710.1261257974747</v>
      </c>
      <c r="O161" s="47">
        <f t="shared" si="117"/>
        <v>37022.171479556673</v>
      </c>
      <c r="P161" s="119">
        <f t="shared" si="102"/>
        <v>25874.569282508717</v>
      </c>
      <c r="Q161" s="108">
        <f t="shared" si="118"/>
        <v>9199.0668560186605</v>
      </c>
      <c r="R161" s="46">
        <f t="shared" si="104"/>
        <v>35073.636138527378</v>
      </c>
      <c r="S161" s="43">
        <f t="shared" si="112"/>
        <v>22999.617140007751</v>
      </c>
      <c r="T161" s="108">
        <f t="shared" si="119"/>
        <v>8176.9483164610319</v>
      </c>
      <c r="U161" s="47">
        <f t="shared" si="113"/>
        <v>31176.565456468783</v>
      </c>
      <c r="V161" s="45">
        <f t="shared" si="120"/>
        <v>20124.664997506781</v>
      </c>
      <c r="W161" s="108">
        <f t="shared" si="121"/>
        <v>7154.8297769034016</v>
      </c>
      <c r="X161" s="46">
        <f t="shared" si="122"/>
        <v>27279.494774410181</v>
      </c>
      <c r="Y161" s="43">
        <f t="shared" si="123"/>
        <v>17249.712855005811</v>
      </c>
      <c r="Z161" s="108">
        <f t="shared" si="124"/>
        <v>6132.711237345773</v>
      </c>
      <c r="AA161" s="46">
        <f t="shared" si="125"/>
        <v>23382.424092351583</v>
      </c>
    </row>
    <row r="162" spans="1:27" ht="13.5" customHeight="1">
      <c r="A162" s="187">
        <v>17</v>
      </c>
      <c r="B162" s="50">
        <v>44774</v>
      </c>
      <c r="C162" s="61">
        <f>VLOOKUP(B162,'base(indices)'!$A$16:$C$183,3,FALSE)</f>
        <v>1212</v>
      </c>
      <c r="D162" s="192">
        <f>'base(indices)'!G155</f>
        <v>0.99999998000000001</v>
      </c>
      <c r="E162" s="54">
        <f t="shared" si="111"/>
        <v>1211.9999757600001</v>
      </c>
      <c r="F162" s="82">
        <f>'base(indices)'!I155</f>
        <v>0.23730000000000001</v>
      </c>
      <c r="G162" s="54">
        <f t="shared" si="109"/>
        <v>287.60759424784806</v>
      </c>
      <c r="H162" s="267">
        <f t="shared" si="110"/>
        <v>1499.6075700078482</v>
      </c>
      <c r="I162" s="277">
        <f t="shared" si="126"/>
        <v>27967.47844065055</v>
      </c>
      <c r="J162" s="58">
        <f>IF((I162-H$165+(H$165/12*5))+K162&gt;I197,I197-K162,(I162-H$165+(H$165/12*5)))</f>
        <v>27115.755557685006</v>
      </c>
      <c r="K162" s="91">
        <f t="shared" si="103"/>
        <v>10221.185395576289</v>
      </c>
      <c r="L162" s="284">
        <f t="shared" si="114"/>
        <v>37336.940953261292</v>
      </c>
      <c r="M162" s="57">
        <f t="shared" si="115"/>
        <v>25759.967779800754</v>
      </c>
      <c r="N162" s="91">
        <f t="shared" si="116"/>
        <v>9710.1261257974747</v>
      </c>
      <c r="O162" s="60">
        <f t="shared" si="117"/>
        <v>35470.093905598231</v>
      </c>
      <c r="P162" s="58">
        <f t="shared" si="102"/>
        <v>24404.180001916506</v>
      </c>
      <c r="Q162" s="91">
        <f t="shared" si="118"/>
        <v>9199.0668560186605</v>
      </c>
      <c r="R162" s="59">
        <f t="shared" si="104"/>
        <v>33603.24685793517</v>
      </c>
      <c r="S162" s="57">
        <f t="shared" si="112"/>
        <v>21692.604446148005</v>
      </c>
      <c r="T162" s="91">
        <f t="shared" si="119"/>
        <v>8176.9483164610319</v>
      </c>
      <c r="U162" s="60">
        <f t="shared" si="113"/>
        <v>29869.552762609037</v>
      </c>
      <c r="V162" s="58">
        <f t="shared" si="120"/>
        <v>18981.028890379504</v>
      </c>
      <c r="W162" s="91">
        <f t="shared" si="121"/>
        <v>7154.8297769034016</v>
      </c>
      <c r="X162" s="59">
        <f t="shared" si="122"/>
        <v>26135.858667282904</v>
      </c>
      <c r="Y162" s="57">
        <f t="shared" si="123"/>
        <v>16269.453334611004</v>
      </c>
      <c r="Z162" s="91">
        <f t="shared" si="124"/>
        <v>6132.711237345773</v>
      </c>
      <c r="AA162" s="59">
        <f t="shared" si="125"/>
        <v>22402.164571956775</v>
      </c>
    </row>
    <row r="163" spans="1:27" ht="13.5" customHeight="1">
      <c r="A163" s="187">
        <v>16</v>
      </c>
      <c r="B163" s="50">
        <v>44805</v>
      </c>
      <c r="C163" s="61">
        <f>VLOOKUP(B163,'base(indices)'!$A$16:$C$183,3,FALSE)</f>
        <v>1212</v>
      </c>
      <c r="D163" s="192">
        <f>'base(indices)'!G156</f>
        <v>0.99999998000000001</v>
      </c>
      <c r="E163" s="63">
        <f t="shared" si="111"/>
        <v>1211.9999757600001</v>
      </c>
      <c r="F163" s="82">
        <f>'base(indices)'!I156</f>
        <v>0.22559999999999999</v>
      </c>
      <c r="G163" s="63">
        <f t="shared" si="109"/>
        <v>273.427194531456</v>
      </c>
      <c r="H163" s="268">
        <f t="shared" si="110"/>
        <v>1485.4271702914562</v>
      </c>
      <c r="I163" s="278">
        <f t="shared" si="126"/>
        <v>26467.870870642702</v>
      </c>
      <c r="J163" s="45">
        <f>IF((I163-H$165+(H$165/12*4))+K163&gt;I197,I197-K163,(I163-H$165+(H$165/12*4)))</f>
        <v>25494.473290110654</v>
      </c>
      <c r="K163" s="108">
        <f t="shared" si="103"/>
        <v>10221.185395576289</v>
      </c>
      <c r="L163" s="46">
        <f t="shared" si="114"/>
        <v>35715.65868568694</v>
      </c>
      <c r="M163" s="43">
        <f t="shared" si="115"/>
        <v>24219.74962560512</v>
      </c>
      <c r="N163" s="108">
        <f t="shared" si="116"/>
        <v>9710.1261257974747</v>
      </c>
      <c r="O163" s="47">
        <f t="shared" si="117"/>
        <v>33929.875751402593</v>
      </c>
      <c r="P163" s="119">
        <f t="shared" si="102"/>
        <v>22945.025961099589</v>
      </c>
      <c r="Q163" s="108">
        <f t="shared" si="118"/>
        <v>9199.0668560186605</v>
      </c>
      <c r="R163" s="46">
        <f t="shared" si="104"/>
        <v>32144.09281711825</v>
      </c>
      <c r="S163" s="43">
        <f t="shared" si="112"/>
        <v>20395.578632088524</v>
      </c>
      <c r="T163" s="108">
        <f t="shared" si="119"/>
        <v>8176.9483164610319</v>
      </c>
      <c r="U163" s="47">
        <f t="shared" si="113"/>
        <v>28572.526948549556</v>
      </c>
      <c r="V163" s="45">
        <f t="shared" si="120"/>
        <v>17846.131303077458</v>
      </c>
      <c r="W163" s="108">
        <f t="shared" si="121"/>
        <v>7154.8297769034016</v>
      </c>
      <c r="X163" s="46">
        <f t="shared" si="122"/>
        <v>25000.961079980858</v>
      </c>
      <c r="Y163" s="43">
        <f t="shared" si="123"/>
        <v>15296.683974066393</v>
      </c>
      <c r="Z163" s="108">
        <f t="shared" si="124"/>
        <v>6132.711237345773</v>
      </c>
      <c r="AA163" s="46">
        <f t="shared" si="125"/>
        <v>21429.395211412164</v>
      </c>
    </row>
    <row r="164" spans="1:27" ht="13.5" customHeight="1">
      <c r="A164" s="187">
        <v>15</v>
      </c>
      <c r="B164" s="50">
        <v>44835</v>
      </c>
      <c r="C164" s="61">
        <f>VLOOKUP(B164,'base(indices)'!$A$16:$C$183,3,FALSE)</f>
        <v>1212</v>
      </c>
      <c r="D164" s="192">
        <f>'base(indices)'!G157</f>
        <v>0.99999998000000001</v>
      </c>
      <c r="E164" s="54">
        <f t="shared" si="111"/>
        <v>1211.9999757600001</v>
      </c>
      <c r="F164" s="82">
        <f>'base(indices)'!I157</f>
        <v>0.21490000000000001</v>
      </c>
      <c r="G164" s="54">
        <f t="shared" si="109"/>
        <v>260.45879479082402</v>
      </c>
      <c r="H164" s="267">
        <f t="shared" si="110"/>
        <v>1472.4587705508241</v>
      </c>
      <c r="I164" s="277">
        <f t="shared" si="126"/>
        <v>24982.443700351247</v>
      </c>
      <c r="J164" s="58">
        <f>IF((I164-H$165+(H$165/12*3))+K164&gt;I197,I197-K164,(I164-H$165+(H$165/12*3)))</f>
        <v>23887.371422252691</v>
      </c>
      <c r="K164" s="91">
        <f t="shared" si="103"/>
        <v>10221.185395576289</v>
      </c>
      <c r="L164" s="284">
        <f t="shared" si="114"/>
        <v>34108.556817828983</v>
      </c>
      <c r="M164" s="57">
        <f t="shared" si="115"/>
        <v>22693.002851140056</v>
      </c>
      <c r="N164" s="91">
        <f t="shared" si="116"/>
        <v>9710.1261257974747</v>
      </c>
      <c r="O164" s="60">
        <f t="shared" si="117"/>
        <v>32403.128976937529</v>
      </c>
      <c r="P164" s="58">
        <f t="shared" si="102"/>
        <v>21498.634280027421</v>
      </c>
      <c r="Q164" s="91">
        <f t="shared" si="118"/>
        <v>9199.0668560186605</v>
      </c>
      <c r="R164" s="59">
        <f t="shared" si="104"/>
        <v>30697.701136046082</v>
      </c>
      <c r="S164" s="57">
        <f t="shared" si="112"/>
        <v>19109.897137802152</v>
      </c>
      <c r="T164" s="91">
        <f t="shared" si="119"/>
        <v>8176.9483164610319</v>
      </c>
      <c r="U164" s="60">
        <f t="shared" si="113"/>
        <v>27286.845454263184</v>
      </c>
      <c r="V164" s="58">
        <f t="shared" si="120"/>
        <v>16721.159995576883</v>
      </c>
      <c r="W164" s="91">
        <f t="shared" si="121"/>
        <v>7154.8297769034016</v>
      </c>
      <c r="X164" s="59">
        <f t="shared" si="122"/>
        <v>23875.989772480287</v>
      </c>
      <c r="Y164" s="57">
        <f t="shared" si="123"/>
        <v>14332.422853351614</v>
      </c>
      <c r="Z164" s="91">
        <f t="shared" si="124"/>
        <v>6132.711237345773</v>
      </c>
      <c r="AA164" s="59">
        <f t="shared" si="125"/>
        <v>20465.134090697386</v>
      </c>
    </row>
    <row r="165" spans="1:27" ht="13.5" customHeight="1">
      <c r="A165" s="187">
        <v>14</v>
      </c>
      <c r="B165" s="50">
        <v>44866</v>
      </c>
      <c r="C165" s="61">
        <f>VLOOKUP(B165,'base(indices)'!$A$16:$C$183,3,FALSE)</f>
        <v>1212</v>
      </c>
      <c r="D165" s="192">
        <f>'base(indices)'!G158</f>
        <v>0.99999998000000001</v>
      </c>
      <c r="E165" s="63">
        <f t="shared" si="111"/>
        <v>1211.9999757600001</v>
      </c>
      <c r="F165" s="82">
        <f>'base(indices)'!I158</f>
        <v>0.20469999999999999</v>
      </c>
      <c r="G165" s="63">
        <f t="shared" si="109"/>
        <v>248.09639503807202</v>
      </c>
      <c r="H165" s="268">
        <f t="shared" si="110"/>
        <v>1460.096370798072</v>
      </c>
      <c r="I165" s="278">
        <f t="shared" si="126"/>
        <v>23509.984929800423</v>
      </c>
      <c r="J165" s="45">
        <f>IF((I165-H$165+(H$165/12*2))+K165&gt;I197,I197-K165,(I165-H$165+(H$165/12*2)))</f>
        <v>22293.237954135362</v>
      </c>
      <c r="K165" s="108">
        <f t="shared" si="103"/>
        <v>10221.185395576289</v>
      </c>
      <c r="L165" s="46">
        <f t="shared" si="114"/>
        <v>32514.423349711651</v>
      </c>
      <c r="M165" s="43">
        <f t="shared" si="115"/>
        <v>21178.576056428592</v>
      </c>
      <c r="N165" s="108">
        <f t="shared" si="116"/>
        <v>9710.1261257974747</v>
      </c>
      <c r="O165" s="47">
        <f t="shared" si="117"/>
        <v>30888.702182226065</v>
      </c>
      <c r="P165" s="119">
        <f t="shared" si="102"/>
        <v>20063.914158721826</v>
      </c>
      <c r="Q165" s="108">
        <f t="shared" si="118"/>
        <v>9199.0668560186605</v>
      </c>
      <c r="R165" s="46">
        <f t="shared" si="104"/>
        <v>29262.981014740486</v>
      </c>
      <c r="S165" s="43">
        <f t="shared" si="112"/>
        <v>17834.590363308289</v>
      </c>
      <c r="T165" s="108">
        <f t="shared" si="119"/>
        <v>8176.9483164610319</v>
      </c>
      <c r="U165" s="47">
        <f t="shared" si="113"/>
        <v>26011.538679769321</v>
      </c>
      <c r="V165" s="45">
        <f t="shared" si="120"/>
        <v>15605.266567894752</v>
      </c>
      <c r="W165" s="108">
        <f t="shared" si="121"/>
        <v>7154.8297769034016</v>
      </c>
      <c r="X165" s="46">
        <f t="shared" si="122"/>
        <v>22760.096344798156</v>
      </c>
      <c r="Y165" s="43">
        <f t="shared" si="123"/>
        <v>13375.942772481218</v>
      </c>
      <c r="Z165" s="108">
        <f t="shared" si="124"/>
        <v>6132.711237345773</v>
      </c>
      <c r="AA165" s="46">
        <f t="shared" si="125"/>
        <v>19508.654009826991</v>
      </c>
    </row>
    <row r="166" spans="1:27" ht="13.5" customHeight="1" thickBot="1">
      <c r="A166" s="188">
        <v>13</v>
      </c>
      <c r="B166" s="300">
        <v>44896</v>
      </c>
      <c r="C166" s="69">
        <f>VLOOKUP(B166,'base(indices)'!$A$16:$C$183,3,FALSE)*2</f>
        <v>2424</v>
      </c>
      <c r="D166" s="335">
        <f>'base(indices)'!G159</f>
        <v>0.99999998000000001</v>
      </c>
      <c r="E166" s="163">
        <f t="shared" si="111"/>
        <v>2423.9999515200002</v>
      </c>
      <c r="F166" s="304">
        <f>'base(indices)'!I159</f>
        <v>0.19450000000000001</v>
      </c>
      <c r="G166" s="163">
        <f t="shared" si="109"/>
        <v>471.46799057064004</v>
      </c>
      <c r="H166" s="355">
        <f t="shared" si="110"/>
        <v>2895.4679420906405</v>
      </c>
      <c r="I166" s="280">
        <f t="shared" si="126"/>
        <v>22049.888559002349</v>
      </c>
      <c r="J166" s="175">
        <f>IF((I166-H$165+(H$165/12*1))+K166&gt;I197,I197-K166,(I166-H$165+(H$165/12*1)))</f>
        <v>20711.46688577078</v>
      </c>
      <c r="K166" s="86">
        <f t="shared" si="103"/>
        <v>10221.185395576289</v>
      </c>
      <c r="L166" s="287">
        <f t="shared" si="114"/>
        <v>30932.652281347069</v>
      </c>
      <c r="M166" s="85">
        <f t="shared" si="115"/>
        <v>19675.893541482241</v>
      </c>
      <c r="N166" s="86">
        <f t="shared" si="116"/>
        <v>9710.1261257974747</v>
      </c>
      <c r="O166" s="107">
        <f t="shared" si="117"/>
        <v>29386.019667279717</v>
      </c>
      <c r="P166" s="175">
        <f t="shared" si="102"/>
        <v>18640.320197193701</v>
      </c>
      <c r="Q166" s="86">
        <f t="shared" si="118"/>
        <v>9199.0668560186605</v>
      </c>
      <c r="R166" s="165">
        <f t="shared" si="104"/>
        <v>27839.387053212362</v>
      </c>
      <c r="S166" s="85">
        <f t="shared" si="112"/>
        <v>16569.173508616626</v>
      </c>
      <c r="T166" s="86">
        <f t="shared" si="119"/>
        <v>8176.9483164610319</v>
      </c>
      <c r="U166" s="107">
        <f t="shared" si="113"/>
        <v>24746.121825077658</v>
      </c>
      <c r="V166" s="175">
        <f t="shared" si="120"/>
        <v>14498.026820039546</v>
      </c>
      <c r="W166" s="86">
        <f t="shared" si="121"/>
        <v>7154.8297769034016</v>
      </c>
      <c r="X166" s="165">
        <f t="shared" si="122"/>
        <v>21652.856596942947</v>
      </c>
      <c r="Y166" s="85">
        <f t="shared" si="123"/>
        <v>12426.880131462467</v>
      </c>
      <c r="Z166" s="86">
        <f t="shared" si="124"/>
        <v>6132.711237345773</v>
      </c>
      <c r="AA166" s="165">
        <f t="shared" si="125"/>
        <v>18559.59136880824</v>
      </c>
    </row>
    <row r="167" spans="1:27" ht="13.5" customHeight="1">
      <c r="A167" s="217">
        <v>12</v>
      </c>
      <c r="B167" s="136">
        <v>44927</v>
      </c>
      <c r="C167" s="41">
        <f>VLOOKUP(B167,'base(indices)'!$A$16:$C$183,3,FALSE)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6"/>
        <v>19154.42061691171</v>
      </c>
      <c r="J167" s="288">
        <f>IF((I167-H$177+(H$177/12*12))+K167&gt;I$197,I$197-K167,(I167-H$177+(H$177/12*12)))</f>
        <v>19154.42061691171</v>
      </c>
      <c r="K167" s="156">
        <f t="shared" si="103"/>
        <v>10221.185395576289</v>
      </c>
      <c r="L167" s="150">
        <f t="shared" si="114"/>
        <v>29375.606012487999</v>
      </c>
      <c r="M167" s="283">
        <f t="shared" si="115"/>
        <v>18196.699586066123</v>
      </c>
      <c r="N167" s="156">
        <f t="shared" si="116"/>
        <v>9710.1261257974747</v>
      </c>
      <c r="O167" s="290">
        <f t="shared" si="117"/>
        <v>27906.825711863596</v>
      </c>
      <c r="P167" s="292">
        <f t="shared" si="102"/>
        <v>17238.978555220539</v>
      </c>
      <c r="Q167" s="156">
        <f t="shared" si="118"/>
        <v>9199.0668560186605</v>
      </c>
      <c r="R167" s="150">
        <f t="shared" si="104"/>
        <v>26438.0454112392</v>
      </c>
      <c r="S167" s="283">
        <f t="shared" si="112"/>
        <v>15323.536493529369</v>
      </c>
      <c r="T167" s="156">
        <f t="shared" si="119"/>
        <v>8176.9483164610319</v>
      </c>
      <c r="U167" s="290">
        <f t="shared" si="113"/>
        <v>23500.484809990401</v>
      </c>
      <c r="V167" s="288">
        <f t="shared" si="120"/>
        <v>13408.094431838195</v>
      </c>
      <c r="W167" s="156">
        <f t="shared" si="121"/>
        <v>7154.8297769034016</v>
      </c>
      <c r="X167" s="150">
        <f t="shared" si="122"/>
        <v>20562.924208741599</v>
      </c>
      <c r="Y167" s="283">
        <f t="shared" si="123"/>
        <v>11492.652370147025</v>
      </c>
      <c r="Z167" s="156">
        <f t="shared" si="124"/>
        <v>6132.711237345773</v>
      </c>
      <c r="AA167" s="150">
        <f t="shared" si="125"/>
        <v>17625.3636074928</v>
      </c>
    </row>
    <row r="168" spans="1:27" ht="13.5" customHeight="1">
      <c r="A168" s="187">
        <v>11</v>
      </c>
      <c r="B168" s="50">
        <v>44958</v>
      </c>
      <c r="C168" s="61">
        <f>VLOOKUP(B168,'base(indices)'!$A$16:$C$183,3,FALSE)</f>
        <v>1302</v>
      </c>
      <c r="D168" s="192">
        <f>'base(indices)'!G161</f>
        <v>0.99999998000000001</v>
      </c>
      <c r="E168" s="54">
        <f t="shared" ref="E168:E178" si="127">C168*D168</f>
        <v>1301.99997396</v>
      </c>
      <c r="F168" s="82">
        <f>'base(indices)'!I161</f>
        <v>0.1721</v>
      </c>
      <c r="G168" s="54">
        <f t="shared" si="109"/>
        <v>224.07419551851601</v>
      </c>
      <c r="H168" s="267">
        <f t="shared" si="110"/>
        <v>1526.0741694785161</v>
      </c>
      <c r="I168" s="277">
        <f t="shared" si="126"/>
        <v>17613.764047724842</v>
      </c>
      <c r="J168" s="58">
        <f>IF((I168-H$177+(H$177/12*11))+K168&gt;I$197,I$197-K168,(I168-H$177+(H$177/12*11)))</f>
        <v>17495.151050097102</v>
      </c>
      <c r="K168" s="91">
        <f t="shared" si="103"/>
        <v>10221.185395576289</v>
      </c>
      <c r="L168" s="284">
        <f t="shared" si="114"/>
        <v>27716.336445673391</v>
      </c>
      <c r="M168" s="57">
        <f t="shared" si="115"/>
        <v>16620.393497592246</v>
      </c>
      <c r="N168" s="91">
        <f t="shared" si="116"/>
        <v>9710.1261257974747</v>
      </c>
      <c r="O168" s="60">
        <f t="shared" si="117"/>
        <v>26330.519623389722</v>
      </c>
      <c r="P168" s="58">
        <f t="shared" si="102"/>
        <v>15745.635945087392</v>
      </c>
      <c r="Q168" s="91">
        <f t="shared" si="118"/>
        <v>9199.0668560186605</v>
      </c>
      <c r="R168" s="59">
        <f t="shared" si="104"/>
        <v>24944.702801106054</v>
      </c>
      <c r="S168" s="57">
        <f t="shared" si="112"/>
        <v>13996.120840077681</v>
      </c>
      <c r="T168" s="91">
        <f t="shared" si="119"/>
        <v>8176.9483164610319</v>
      </c>
      <c r="U168" s="60">
        <f t="shared" si="113"/>
        <v>22173.069156538713</v>
      </c>
      <c r="V168" s="58">
        <f t="shared" si="120"/>
        <v>12246.605735067971</v>
      </c>
      <c r="W168" s="91">
        <f t="shared" si="121"/>
        <v>7154.8297769034016</v>
      </c>
      <c r="X168" s="59">
        <f t="shared" si="122"/>
        <v>19401.435511971373</v>
      </c>
      <c r="Y168" s="57">
        <f t="shared" si="123"/>
        <v>10497.090630058261</v>
      </c>
      <c r="Z168" s="91">
        <f t="shared" si="124"/>
        <v>6132.711237345773</v>
      </c>
      <c r="AA168" s="59">
        <f t="shared" si="125"/>
        <v>16629.801867404036</v>
      </c>
    </row>
    <row r="169" spans="1:27" ht="13.5" customHeight="1">
      <c r="A169" s="187">
        <v>10</v>
      </c>
      <c r="B169" s="40">
        <v>44986</v>
      </c>
      <c r="C169" s="61">
        <f>VLOOKUP(B169,'base(indices)'!$A$16:$C$183,3,FALSE)</f>
        <v>1302</v>
      </c>
      <c r="D169" s="192">
        <f>'base(indices)'!G162</f>
        <v>0.99999998000000001</v>
      </c>
      <c r="E169" s="63">
        <f t="shared" si="127"/>
        <v>1301.99997396</v>
      </c>
      <c r="F169" s="82">
        <f>'base(indices)'!I162</f>
        <v>0.16289999999999999</v>
      </c>
      <c r="G169" s="63">
        <f t="shared" si="109"/>
        <v>212.09579575808399</v>
      </c>
      <c r="H169" s="268">
        <f t="shared" si="110"/>
        <v>1514.0957697180841</v>
      </c>
      <c r="I169" s="278">
        <f t="shared" si="126"/>
        <v>16087.689878246327</v>
      </c>
      <c r="J169" s="45">
        <f>IF((I169-H$177+(H$177/12*10))+K169&gt;I$197,I$197-K169,(I169-H$177+(H$177/12*10)))</f>
        <v>15850.463882990847</v>
      </c>
      <c r="K169" s="108">
        <f t="shared" si="103"/>
        <v>10221.185395576289</v>
      </c>
      <c r="L169" s="46">
        <f t="shared" si="114"/>
        <v>26071.649278567136</v>
      </c>
      <c r="M169" s="43">
        <f t="shared" si="115"/>
        <v>15057.940688841305</v>
      </c>
      <c r="N169" s="108">
        <f t="shared" si="116"/>
        <v>9710.1261257974747</v>
      </c>
      <c r="O169" s="47">
        <f t="shared" si="117"/>
        <v>24768.06681463878</v>
      </c>
      <c r="P169" s="119">
        <f t="shared" si="102"/>
        <v>14265.417494691763</v>
      </c>
      <c r="Q169" s="108">
        <f t="shared" si="118"/>
        <v>9199.0668560186605</v>
      </c>
      <c r="R169" s="46">
        <f t="shared" si="104"/>
        <v>23464.484350710423</v>
      </c>
      <c r="S169" s="43">
        <f t="shared" si="112"/>
        <v>12680.371106392678</v>
      </c>
      <c r="T169" s="108">
        <f t="shared" si="119"/>
        <v>8176.9483164610319</v>
      </c>
      <c r="U169" s="47">
        <f t="shared" si="113"/>
        <v>20857.31942285371</v>
      </c>
      <c r="V169" s="45">
        <f t="shared" si="120"/>
        <v>11095.324718093592</v>
      </c>
      <c r="W169" s="108">
        <f t="shared" si="121"/>
        <v>7154.8297769034016</v>
      </c>
      <c r="X169" s="46">
        <f t="shared" si="122"/>
        <v>18250.154494996994</v>
      </c>
      <c r="Y169" s="43">
        <f t="shared" si="123"/>
        <v>9510.278329794508</v>
      </c>
      <c r="Z169" s="108">
        <f t="shared" si="124"/>
        <v>6132.711237345773</v>
      </c>
      <c r="AA169" s="46">
        <f t="shared" si="125"/>
        <v>15642.989567140281</v>
      </c>
    </row>
    <row r="170" spans="1:27" ht="13.5" customHeight="1">
      <c r="A170" s="187">
        <v>9</v>
      </c>
      <c r="B170" s="50">
        <v>45017</v>
      </c>
      <c r="C170" s="61">
        <f>VLOOKUP(B170,'base(indices)'!$A$16:$C$183,3,FALSE)</f>
        <v>1302</v>
      </c>
      <c r="D170" s="192">
        <f>'base(indices)'!G163</f>
        <v>0.99999998000000001</v>
      </c>
      <c r="E170" s="54">
        <f t="shared" si="127"/>
        <v>1301.99997396</v>
      </c>
      <c r="F170" s="82">
        <f>'base(indices)'!I163</f>
        <v>0.1512</v>
      </c>
      <c r="G170" s="54">
        <f t="shared" si="109"/>
        <v>196.862396062752</v>
      </c>
      <c r="H170" s="267">
        <f t="shared" si="110"/>
        <v>1498.862370022752</v>
      </c>
      <c r="I170" s="277">
        <f t="shared" si="126"/>
        <v>14573.594108528243</v>
      </c>
      <c r="J170" s="58">
        <f>IF((I170-H$177+(H$177/12*9))+K170&gt;I$197,I$197-K170,(I170-H$177+(H$177/12*9)))</f>
        <v>14217.755115645024</v>
      </c>
      <c r="K170" s="91">
        <f t="shared" si="103"/>
        <v>10221.185395576289</v>
      </c>
      <c r="L170" s="284">
        <f t="shared" si="114"/>
        <v>24438.940511221313</v>
      </c>
      <c r="M170" s="57">
        <f t="shared" si="115"/>
        <v>13506.867359862772</v>
      </c>
      <c r="N170" s="91">
        <f t="shared" si="116"/>
        <v>9710.1261257974747</v>
      </c>
      <c r="O170" s="60">
        <f t="shared" si="117"/>
        <v>23216.993485660249</v>
      </c>
      <c r="P170" s="58">
        <f t="shared" si="102"/>
        <v>12795.979604080523</v>
      </c>
      <c r="Q170" s="91">
        <f t="shared" si="118"/>
        <v>9199.0668560186605</v>
      </c>
      <c r="R170" s="59">
        <f t="shared" si="104"/>
        <v>21995.046460099184</v>
      </c>
      <c r="S170" s="57">
        <f t="shared" si="112"/>
        <v>11374.20409251602</v>
      </c>
      <c r="T170" s="91">
        <f t="shared" si="119"/>
        <v>8176.9483164610319</v>
      </c>
      <c r="U170" s="60">
        <f t="shared" si="113"/>
        <v>19551.152408977054</v>
      </c>
      <c r="V170" s="58">
        <f t="shared" si="120"/>
        <v>9952.4285809515168</v>
      </c>
      <c r="W170" s="91">
        <f t="shared" si="121"/>
        <v>7154.8297769034016</v>
      </c>
      <c r="X170" s="59">
        <f t="shared" si="122"/>
        <v>17107.258357854917</v>
      </c>
      <c r="Y170" s="57">
        <f t="shared" si="123"/>
        <v>8530.6530693870136</v>
      </c>
      <c r="Z170" s="91">
        <f t="shared" si="124"/>
        <v>6132.711237345773</v>
      </c>
      <c r="AA170" s="59">
        <f t="shared" si="125"/>
        <v>14663.364306732787</v>
      </c>
    </row>
    <row r="171" spans="1:27" ht="13.5" customHeight="1">
      <c r="A171" s="187">
        <v>8</v>
      </c>
      <c r="B171" s="40">
        <v>45047</v>
      </c>
      <c r="C171" s="61">
        <f>VLOOKUP(B171,'base(indices)'!$A$16:$C$183,3,FALSE)</f>
        <v>1320</v>
      </c>
      <c r="D171" s="192">
        <f>'base(indices)'!G164</f>
        <v>0.99999998000000001</v>
      </c>
      <c r="E171" s="63">
        <f t="shared" si="127"/>
        <v>1319.9999736</v>
      </c>
      <c r="F171" s="82">
        <f>'base(indices)'!I164</f>
        <v>0.14199999999999999</v>
      </c>
      <c r="G171" s="63">
        <f t="shared" si="109"/>
        <v>187.43999625119997</v>
      </c>
      <c r="H171" s="268">
        <f t="shared" si="110"/>
        <v>1507.4399698512</v>
      </c>
      <c r="I171" s="278">
        <f t="shared" si="126"/>
        <v>13074.73173850549</v>
      </c>
      <c r="J171" s="45">
        <f>IF((I171-H$177+(H$177/12*8))+K171&gt;I$197,I$197-K171,(I171-H$177+(H$177/12*8)))</f>
        <v>12600.279747994531</v>
      </c>
      <c r="K171" s="108">
        <f t="shared" si="103"/>
        <v>10221.185395576289</v>
      </c>
      <c r="L171" s="46">
        <f t="shared" si="114"/>
        <v>22821.465143570822</v>
      </c>
      <c r="M171" s="43">
        <f t="shared" si="115"/>
        <v>11970.265760594804</v>
      </c>
      <c r="N171" s="108">
        <f t="shared" si="116"/>
        <v>9710.1261257974747</v>
      </c>
      <c r="O171" s="47">
        <f t="shared" si="117"/>
        <v>21680.391886392281</v>
      </c>
      <c r="P171" s="119">
        <f t="shared" si="102"/>
        <v>11340.251773195077</v>
      </c>
      <c r="Q171" s="108">
        <f t="shared" si="118"/>
        <v>9199.0668560186605</v>
      </c>
      <c r="R171" s="46">
        <f t="shared" si="104"/>
        <v>20539.31862921374</v>
      </c>
      <c r="S171" s="43">
        <f t="shared" si="112"/>
        <v>10080.223798395626</v>
      </c>
      <c r="T171" s="108">
        <f t="shared" si="119"/>
        <v>8176.9483164610319</v>
      </c>
      <c r="U171" s="47">
        <f t="shared" si="113"/>
        <v>18257.172114856658</v>
      </c>
      <c r="V171" s="45">
        <f t="shared" si="120"/>
        <v>8820.195823596172</v>
      </c>
      <c r="W171" s="108">
        <f t="shared" si="121"/>
        <v>7154.8297769034016</v>
      </c>
      <c r="X171" s="46">
        <f t="shared" si="122"/>
        <v>15975.025600499574</v>
      </c>
      <c r="Y171" s="43">
        <f t="shared" si="123"/>
        <v>7560.1678487967183</v>
      </c>
      <c r="Z171" s="108">
        <f t="shared" si="124"/>
        <v>6132.711237345773</v>
      </c>
      <c r="AA171" s="46">
        <f t="shared" si="125"/>
        <v>13692.879086142491</v>
      </c>
    </row>
    <row r="172" spans="1:27" ht="13.5" customHeight="1">
      <c r="A172" s="187">
        <v>7</v>
      </c>
      <c r="B172" s="50">
        <v>45078</v>
      </c>
      <c r="C172" s="61">
        <f>VLOOKUP(B172,'base(indices)'!$A$16:$C$183,3,FALSE)</f>
        <v>1320</v>
      </c>
      <c r="D172" s="192">
        <f>'base(indices)'!G165</f>
        <v>0.99999998000000001</v>
      </c>
      <c r="E172" s="54">
        <f t="shared" si="127"/>
        <v>1319.9999736</v>
      </c>
      <c r="F172" s="82">
        <f>'base(indices)'!I165</f>
        <v>0.1308</v>
      </c>
      <c r="G172" s="54">
        <f t="shared" si="109"/>
        <v>172.65599654688</v>
      </c>
      <c r="H172" s="267">
        <f t="shared" si="110"/>
        <v>1492.65597014688</v>
      </c>
      <c r="I172" s="277">
        <f t="shared" si="126"/>
        <v>11567.29176865429</v>
      </c>
      <c r="J172" s="58">
        <f>IF((I172-H$177+(H$177/12*7))+K172&gt;I$197,I$197-K172,(I172-H$177+(H$177/12*7)))</f>
        <v>10974.22678051559</v>
      </c>
      <c r="K172" s="91">
        <f t="shared" si="103"/>
        <v>10221.185395576289</v>
      </c>
      <c r="L172" s="284">
        <f t="shared" si="114"/>
        <v>21195.412176091879</v>
      </c>
      <c r="M172" s="57">
        <f t="shared" si="115"/>
        <v>10425.51544148981</v>
      </c>
      <c r="N172" s="91">
        <f t="shared" si="116"/>
        <v>9710.1261257974747</v>
      </c>
      <c r="O172" s="60">
        <f t="shared" si="117"/>
        <v>20135.641567287283</v>
      </c>
      <c r="P172" s="58">
        <f t="shared" si="102"/>
        <v>9876.8041024640315</v>
      </c>
      <c r="Q172" s="91">
        <f t="shared" si="118"/>
        <v>9199.0668560186605</v>
      </c>
      <c r="R172" s="59">
        <f t="shared" si="104"/>
        <v>19075.870958482694</v>
      </c>
      <c r="S172" s="57">
        <f t="shared" si="112"/>
        <v>8779.3814244124715</v>
      </c>
      <c r="T172" s="91">
        <f t="shared" si="119"/>
        <v>8176.9483164610319</v>
      </c>
      <c r="U172" s="60">
        <f t="shared" si="113"/>
        <v>16956.329740873502</v>
      </c>
      <c r="V172" s="58">
        <f t="shared" si="120"/>
        <v>7681.9587463609123</v>
      </c>
      <c r="W172" s="91">
        <f t="shared" si="121"/>
        <v>7154.8297769034016</v>
      </c>
      <c r="X172" s="59">
        <f t="shared" si="122"/>
        <v>14836.788523264313</v>
      </c>
      <c r="Y172" s="57">
        <f t="shared" si="123"/>
        <v>6584.5360683093541</v>
      </c>
      <c r="Z172" s="91">
        <f t="shared" si="124"/>
        <v>6132.711237345773</v>
      </c>
      <c r="AA172" s="59">
        <f t="shared" si="125"/>
        <v>12717.247305655128</v>
      </c>
    </row>
    <row r="173" spans="1:27" ht="13.5" customHeight="1">
      <c r="A173" s="187">
        <v>6</v>
      </c>
      <c r="B173" s="40">
        <v>45108</v>
      </c>
      <c r="C173" s="61">
        <f>VLOOKUP(B173,'base(indices)'!$A$16:$C$183,3,FALSE)</f>
        <v>1320</v>
      </c>
      <c r="D173" s="192">
        <f>'base(indices)'!G166</f>
        <v>0.99999998000000001</v>
      </c>
      <c r="E173" s="63">
        <f t="shared" si="127"/>
        <v>1319.9999736</v>
      </c>
      <c r="F173" s="82">
        <f>'base(indices)'!I166</f>
        <v>0.1201</v>
      </c>
      <c r="G173" s="63">
        <f t="shared" si="109"/>
        <v>158.53199682936</v>
      </c>
      <c r="H173" s="268">
        <f t="shared" si="110"/>
        <v>1478.5319704293599</v>
      </c>
      <c r="I173" s="278">
        <f t="shared" si="126"/>
        <v>10074.63579850741</v>
      </c>
      <c r="J173" s="45">
        <f>IF((I173-H$177+(H$177/12*6))+K173&gt;I$197,I$197-K173,(I173-H$177+(H$177/12*6)))</f>
        <v>9362.9578127409713</v>
      </c>
      <c r="K173" s="108">
        <f t="shared" si="103"/>
        <v>10221.185395576289</v>
      </c>
      <c r="L173" s="46">
        <f t="shared" si="114"/>
        <v>19584.143208317262</v>
      </c>
      <c r="M173" s="43">
        <f t="shared" si="115"/>
        <v>8894.8099221039229</v>
      </c>
      <c r="N173" s="108">
        <f t="shared" si="116"/>
        <v>9710.1261257974747</v>
      </c>
      <c r="O173" s="47">
        <f t="shared" si="117"/>
        <v>18604.936047901399</v>
      </c>
      <c r="P173" s="119">
        <f t="shared" si="102"/>
        <v>8426.6620314668744</v>
      </c>
      <c r="Q173" s="108">
        <f t="shared" si="118"/>
        <v>9199.0668560186605</v>
      </c>
      <c r="R173" s="46">
        <f t="shared" si="104"/>
        <v>17625.728887485537</v>
      </c>
      <c r="S173" s="43">
        <f t="shared" si="112"/>
        <v>7490.3662501927774</v>
      </c>
      <c r="T173" s="108">
        <f t="shared" si="119"/>
        <v>8176.9483164610319</v>
      </c>
      <c r="U173" s="47">
        <f t="shared" si="113"/>
        <v>15667.314566653809</v>
      </c>
      <c r="V173" s="45">
        <f t="shared" si="120"/>
        <v>6554.0704689186796</v>
      </c>
      <c r="W173" s="108">
        <f t="shared" si="121"/>
        <v>7154.8297769034016</v>
      </c>
      <c r="X173" s="46">
        <f t="shared" si="122"/>
        <v>13708.900245822082</v>
      </c>
      <c r="Y173" s="43">
        <f t="shared" si="123"/>
        <v>5617.7746876445826</v>
      </c>
      <c r="Z173" s="108">
        <f t="shared" si="124"/>
        <v>6132.711237345773</v>
      </c>
      <c r="AA173" s="46">
        <f t="shared" si="125"/>
        <v>11750.485924990357</v>
      </c>
    </row>
    <row r="174" spans="1:27" ht="13.5" customHeight="1">
      <c r="A174" s="187">
        <v>5</v>
      </c>
      <c r="B174" s="50">
        <v>45139</v>
      </c>
      <c r="C174" s="61">
        <f>VLOOKUP(B174,'base(indices)'!$A$16:$C$183,3,FALSE)</f>
        <v>1320</v>
      </c>
      <c r="D174" s="192">
        <f>'base(indices)'!G167</f>
        <v>0.99999998000000001</v>
      </c>
      <c r="E174" s="54">
        <f t="shared" si="127"/>
        <v>1319.9999736</v>
      </c>
      <c r="F174" s="82">
        <f>'base(indices)'!I167</f>
        <v>0.1094</v>
      </c>
      <c r="G174" s="54">
        <f t="shared" si="109"/>
        <v>144.40799711183999</v>
      </c>
      <c r="H174" s="267">
        <f t="shared" si="110"/>
        <v>1464.4079707118399</v>
      </c>
      <c r="I174" s="277">
        <f t="shared" si="126"/>
        <v>8596.1038280780504</v>
      </c>
      <c r="J174" s="58">
        <f>IF((I174-H$177+(H$177/12*5))+K174&gt;I$197,I$197-K174,(I174-H$177+(H$177/12*5)))</f>
        <v>7765.81284468387</v>
      </c>
      <c r="K174" s="91">
        <f t="shared" si="103"/>
        <v>10221.185395576289</v>
      </c>
      <c r="L174" s="284">
        <f t="shared" si="114"/>
        <v>17986.99824026016</v>
      </c>
      <c r="M174" s="57">
        <f t="shared" si="115"/>
        <v>7377.5222024496761</v>
      </c>
      <c r="N174" s="91">
        <f t="shared" si="116"/>
        <v>9710.1261257974747</v>
      </c>
      <c r="O174" s="60">
        <f t="shared" si="117"/>
        <v>17087.648328247153</v>
      </c>
      <c r="P174" s="58">
        <f t="shared" si="102"/>
        <v>6989.2315602154831</v>
      </c>
      <c r="Q174" s="91">
        <f t="shared" si="118"/>
        <v>9199.0668560186605</v>
      </c>
      <c r="R174" s="59">
        <f t="shared" si="104"/>
        <v>16188.298416234144</v>
      </c>
      <c r="S174" s="57">
        <f t="shared" si="112"/>
        <v>6212.6502757470962</v>
      </c>
      <c r="T174" s="91">
        <f t="shared" si="119"/>
        <v>8176.9483164610319</v>
      </c>
      <c r="U174" s="60">
        <f t="shared" si="113"/>
        <v>14389.598592208127</v>
      </c>
      <c r="V174" s="58">
        <f t="shared" si="120"/>
        <v>5436.0689912787084</v>
      </c>
      <c r="W174" s="91">
        <f t="shared" si="121"/>
        <v>7154.8297769034016</v>
      </c>
      <c r="X174" s="59">
        <f t="shared" si="122"/>
        <v>12590.898768182109</v>
      </c>
      <c r="Y174" s="57">
        <f t="shared" si="123"/>
        <v>4659.4877068103215</v>
      </c>
      <c r="Z174" s="91">
        <f t="shared" si="124"/>
        <v>6132.711237345773</v>
      </c>
      <c r="AA174" s="59">
        <f t="shared" si="125"/>
        <v>10792.198944156095</v>
      </c>
    </row>
    <row r="175" spans="1:27" ht="13.5" customHeight="1">
      <c r="A175" s="187">
        <v>4</v>
      </c>
      <c r="B175" s="40">
        <v>45170</v>
      </c>
      <c r="C175" s="61">
        <f>VLOOKUP(B175,'base(indices)'!$A$16:$C$183,3,FALSE)</f>
        <v>1320</v>
      </c>
      <c r="D175" s="192">
        <f>'base(indices)'!G168</f>
        <v>0.99999998000000001</v>
      </c>
      <c r="E175" s="63">
        <f t="shared" si="127"/>
        <v>1319.9999736</v>
      </c>
      <c r="F175" s="82">
        <f>'base(indices)'!I168</f>
        <v>9.8000000000000004E-2</v>
      </c>
      <c r="G175" s="63">
        <f t="shared" si="109"/>
        <v>129.3599974128</v>
      </c>
      <c r="H175" s="268">
        <f t="shared" si="110"/>
        <v>1449.3599710128001</v>
      </c>
      <c r="I175" s="278">
        <f t="shared" si="126"/>
        <v>7131.6958573662105</v>
      </c>
      <c r="J175" s="45">
        <f>IF((I175-H$177+(H$177/12*4))+K175&gt;I$197,I$197-K175,(I175-H$177+(H$177/12*4)))</f>
        <v>6182.7918763442904</v>
      </c>
      <c r="K175" s="108">
        <f t="shared" si="103"/>
        <v>10221.185395576289</v>
      </c>
      <c r="L175" s="46">
        <f t="shared" si="114"/>
        <v>16403.977271920579</v>
      </c>
      <c r="M175" s="43">
        <f t="shared" si="115"/>
        <v>5873.6522825270758</v>
      </c>
      <c r="N175" s="108">
        <f t="shared" si="116"/>
        <v>9710.1261257974747</v>
      </c>
      <c r="O175" s="47">
        <f t="shared" si="117"/>
        <v>15583.77840832455</v>
      </c>
      <c r="P175" s="119">
        <f t="shared" si="102"/>
        <v>5564.5126887098613</v>
      </c>
      <c r="Q175" s="108">
        <f t="shared" si="118"/>
        <v>9199.0668560186605</v>
      </c>
      <c r="R175" s="46">
        <f t="shared" si="104"/>
        <v>14763.579544728522</v>
      </c>
      <c r="S175" s="43">
        <f t="shared" si="112"/>
        <v>4946.2335010754323</v>
      </c>
      <c r="T175" s="108">
        <f t="shared" si="119"/>
        <v>8176.9483164610319</v>
      </c>
      <c r="U175" s="47">
        <f t="shared" si="113"/>
        <v>13123.181817536464</v>
      </c>
      <c r="V175" s="45">
        <f t="shared" si="120"/>
        <v>4327.9543134410033</v>
      </c>
      <c r="W175" s="108">
        <f t="shared" si="121"/>
        <v>7154.8297769034016</v>
      </c>
      <c r="X175" s="46">
        <f t="shared" si="122"/>
        <v>11482.784090344405</v>
      </c>
      <c r="Y175" s="43">
        <f t="shared" si="123"/>
        <v>3709.6751258065742</v>
      </c>
      <c r="Z175" s="108">
        <f t="shared" si="124"/>
        <v>6132.711237345773</v>
      </c>
      <c r="AA175" s="46">
        <f t="shared" si="125"/>
        <v>9842.3863631523473</v>
      </c>
    </row>
    <row r="176" spans="1:27" ht="13.5" customHeight="1">
      <c r="A176" s="187">
        <v>3</v>
      </c>
      <c r="B176" s="50">
        <v>45200</v>
      </c>
      <c r="C176" s="61">
        <f>VLOOKUP(B176,'base(indices)'!$A$16:$C$183,3,FALSE)</f>
        <v>1320</v>
      </c>
      <c r="D176" s="192">
        <f>'base(indices)'!G169</f>
        <v>0.99999998000000001</v>
      </c>
      <c r="E176" s="54">
        <f t="shared" si="127"/>
        <v>1319.9999736</v>
      </c>
      <c r="F176" s="82">
        <f>'base(indices)'!I169</f>
        <v>8.8300000000000003E-2</v>
      </c>
      <c r="G176" s="54">
        <f t="shared" si="109"/>
        <v>116.55599766888</v>
      </c>
      <c r="H176" s="267">
        <f t="shared" si="110"/>
        <v>1436.5559712688801</v>
      </c>
      <c r="I176" s="277">
        <f t="shared" si="126"/>
        <v>5682.3358863534104</v>
      </c>
      <c r="J176" s="58">
        <f>IF((I176-H$177+(H$177/12*3))+K176&gt;I$197,I$197-K176,(I176-H$177+(H$177/12*3)))</f>
        <v>4614.8189077037505</v>
      </c>
      <c r="K176" s="91">
        <f t="shared" si="103"/>
        <v>10221.185395576289</v>
      </c>
      <c r="L176" s="284">
        <f t="shared" si="114"/>
        <v>14836.004303280039</v>
      </c>
      <c r="M176" s="57">
        <f t="shared" si="115"/>
        <v>4384.0779623185626</v>
      </c>
      <c r="N176" s="91">
        <f t="shared" si="116"/>
        <v>9710.1261257974747</v>
      </c>
      <c r="O176" s="60">
        <f t="shared" si="117"/>
        <v>14094.204088116037</v>
      </c>
      <c r="P176" s="58">
        <f t="shared" si="102"/>
        <v>4153.3370169333757</v>
      </c>
      <c r="Q176" s="91">
        <f t="shared" si="118"/>
        <v>9199.0668560186605</v>
      </c>
      <c r="R176" s="59">
        <f t="shared" si="104"/>
        <v>13352.403872952036</v>
      </c>
      <c r="S176" s="57">
        <f t="shared" si="112"/>
        <v>3691.8551261630005</v>
      </c>
      <c r="T176" s="91">
        <f t="shared" si="119"/>
        <v>8176.9483164610319</v>
      </c>
      <c r="U176" s="60">
        <f t="shared" si="113"/>
        <v>11868.803442624032</v>
      </c>
      <c r="V176" s="58">
        <f t="shared" si="120"/>
        <v>3230.3732353926252</v>
      </c>
      <c r="W176" s="91">
        <f t="shared" si="121"/>
        <v>7154.8297769034016</v>
      </c>
      <c r="X176" s="59">
        <f t="shared" si="122"/>
        <v>10385.203012296028</v>
      </c>
      <c r="Y176" s="57">
        <f t="shared" si="123"/>
        <v>2768.89134462225</v>
      </c>
      <c r="Z176" s="91">
        <f t="shared" si="124"/>
        <v>6132.711237345773</v>
      </c>
      <c r="AA176" s="59">
        <f t="shared" si="125"/>
        <v>8901.6025819680235</v>
      </c>
    </row>
    <row r="177" spans="1:35" ht="13.5" customHeight="1">
      <c r="A177" s="187">
        <v>2</v>
      </c>
      <c r="B177" s="40">
        <v>45231</v>
      </c>
      <c r="C177" s="61">
        <f>VLOOKUP(B177,'base(indices)'!$A$16:$C$183,3,FALSE)</f>
        <v>1320</v>
      </c>
      <c r="D177" s="192">
        <f>'base(indices)'!G170</f>
        <v>0.99999998000000001</v>
      </c>
      <c r="E177" s="63">
        <f t="shared" si="127"/>
        <v>1319.9999736</v>
      </c>
      <c r="F177" s="82">
        <f>'base(indices)'!I170</f>
        <v>7.8299999999999995E-2</v>
      </c>
      <c r="G177" s="63">
        <f t="shared" si="109"/>
        <v>103.35599793287999</v>
      </c>
      <c r="H177" s="268">
        <f t="shared" si="110"/>
        <v>1423.3559715328799</v>
      </c>
      <c r="I177" s="278">
        <f t="shared" si="126"/>
        <v>4245.7799150845303</v>
      </c>
      <c r="J177" s="45">
        <f>IF((I177-H$177+(H$177/12*2))+K177&gt;I$197,I$197-K177,(I177-H$177+(H$177/12*2)))</f>
        <v>3059.6499388071302</v>
      </c>
      <c r="K177" s="108">
        <f t="shared" si="103"/>
        <v>10221.185395576289</v>
      </c>
      <c r="L177" s="46">
        <f t="shared" si="114"/>
        <v>13280.835334383419</v>
      </c>
      <c r="M177" s="43">
        <f t="shared" si="115"/>
        <v>2906.6674418667735</v>
      </c>
      <c r="N177" s="108">
        <f t="shared" si="116"/>
        <v>9710.1261257974747</v>
      </c>
      <c r="O177" s="47">
        <f t="shared" si="117"/>
        <v>12616.793567664248</v>
      </c>
      <c r="P177" s="119">
        <f t="shared" si="102"/>
        <v>2753.6849449264173</v>
      </c>
      <c r="Q177" s="108">
        <f t="shared" si="118"/>
        <v>9199.0668560186605</v>
      </c>
      <c r="R177" s="46">
        <f t="shared" si="104"/>
        <v>11952.751800945078</v>
      </c>
      <c r="S177" s="43">
        <f t="shared" si="112"/>
        <v>2447.7199510457044</v>
      </c>
      <c r="T177" s="108">
        <f t="shared" si="119"/>
        <v>8176.9483164610319</v>
      </c>
      <c r="U177" s="47">
        <f t="shared" si="113"/>
        <v>10624.668267506737</v>
      </c>
      <c r="V177" s="45">
        <f t="shared" si="120"/>
        <v>2141.7549571649911</v>
      </c>
      <c r="W177" s="108">
        <f t="shared" si="121"/>
        <v>7154.8297769034016</v>
      </c>
      <c r="X177" s="46">
        <f t="shared" si="122"/>
        <v>9296.5847340683922</v>
      </c>
      <c r="Y177" s="43">
        <f t="shared" si="123"/>
        <v>1835.789963284278</v>
      </c>
      <c r="Z177" s="108">
        <f t="shared" si="124"/>
        <v>6132.711237345773</v>
      </c>
      <c r="AA177" s="46">
        <f t="shared" si="125"/>
        <v>7968.5012006300512</v>
      </c>
    </row>
    <row r="178" spans="1:35" ht="13.5" customHeight="1" thickBot="1">
      <c r="A178" s="188">
        <v>1</v>
      </c>
      <c r="B178" s="50">
        <v>45261</v>
      </c>
      <c r="C178" s="69">
        <f>VLOOKUP(B178,'base(indices)'!$A$16:$C$183,3,FALSE)*2</f>
        <v>2640</v>
      </c>
      <c r="D178" s="335">
        <f>'base(indices)'!G171</f>
        <v>0.99999998000000001</v>
      </c>
      <c r="E178" s="163">
        <f t="shared" si="127"/>
        <v>2639.9999472</v>
      </c>
      <c r="F178" s="304">
        <f>'base(indices)'!I171</f>
        <v>6.9099999999999995E-2</v>
      </c>
      <c r="G178" s="163">
        <f t="shared" si="109"/>
        <v>182.42399635151997</v>
      </c>
      <c r="H178" s="355">
        <f t="shared" si="110"/>
        <v>2822.4239435515201</v>
      </c>
      <c r="I178" s="280">
        <f t="shared" si="126"/>
        <v>2822.4239435516502</v>
      </c>
      <c r="J178" s="285">
        <f>IF(((I178/2)+H$177/12*1)+K178&gt;I$197,I$197-K178,((I178/2)+H$177/12*1))</f>
        <v>1529.8249694035651</v>
      </c>
      <c r="K178" s="86">
        <f t="shared" si="103"/>
        <v>10221.185395576289</v>
      </c>
      <c r="L178" s="287">
        <f t="shared" si="114"/>
        <v>11751.010364979855</v>
      </c>
      <c r="M178" s="85">
        <f t="shared" si="115"/>
        <v>1453.3337209333868</v>
      </c>
      <c r="N178" s="86">
        <f t="shared" si="116"/>
        <v>9710.1261257974747</v>
      </c>
      <c r="O178" s="107">
        <f t="shared" si="117"/>
        <v>11163.459846730861</v>
      </c>
      <c r="P178" s="175">
        <f t="shared" si="102"/>
        <v>1376.8424724632087</v>
      </c>
      <c r="Q178" s="86">
        <f t="shared" si="118"/>
        <v>9199.0668560186605</v>
      </c>
      <c r="R178" s="165">
        <f t="shared" si="104"/>
        <v>10575.90932848187</v>
      </c>
      <c r="S178" s="85">
        <f t="shared" si="112"/>
        <v>1223.8599755228522</v>
      </c>
      <c r="T178" s="86">
        <f t="shared" si="119"/>
        <v>8176.9483164610319</v>
      </c>
      <c r="U178" s="107">
        <f t="shared" si="113"/>
        <v>9400.8082919838835</v>
      </c>
      <c r="V178" s="175">
        <f t="shared" si="120"/>
        <v>1070.8774785824955</v>
      </c>
      <c r="W178" s="86">
        <f t="shared" si="121"/>
        <v>7154.8297769034016</v>
      </c>
      <c r="X178" s="165">
        <f t="shared" si="122"/>
        <v>8225.7072554858969</v>
      </c>
      <c r="Y178" s="85">
        <f t="shared" si="123"/>
        <v>917.89498164213899</v>
      </c>
      <c r="Z178" s="86">
        <f t="shared" si="124"/>
        <v>6132.711237345773</v>
      </c>
      <c r="AA178" s="165">
        <f t="shared" si="125"/>
        <v>7050.6062189879121</v>
      </c>
    </row>
    <row r="179" spans="1:35" ht="13.5" customHeight="1" thickBot="1">
      <c r="A179" s="171"/>
      <c r="B179" s="172" t="s">
        <v>24</v>
      </c>
      <c r="C179" s="172"/>
      <c r="D179" s="376"/>
      <c r="E179" s="174"/>
      <c r="F179" s="423">
        <f>Y7</f>
        <v>45505</v>
      </c>
      <c r="G179" s="423"/>
      <c r="H179" s="377"/>
      <c r="I179" s="451">
        <f>SUM(H11:H178)</f>
        <v>300635.18760355376</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28">E182*F182</f>
        <v>85.002398299952006</v>
      </c>
      <c r="H182" s="80">
        <f>E182+G182</f>
        <v>1497.0023700599522</v>
      </c>
      <c r="I182" s="81">
        <f>I196</f>
        <v>10221.185395576289</v>
      </c>
      <c r="J182" s="114">
        <v>0</v>
      </c>
      <c r="K182" s="90">
        <f t="shared" ref="K182:K192" si="129">I182</f>
        <v>10221.185395576289</v>
      </c>
      <c r="L182" s="112">
        <f t="shared" ref="L182:L192" si="130">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28"/>
        <v>71.305998573880004</v>
      </c>
      <c r="H183" s="55">
        <f>E183+G183</f>
        <v>1483.3059703338802</v>
      </c>
      <c r="I183" s="56">
        <f t="shared" ref="I183:I193" si="131">I182-H182</f>
        <v>8724.1830255163368</v>
      </c>
      <c r="J183" s="57">
        <v>0</v>
      </c>
      <c r="K183" s="91">
        <f t="shared" si="129"/>
        <v>8724.1830255163368</v>
      </c>
      <c r="L183" s="113">
        <f t="shared" si="130"/>
        <v>8724.1830255163368</v>
      </c>
      <c r="M183" s="58">
        <f t="shared" ref="M183:M193" si="132">$J183*M$9</f>
        <v>0</v>
      </c>
      <c r="N183" s="91">
        <f t="shared" ref="N183:N188" si="133">$K183*M$9</f>
        <v>8287.9738742405189</v>
      </c>
      <c r="O183" s="59">
        <f t="shared" ref="O183:O188" si="134">M183+N183</f>
        <v>8287.9738742405189</v>
      </c>
      <c r="P183" s="57">
        <f t="shared" ref="P183:P193" si="135">$J183*P$9</f>
        <v>0</v>
      </c>
      <c r="Q183" s="57">
        <f t="shared" ref="Q183:Q188" si="136">$K183*P$9</f>
        <v>7851.7647229647037</v>
      </c>
      <c r="R183" s="60">
        <f t="shared" ref="R183:R188" si="137">P183+Q183</f>
        <v>7851.7647229647037</v>
      </c>
      <c r="S183" s="58">
        <f t="shared" ref="S183:S193" si="138">$J183*S$9</f>
        <v>0</v>
      </c>
      <c r="T183" s="91">
        <f t="shared" ref="T183:T188" si="139">$K183*S$9</f>
        <v>6979.3464204130696</v>
      </c>
      <c r="U183" s="59">
        <f t="shared" ref="U183:U188" si="140">S183+T183</f>
        <v>6979.3464204130696</v>
      </c>
      <c r="V183" s="58">
        <f t="shared" ref="V183:V193" si="141">$J183*V$9</f>
        <v>0</v>
      </c>
      <c r="W183" s="57">
        <f t="shared" ref="W183:W188" si="142">$K183*V$9</f>
        <v>6106.9281178614356</v>
      </c>
      <c r="X183" s="59">
        <f t="shared" ref="X183:X188" si="143">V183+W183</f>
        <v>6106.9281178614356</v>
      </c>
      <c r="Y183" s="58">
        <f t="shared" ref="Y183:Y193" si="144">$J183*Y$9</f>
        <v>0</v>
      </c>
      <c r="Z183" s="57">
        <f t="shared" ref="Z183:Z192" si="145">$K183*Y$9</f>
        <v>5234.5098153098015</v>
      </c>
      <c r="AA183" s="59">
        <f t="shared" ref="AA183:AA192" si="146">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28"/>
        <v>60.009998799800009</v>
      </c>
      <c r="H184" s="64">
        <f>E184+G184</f>
        <v>1472.0099705598002</v>
      </c>
      <c r="I184" s="65">
        <f t="shared" si="131"/>
        <v>7240.8770551824564</v>
      </c>
      <c r="J184" s="66">
        <v>0</v>
      </c>
      <c r="K184" s="93">
        <f t="shared" si="129"/>
        <v>7240.8770551824564</v>
      </c>
      <c r="L184" s="115">
        <f>J184+K184</f>
        <v>7240.8770551824564</v>
      </c>
      <c r="M184" s="45">
        <f t="shared" si="132"/>
        <v>0</v>
      </c>
      <c r="N184" s="108">
        <f t="shared" si="133"/>
        <v>6878.8332024233332</v>
      </c>
      <c r="O184" s="46">
        <f t="shared" si="134"/>
        <v>6878.8332024233332</v>
      </c>
      <c r="P184" s="43">
        <f t="shared" si="135"/>
        <v>0</v>
      </c>
      <c r="Q184" s="43">
        <f t="shared" si="136"/>
        <v>6516.7893496642109</v>
      </c>
      <c r="R184" s="47">
        <f t="shared" si="137"/>
        <v>6516.7893496642109</v>
      </c>
      <c r="S184" s="45">
        <f t="shared" si="138"/>
        <v>0</v>
      </c>
      <c r="T184" s="108">
        <f t="shared" si="139"/>
        <v>5792.7016441459655</v>
      </c>
      <c r="U184" s="46">
        <f t="shared" si="140"/>
        <v>5792.7016441459655</v>
      </c>
      <c r="V184" s="45">
        <f t="shared" si="141"/>
        <v>0</v>
      </c>
      <c r="W184" s="43">
        <f t="shared" si="142"/>
        <v>5068.6139386277191</v>
      </c>
      <c r="X184" s="46">
        <f t="shared" si="143"/>
        <v>5068.6139386277191</v>
      </c>
      <c r="Y184" s="45">
        <f t="shared" si="144"/>
        <v>0</v>
      </c>
      <c r="Z184" s="43">
        <f t="shared" si="145"/>
        <v>4344.5262331094737</v>
      </c>
      <c r="AA184" s="46">
        <f t="shared" si="146"/>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28"/>
        <v>48.290399034192006</v>
      </c>
      <c r="H185" s="55">
        <f t="shared" ref="H185:H193" si="147">E185+G185</f>
        <v>1460.2903707941921</v>
      </c>
      <c r="I185" s="56">
        <f t="shared" si="131"/>
        <v>5768.867084622656</v>
      </c>
      <c r="J185" s="57">
        <v>0</v>
      </c>
      <c r="K185" s="91">
        <f t="shared" si="129"/>
        <v>5768.867084622656</v>
      </c>
      <c r="L185" s="113">
        <f t="shared" si="130"/>
        <v>5768.867084622656</v>
      </c>
      <c r="M185" s="58">
        <f t="shared" si="132"/>
        <v>0</v>
      </c>
      <c r="N185" s="91">
        <f t="shared" si="133"/>
        <v>5480.4237303915233</v>
      </c>
      <c r="O185" s="59">
        <f t="shared" si="134"/>
        <v>5480.4237303915233</v>
      </c>
      <c r="P185" s="57">
        <f t="shared" si="135"/>
        <v>0</v>
      </c>
      <c r="Q185" s="57">
        <f t="shared" si="136"/>
        <v>5191.9803761603907</v>
      </c>
      <c r="R185" s="60">
        <f t="shared" si="137"/>
        <v>5191.9803761603907</v>
      </c>
      <c r="S185" s="58">
        <f t="shared" si="138"/>
        <v>0</v>
      </c>
      <c r="T185" s="91">
        <f t="shared" si="139"/>
        <v>4615.0936676981246</v>
      </c>
      <c r="U185" s="59">
        <f t="shared" si="140"/>
        <v>4615.0936676981246</v>
      </c>
      <c r="V185" s="58">
        <f t="shared" si="141"/>
        <v>0</v>
      </c>
      <c r="W185" s="57">
        <f t="shared" si="142"/>
        <v>4038.2069592358589</v>
      </c>
      <c r="X185" s="59">
        <f t="shared" si="143"/>
        <v>4038.2069592358589</v>
      </c>
      <c r="Y185" s="58">
        <f t="shared" si="144"/>
        <v>0</v>
      </c>
      <c r="Z185" s="57">
        <f t="shared" si="145"/>
        <v>3461.3202507735937</v>
      </c>
      <c r="AA185" s="59">
        <f t="shared" si="146"/>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28"/>
        <v>35.723599285528003</v>
      </c>
      <c r="H186" s="64">
        <f t="shared" si="147"/>
        <v>1447.7235710455282</v>
      </c>
      <c r="I186" s="83">
        <f t="shared" si="131"/>
        <v>4308.5767138284637</v>
      </c>
      <c r="J186" s="66">
        <v>0</v>
      </c>
      <c r="K186" s="93">
        <f t="shared" si="129"/>
        <v>4308.5767138284637</v>
      </c>
      <c r="L186" s="115">
        <f t="shared" si="130"/>
        <v>4308.5767138284637</v>
      </c>
      <c r="M186" s="45">
        <f t="shared" si="132"/>
        <v>0</v>
      </c>
      <c r="N186" s="108">
        <f t="shared" si="133"/>
        <v>4093.1478781370402</v>
      </c>
      <c r="O186" s="46">
        <f t="shared" si="134"/>
        <v>4093.1478781370402</v>
      </c>
      <c r="P186" s="43">
        <f t="shared" si="135"/>
        <v>0</v>
      </c>
      <c r="Q186" s="43">
        <f t="shared" si="136"/>
        <v>3877.7190424456176</v>
      </c>
      <c r="R186" s="47">
        <f t="shared" si="137"/>
        <v>3877.7190424456176</v>
      </c>
      <c r="S186" s="45">
        <f t="shared" si="138"/>
        <v>0</v>
      </c>
      <c r="T186" s="108">
        <f t="shared" si="139"/>
        <v>3446.861371062771</v>
      </c>
      <c r="U186" s="46">
        <f t="shared" si="140"/>
        <v>3446.861371062771</v>
      </c>
      <c r="V186" s="45">
        <f t="shared" si="141"/>
        <v>0</v>
      </c>
      <c r="W186" s="43">
        <f t="shared" si="142"/>
        <v>3016.0036996799245</v>
      </c>
      <c r="X186" s="46">
        <f t="shared" si="143"/>
        <v>3016.0036996799245</v>
      </c>
      <c r="Y186" s="45">
        <f t="shared" si="144"/>
        <v>0</v>
      </c>
      <c r="Z186" s="43">
        <f t="shared" si="145"/>
        <v>2585.1460282970779</v>
      </c>
      <c r="AA186" s="46">
        <f t="shared" si="146"/>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48">C187*D187</f>
        <v>1411.9999717600001</v>
      </c>
      <c r="F187" s="53">
        <f>'base(indices)'!I177</f>
        <v>1.7000000000000001E-2</v>
      </c>
      <c r="G187" s="54">
        <f t="shared" si="128"/>
        <v>24.003999519920004</v>
      </c>
      <c r="H187" s="55">
        <f t="shared" si="147"/>
        <v>1436.0039712799201</v>
      </c>
      <c r="I187" s="56">
        <f t="shared" si="131"/>
        <v>2860.8531427829357</v>
      </c>
      <c r="J187" s="57">
        <v>0</v>
      </c>
      <c r="K187" s="91">
        <f t="shared" si="129"/>
        <v>2860.8531427829357</v>
      </c>
      <c r="L187" s="113">
        <f t="shared" si="130"/>
        <v>2860.8531427829357</v>
      </c>
      <c r="M187" s="58">
        <f t="shared" si="132"/>
        <v>0</v>
      </c>
      <c r="N187" s="91">
        <f t="shared" si="133"/>
        <v>2717.810485643789</v>
      </c>
      <c r="O187" s="59">
        <f t="shared" si="134"/>
        <v>2717.810485643789</v>
      </c>
      <c r="P187" s="57">
        <f t="shared" si="135"/>
        <v>0</v>
      </c>
      <c r="Q187" s="57">
        <f t="shared" si="136"/>
        <v>2574.7678285046422</v>
      </c>
      <c r="R187" s="60">
        <f t="shared" si="137"/>
        <v>2574.7678285046422</v>
      </c>
      <c r="S187" s="58">
        <f t="shared" si="138"/>
        <v>0</v>
      </c>
      <c r="T187" s="91">
        <f t="shared" si="139"/>
        <v>2288.6825142263488</v>
      </c>
      <c r="U187" s="59">
        <f t="shared" si="140"/>
        <v>2288.6825142263488</v>
      </c>
      <c r="V187" s="58">
        <f t="shared" si="141"/>
        <v>0</v>
      </c>
      <c r="W187" s="57">
        <f t="shared" si="142"/>
        <v>2002.5971999480548</v>
      </c>
      <c r="X187" s="59">
        <f t="shared" si="143"/>
        <v>2002.5971999480548</v>
      </c>
      <c r="Y187" s="58">
        <f t="shared" si="144"/>
        <v>0</v>
      </c>
      <c r="Z187" s="57">
        <f t="shared" si="145"/>
        <v>1716.5118856697613</v>
      </c>
      <c r="AA187" s="59">
        <f t="shared" si="146"/>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48"/>
        <v>1411.9999717600001</v>
      </c>
      <c r="F188" s="53">
        <f>'base(indices)'!I178</f>
        <v>9.1000000000000004E-3</v>
      </c>
      <c r="G188" s="63">
        <f t="shared" si="128"/>
        <v>12.849199743016001</v>
      </c>
      <c r="H188" s="55">
        <f t="shared" si="147"/>
        <v>1424.8491715030161</v>
      </c>
      <c r="I188" s="65">
        <f t="shared" si="131"/>
        <v>1424.8491715030157</v>
      </c>
      <c r="J188" s="66">
        <v>0</v>
      </c>
      <c r="K188" s="93">
        <f t="shared" si="129"/>
        <v>1424.8491715030157</v>
      </c>
      <c r="L188" s="115">
        <f t="shared" si="130"/>
        <v>1424.8491715030157</v>
      </c>
      <c r="M188" s="45">
        <f t="shared" si="132"/>
        <v>0</v>
      </c>
      <c r="N188" s="108">
        <f t="shared" si="133"/>
        <v>1353.6067129278649</v>
      </c>
      <c r="O188" s="46">
        <f t="shared" si="134"/>
        <v>1353.6067129278649</v>
      </c>
      <c r="P188" s="43">
        <f t="shared" si="135"/>
        <v>0</v>
      </c>
      <c r="Q188" s="43">
        <f t="shared" si="136"/>
        <v>1282.3642543527142</v>
      </c>
      <c r="R188" s="47">
        <f t="shared" si="137"/>
        <v>1282.3642543527142</v>
      </c>
      <c r="S188" s="45">
        <f t="shared" si="138"/>
        <v>0</v>
      </c>
      <c r="T188" s="108">
        <f t="shared" si="139"/>
        <v>1139.8793372024127</v>
      </c>
      <c r="U188" s="46">
        <f t="shared" si="140"/>
        <v>1139.8793372024127</v>
      </c>
      <c r="V188" s="45">
        <f t="shared" si="141"/>
        <v>0</v>
      </c>
      <c r="W188" s="43">
        <f t="shared" si="142"/>
        <v>997.39442005211095</v>
      </c>
      <c r="X188" s="46">
        <f t="shared" si="143"/>
        <v>997.39442005211095</v>
      </c>
      <c r="Y188" s="45">
        <f t="shared" si="144"/>
        <v>0</v>
      </c>
      <c r="Z188" s="43">
        <f t="shared" si="145"/>
        <v>854.90950290180933</v>
      </c>
      <c r="AA188" s="46">
        <f t="shared" si="146"/>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48"/>
        <v>0</v>
      </c>
      <c r="F189" s="53">
        <f>'base(indices)'!I179</f>
        <v>0</v>
      </c>
      <c r="G189" s="63">
        <f t="shared" si="128"/>
        <v>0</v>
      </c>
      <c r="H189" s="55">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48"/>
        <v>0</v>
      </c>
      <c r="F190" s="53">
        <f>'base(indices)'!I180</f>
        <v>0</v>
      </c>
      <c r="G190" s="63">
        <f t="shared" si="128"/>
        <v>0</v>
      </c>
      <c r="H190" s="55">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48"/>
        <v>0</v>
      </c>
      <c r="F191" s="53">
        <f>'base(indices)'!I181</f>
        <v>0</v>
      </c>
      <c r="G191" s="63">
        <f t="shared" si="128"/>
        <v>0</v>
      </c>
      <c r="H191" s="55">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48"/>
        <v>0</v>
      </c>
      <c r="F192" s="53">
        <f>'base(indices)'!I182</f>
        <v>0</v>
      </c>
      <c r="G192" s="63">
        <f t="shared" si="128"/>
        <v>0</v>
      </c>
      <c r="H192" s="55">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3.5" customHeight="1">
      <c r="A193" s="110">
        <v>12</v>
      </c>
      <c r="B193" s="50">
        <v>45627</v>
      </c>
      <c r="C193" s="61">
        <f>VLOOKUP(B193,'base(indices)'!$A$16:$C$183,3,FALSE)*2</f>
        <v>2824</v>
      </c>
      <c r="D193" s="192">
        <f>'base(indices)'!G183</f>
        <v>0</v>
      </c>
      <c r="E193" s="63">
        <f t="shared" si="148"/>
        <v>0</v>
      </c>
      <c r="F193" s="53">
        <f>'base(indices)'!I183</f>
        <v>0</v>
      </c>
      <c r="G193" s="63">
        <f t="shared" si="128"/>
        <v>0</v>
      </c>
      <c r="H193" s="55">
        <f t="shared" si="147"/>
        <v>0</v>
      </c>
      <c r="I193" s="56">
        <f t="shared" si="131"/>
        <v>0</v>
      </c>
      <c r="J193" s="57">
        <v>0</v>
      </c>
      <c r="K193" s="91">
        <f>I193</f>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Y7:AA7"/>
    <mergeCell ref="K7:U7"/>
    <mergeCell ref="A9:A10"/>
    <mergeCell ref="B9:B10"/>
    <mergeCell ref="C9:C10"/>
    <mergeCell ref="D9:D10"/>
    <mergeCell ref="E9:E10"/>
    <mergeCell ref="P5:U5"/>
    <mergeCell ref="Y9:AA9"/>
    <mergeCell ref="F179:G179"/>
    <mergeCell ref="F196:H196"/>
    <mergeCell ref="I196:J196"/>
    <mergeCell ref="I9:I10"/>
    <mergeCell ref="J9:L9"/>
    <mergeCell ref="M9:O9"/>
    <mergeCell ref="P9:R9"/>
    <mergeCell ref="S9:U9"/>
    <mergeCell ref="V9:X9"/>
    <mergeCell ref="I8:J8"/>
    <mergeCell ref="F9:F10"/>
    <mergeCell ref="G9:G10"/>
    <mergeCell ref="H9:H10"/>
    <mergeCell ref="I179:J179"/>
  </mergeCells>
  <conditionalFormatting sqref="H195:X195 F179:F181 E23:H34 B155:B166 B23:B106">
    <cfRule type="cellIs" dxfId="229" priority="116" stopIfTrue="1" operator="notEqual">
      <formula>""</formula>
    </cfRule>
  </conditionalFormatting>
  <conditionalFormatting sqref="D23:D34">
    <cfRule type="cellIs" dxfId="228" priority="115" stopIfTrue="1" operator="equal">
      <formula>"Total"</formula>
    </cfRule>
  </conditionalFormatting>
  <conditionalFormatting sqref="E182">
    <cfRule type="cellIs" dxfId="227" priority="112" stopIfTrue="1" operator="notEqual">
      <formula>""</formula>
    </cfRule>
  </conditionalFormatting>
  <conditionalFormatting sqref="E182">
    <cfRule type="cellIs" dxfId="226" priority="110" stopIfTrue="1" operator="notEqual">
      <formula>""</formula>
    </cfRule>
  </conditionalFormatting>
  <conditionalFormatting sqref="E182">
    <cfRule type="cellIs" dxfId="225" priority="111" stopIfTrue="1" operator="notEqual">
      <formula>""</formula>
    </cfRule>
  </conditionalFormatting>
  <conditionalFormatting sqref="F196">
    <cfRule type="cellIs" dxfId="224" priority="114" stopIfTrue="1" operator="notEqual">
      <formula>""</formula>
    </cfRule>
  </conditionalFormatting>
  <conditionalFormatting sqref="F196 E194:H194">
    <cfRule type="cellIs" dxfId="223" priority="113" stopIfTrue="1" operator="notEqual">
      <formula>""</formula>
    </cfRule>
  </conditionalFormatting>
  <conditionalFormatting sqref="C194">
    <cfRule type="cellIs" dxfId="222" priority="108" stopIfTrue="1" operator="notEqual">
      <formula>""</formula>
    </cfRule>
  </conditionalFormatting>
  <conditionalFormatting sqref="G182:H182">
    <cfRule type="cellIs" dxfId="221" priority="103" stopIfTrue="1" operator="notEqual">
      <formula>""</formula>
    </cfRule>
  </conditionalFormatting>
  <conditionalFormatting sqref="B194">
    <cfRule type="cellIs" dxfId="220" priority="106" stopIfTrue="1" operator="notEqual">
      <formula>""</formula>
    </cfRule>
  </conditionalFormatting>
  <conditionalFormatting sqref="G182:H182">
    <cfRule type="cellIs" dxfId="219" priority="102" stopIfTrue="1" operator="notEqual">
      <formula>""</formula>
    </cfRule>
  </conditionalFormatting>
  <conditionalFormatting sqref="Y195:AA195">
    <cfRule type="cellIs" dxfId="218" priority="109" stopIfTrue="1" operator="notEqual">
      <formula>""</formula>
    </cfRule>
  </conditionalFormatting>
  <conditionalFormatting sqref="D194">
    <cfRule type="cellIs" dxfId="217" priority="107" stopIfTrue="1" operator="equal">
      <formula>"Total"</formula>
    </cfRule>
  </conditionalFormatting>
  <conditionalFormatting sqref="D9">
    <cfRule type="cellIs" dxfId="216" priority="105" stopIfTrue="1" operator="equal">
      <formula>"Total"</formula>
    </cfRule>
  </conditionalFormatting>
  <conditionalFormatting sqref="D9">
    <cfRule type="cellIs" dxfId="215" priority="104" stopIfTrue="1" operator="equal">
      <formula>"Total"</formula>
    </cfRule>
  </conditionalFormatting>
  <conditionalFormatting sqref="G188:G193">
    <cfRule type="cellIs" dxfId="214" priority="95" stopIfTrue="1" operator="notEqual">
      <formula>""</formula>
    </cfRule>
  </conditionalFormatting>
  <conditionalFormatting sqref="G187:H187 H188:H193">
    <cfRule type="cellIs" dxfId="213" priority="96" stopIfTrue="1" operator="notEqual">
      <formula>""</formula>
    </cfRule>
  </conditionalFormatting>
  <conditionalFormatting sqref="G183:H183">
    <cfRule type="cellIs" dxfId="212" priority="100" stopIfTrue="1" operator="notEqual">
      <formula>""</formula>
    </cfRule>
  </conditionalFormatting>
  <conditionalFormatting sqref="G183:H183">
    <cfRule type="cellIs" dxfId="211" priority="101" stopIfTrue="1" operator="notEqual">
      <formula>""</formula>
    </cfRule>
  </conditionalFormatting>
  <conditionalFormatting sqref="G184:H186">
    <cfRule type="cellIs" dxfId="210" priority="98" stopIfTrue="1" operator="notEqual">
      <formula>""</formula>
    </cfRule>
  </conditionalFormatting>
  <conditionalFormatting sqref="G184:H186">
    <cfRule type="cellIs" dxfId="209" priority="99" stopIfTrue="1" operator="notEqual">
      <formula>""</formula>
    </cfRule>
  </conditionalFormatting>
  <conditionalFormatting sqref="G188:G193">
    <cfRule type="cellIs" dxfId="208" priority="94" stopIfTrue="1" operator="notEqual">
      <formula>""</formula>
    </cfRule>
  </conditionalFormatting>
  <conditionalFormatting sqref="G187:H187 H188:H193">
    <cfRule type="cellIs" dxfId="207" priority="97" stopIfTrue="1" operator="notEqual">
      <formula>""</formula>
    </cfRule>
  </conditionalFormatting>
  <conditionalFormatting sqref="F182">
    <cfRule type="cellIs" dxfId="206" priority="93" stopIfTrue="1" operator="notEqual">
      <formula>""</formula>
    </cfRule>
  </conditionalFormatting>
  <conditionalFormatting sqref="F183:F193">
    <cfRule type="cellIs" dxfId="205" priority="92" stopIfTrue="1" operator="notEqual">
      <formula>""</formula>
    </cfRule>
  </conditionalFormatting>
  <conditionalFormatting sqref="F183:F193">
    <cfRule type="cellIs" dxfId="204" priority="91" stopIfTrue="1" operator="notEqual">
      <formula>""</formula>
    </cfRule>
  </conditionalFormatting>
  <conditionalFormatting sqref="D182">
    <cfRule type="cellIs" dxfId="203" priority="88" stopIfTrue="1" operator="notEqual">
      <formula>""</formula>
    </cfRule>
  </conditionalFormatting>
  <conditionalFormatting sqref="D182">
    <cfRule type="cellIs" dxfId="202" priority="90" stopIfTrue="1" operator="notEqual">
      <formula>""</formula>
    </cfRule>
  </conditionalFormatting>
  <conditionalFormatting sqref="D182">
    <cfRule type="cellIs" dxfId="201" priority="89" stopIfTrue="1" operator="notEqual">
      <formula>""</formula>
    </cfRule>
  </conditionalFormatting>
  <conditionalFormatting sqref="E183">
    <cfRule type="cellIs" dxfId="200" priority="87" stopIfTrue="1" operator="notEqual">
      <formula>""</formula>
    </cfRule>
  </conditionalFormatting>
  <conditionalFormatting sqref="E183">
    <cfRule type="cellIs" dxfId="199" priority="85" stopIfTrue="1" operator="notEqual">
      <formula>""</formula>
    </cfRule>
  </conditionalFormatting>
  <conditionalFormatting sqref="E183">
    <cfRule type="cellIs" dxfId="198" priority="86" stopIfTrue="1" operator="notEqual">
      <formula>""</formula>
    </cfRule>
  </conditionalFormatting>
  <conditionalFormatting sqref="E184:E185">
    <cfRule type="cellIs" dxfId="197" priority="84" stopIfTrue="1" operator="notEqual">
      <formula>""</formula>
    </cfRule>
  </conditionalFormatting>
  <conditionalFormatting sqref="E184:E185">
    <cfRule type="cellIs" dxfId="196" priority="82" stopIfTrue="1" operator="notEqual">
      <formula>""</formula>
    </cfRule>
  </conditionalFormatting>
  <conditionalFormatting sqref="E184:E185">
    <cfRule type="cellIs" dxfId="195" priority="83" stopIfTrue="1" operator="notEqual">
      <formula>""</formula>
    </cfRule>
  </conditionalFormatting>
  <conditionalFormatting sqref="E186">
    <cfRule type="cellIs" dxfId="194" priority="81" stopIfTrue="1" operator="notEqual">
      <formula>""</formula>
    </cfRule>
  </conditionalFormatting>
  <conditionalFormatting sqref="E186">
    <cfRule type="cellIs" dxfId="193" priority="79" stopIfTrue="1" operator="notEqual">
      <formula>""</formula>
    </cfRule>
  </conditionalFormatting>
  <conditionalFormatting sqref="E186">
    <cfRule type="cellIs" dxfId="192" priority="80" stopIfTrue="1" operator="notEqual">
      <formula>""</formula>
    </cfRule>
  </conditionalFormatting>
  <conditionalFormatting sqref="E187:E193">
    <cfRule type="cellIs" dxfId="191" priority="78" stopIfTrue="1" operator="notEqual">
      <formula>""</formula>
    </cfRule>
  </conditionalFormatting>
  <conditionalFormatting sqref="E187:E193">
    <cfRule type="cellIs" dxfId="190" priority="76" stopIfTrue="1" operator="notEqual">
      <formula>""</formula>
    </cfRule>
  </conditionalFormatting>
  <conditionalFormatting sqref="E187:E193">
    <cfRule type="cellIs" dxfId="189" priority="77" stopIfTrue="1" operator="notEqual">
      <formula>""</formula>
    </cfRule>
  </conditionalFormatting>
  <conditionalFormatting sqref="B47:B58">
    <cfRule type="cellIs" dxfId="188" priority="69" stopIfTrue="1" operator="notEqual">
      <formula>""</formula>
    </cfRule>
  </conditionalFormatting>
  <conditionalFormatting sqref="E35:H46 C35:C46">
    <cfRule type="cellIs" dxfId="187" priority="68" stopIfTrue="1" operator="notEqual">
      <formula>""</formula>
    </cfRule>
  </conditionalFormatting>
  <conditionalFormatting sqref="D183:D193">
    <cfRule type="cellIs" dxfId="186" priority="73" stopIfTrue="1" operator="equal">
      <formula>"Total"</formula>
    </cfRule>
  </conditionalFormatting>
  <conditionalFormatting sqref="B95:B166">
    <cfRule type="cellIs" dxfId="185" priority="70" stopIfTrue="1" operator="notEqual">
      <formula>""</formula>
    </cfRule>
  </conditionalFormatting>
  <conditionalFormatting sqref="C193">
    <cfRule type="cellIs" dxfId="184" priority="17" stopIfTrue="1" operator="notEqual">
      <formula>""</formula>
    </cfRule>
  </conditionalFormatting>
  <conditionalFormatting sqref="C148 C154 C144 C150 C146 C152">
    <cfRule type="cellIs" dxfId="183" priority="30" stopIfTrue="1" operator="notEqual">
      <formula>""</formula>
    </cfRule>
  </conditionalFormatting>
  <conditionalFormatting sqref="E155:H166 C155:C166">
    <cfRule type="cellIs" dxfId="182" priority="28" stopIfTrue="1" operator="notEqual">
      <formula>""</formula>
    </cfRule>
  </conditionalFormatting>
  <conditionalFormatting sqref="C182:C192">
    <cfRule type="cellIs" dxfId="181" priority="20" stopIfTrue="1" operator="notEqual">
      <formula>""</formula>
    </cfRule>
  </conditionalFormatting>
  <conditionalFormatting sqref="C187 C183 C189 C185 C191">
    <cfRule type="cellIs" dxfId="180" priority="18" stopIfTrue="1" operator="notEqual">
      <formula>""</formula>
    </cfRule>
  </conditionalFormatting>
  <conditionalFormatting sqref="C160 C166 C156 C162 C158 C164">
    <cfRule type="cellIs" dxfId="179" priority="25" stopIfTrue="1" operator="notEqual">
      <formula>""</formula>
    </cfRule>
  </conditionalFormatting>
  <conditionalFormatting sqref="C172 C178 C168 C174 C170 C176">
    <cfRule type="cellIs" dxfId="178" priority="22" stopIfTrue="1" operator="notEqual">
      <formula>""</formula>
    </cfRule>
  </conditionalFormatting>
  <conditionalFormatting sqref="C172 C178 C168 C174 C170 C176">
    <cfRule type="cellIs" dxfId="177" priority="21" stopIfTrue="1" operator="notEqual">
      <formula>""</formula>
    </cfRule>
  </conditionalFormatting>
  <conditionalFormatting sqref="C64 C70 C60 C66 C62 C68">
    <cfRule type="cellIs" dxfId="176" priority="58" stopIfTrue="1" operator="notEqual">
      <formula>""</formula>
    </cfRule>
  </conditionalFormatting>
  <conditionalFormatting sqref="D35:D46">
    <cfRule type="cellIs" dxfId="175" priority="67" stopIfTrue="1" operator="equal">
      <formula>"Total"</formula>
    </cfRule>
  </conditionalFormatting>
  <conditionalFormatting sqref="C40 C46 C36 C42 C38 C44">
    <cfRule type="cellIs" dxfId="174" priority="66" stopIfTrue="1" operator="notEqual">
      <formula>""</formula>
    </cfRule>
  </conditionalFormatting>
  <conditionalFormatting sqref="C40 C46 C36 C42 C38 C44">
    <cfRule type="cellIs" dxfId="173" priority="65" stopIfTrue="1" operator="notEqual">
      <formula>""</formula>
    </cfRule>
  </conditionalFormatting>
  <conditionalFormatting sqref="E47:H58 C47:C58">
    <cfRule type="cellIs" dxfId="172" priority="64" stopIfTrue="1" operator="notEqual">
      <formula>""</formula>
    </cfRule>
  </conditionalFormatting>
  <conditionalFormatting sqref="D47:D58">
    <cfRule type="cellIs" dxfId="171" priority="63" stopIfTrue="1" operator="equal">
      <formula>"Total"</formula>
    </cfRule>
  </conditionalFormatting>
  <conditionalFormatting sqref="C52 C58 C48 C54 C50 C56">
    <cfRule type="cellIs" dxfId="170" priority="62" stopIfTrue="1" operator="notEqual">
      <formula>""</formula>
    </cfRule>
  </conditionalFormatting>
  <conditionalFormatting sqref="C52 C58 C48 C54 C50 C56">
    <cfRule type="cellIs" dxfId="169" priority="61" stopIfTrue="1" operator="notEqual">
      <formula>""</formula>
    </cfRule>
  </conditionalFormatting>
  <conditionalFormatting sqref="E59:H70 C59:C70">
    <cfRule type="cellIs" dxfId="168" priority="60" stopIfTrue="1" operator="notEqual">
      <formula>""</formula>
    </cfRule>
  </conditionalFormatting>
  <conditionalFormatting sqref="D59:D70">
    <cfRule type="cellIs" dxfId="167" priority="59" stopIfTrue="1" operator="equal">
      <formula>"Total"</formula>
    </cfRule>
  </conditionalFormatting>
  <conditionalFormatting sqref="C64 C70 C60 C66 C62 C68">
    <cfRule type="cellIs" dxfId="166" priority="57" stopIfTrue="1" operator="notEqual">
      <formula>""</formula>
    </cfRule>
  </conditionalFormatting>
  <conditionalFormatting sqref="E71:H82 C71:C82">
    <cfRule type="cellIs" dxfId="165" priority="56" stopIfTrue="1" operator="notEqual">
      <formula>""</formula>
    </cfRule>
  </conditionalFormatting>
  <conditionalFormatting sqref="D71:D82">
    <cfRule type="cellIs" dxfId="164" priority="55" stopIfTrue="1" operator="equal">
      <formula>"Total"</formula>
    </cfRule>
  </conditionalFormatting>
  <conditionalFormatting sqref="C76 C82 C72 C78 C74 C80">
    <cfRule type="cellIs" dxfId="163" priority="54" stopIfTrue="1" operator="notEqual">
      <formula>""</formula>
    </cfRule>
  </conditionalFormatting>
  <conditionalFormatting sqref="C76 C82 C72 C78 C74 C80">
    <cfRule type="cellIs" dxfId="162" priority="53" stopIfTrue="1" operator="notEqual">
      <formula>""</formula>
    </cfRule>
  </conditionalFormatting>
  <conditionalFormatting sqref="E83:H94 C83:C94">
    <cfRule type="cellIs" dxfId="161" priority="52" stopIfTrue="1" operator="notEqual">
      <formula>""</formula>
    </cfRule>
  </conditionalFormatting>
  <conditionalFormatting sqref="D83:D94">
    <cfRule type="cellIs" dxfId="160" priority="51" stopIfTrue="1" operator="equal">
      <formula>"Total"</formula>
    </cfRule>
  </conditionalFormatting>
  <conditionalFormatting sqref="C88 C94 C84 C90 C86 C92">
    <cfRule type="cellIs" dxfId="159" priority="50" stopIfTrue="1" operator="notEqual">
      <formula>""</formula>
    </cfRule>
  </conditionalFormatting>
  <conditionalFormatting sqref="C88 C94 C84 C90 C86 C92">
    <cfRule type="cellIs" dxfId="158" priority="49" stopIfTrue="1" operator="notEqual">
      <formula>""</formula>
    </cfRule>
  </conditionalFormatting>
  <conditionalFormatting sqref="E95:H106 C95:C106">
    <cfRule type="cellIs" dxfId="157" priority="48" stopIfTrue="1" operator="notEqual">
      <formula>""</formula>
    </cfRule>
  </conditionalFormatting>
  <conditionalFormatting sqref="D95:D106">
    <cfRule type="cellIs" dxfId="156" priority="47" stopIfTrue="1" operator="equal">
      <formula>"Total"</formula>
    </cfRule>
  </conditionalFormatting>
  <conditionalFormatting sqref="C100 C106 C96 C102 C98 C104">
    <cfRule type="cellIs" dxfId="155" priority="46" stopIfTrue="1" operator="notEqual">
      <formula>""</formula>
    </cfRule>
  </conditionalFormatting>
  <conditionalFormatting sqref="C100 C106 C96 C102 C98 C104">
    <cfRule type="cellIs" dxfId="154" priority="45" stopIfTrue="1" operator="notEqual">
      <formula>""</formula>
    </cfRule>
  </conditionalFormatting>
  <conditionalFormatting sqref="E107:H118 C107:C118">
    <cfRule type="cellIs" dxfId="153" priority="44" stopIfTrue="1" operator="notEqual">
      <formula>""</formula>
    </cfRule>
  </conditionalFormatting>
  <conditionalFormatting sqref="D107:D118">
    <cfRule type="cellIs" dxfId="152" priority="43" stopIfTrue="1" operator="equal">
      <formula>"Total"</formula>
    </cfRule>
  </conditionalFormatting>
  <conditionalFormatting sqref="C112 C118 C108 C114 C110 C116">
    <cfRule type="cellIs" dxfId="151" priority="42" stopIfTrue="1" operator="notEqual">
      <formula>""</formula>
    </cfRule>
  </conditionalFormatting>
  <conditionalFormatting sqref="C112 C118 C108 C114 C110 C116">
    <cfRule type="cellIs" dxfId="150" priority="41" stopIfTrue="1" operator="notEqual">
      <formula>""</formula>
    </cfRule>
  </conditionalFormatting>
  <conditionalFormatting sqref="E119:H130 C119:C130">
    <cfRule type="cellIs" dxfId="149" priority="40" stopIfTrue="1" operator="notEqual">
      <formula>""</formula>
    </cfRule>
  </conditionalFormatting>
  <conditionalFormatting sqref="D119:D130">
    <cfRule type="cellIs" dxfId="148" priority="39" stopIfTrue="1" operator="equal">
      <formula>"Total"</formula>
    </cfRule>
  </conditionalFormatting>
  <conditionalFormatting sqref="C124 C130 C120 C126 C122 C128">
    <cfRule type="cellIs" dxfId="147" priority="38" stopIfTrue="1" operator="notEqual">
      <formula>""</formula>
    </cfRule>
  </conditionalFormatting>
  <conditionalFormatting sqref="C124 C130 C120 C126 C122 C128">
    <cfRule type="cellIs" dxfId="146" priority="37" stopIfTrue="1" operator="notEqual">
      <formula>""</formula>
    </cfRule>
  </conditionalFormatting>
  <conditionalFormatting sqref="E131:H142 C131:C142">
    <cfRule type="cellIs" dxfId="145" priority="36" stopIfTrue="1" operator="notEqual">
      <formula>""</formula>
    </cfRule>
  </conditionalFormatting>
  <conditionalFormatting sqref="D131:D142">
    <cfRule type="cellIs" dxfId="144" priority="35" stopIfTrue="1" operator="equal">
      <formula>"Total"</formula>
    </cfRule>
  </conditionalFormatting>
  <conditionalFormatting sqref="C136 C142 C132 C138 C134 C140">
    <cfRule type="cellIs" dxfId="143" priority="34" stopIfTrue="1" operator="notEqual">
      <formula>""</formula>
    </cfRule>
  </conditionalFormatting>
  <conditionalFormatting sqref="C136 C142 C132 C138 C134 C140">
    <cfRule type="cellIs" dxfId="142" priority="33" stopIfTrue="1" operator="notEqual">
      <formula>""</formula>
    </cfRule>
  </conditionalFormatting>
  <conditionalFormatting sqref="E143:H154 C143:C154">
    <cfRule type="cellIs" dxfId="141" priority="32" stopIfTrue="1" operator="notEqual">
      <formula>""</formula>
    </cfRule>
  </conditionalFormatting>
  <conditionalFormatting sqref="D143:D154">
    <cfRule type="cellIs" dxfId="140" priority="31" stopIfTrue="1" operator="equal">
      <formula>"Total"</formula>
    </cfRule>
  </conditionalFormatting>
  <conditionalFormatting sqref="C148 C154 C144 C150 C146 C152">
    <cfRule type="cellIs" dxfId="139" priority="29" stopIfTrue="1" operator="notEqual">
      <formula>""</formula>
    </cfRule>
  </conditionalFormatting>
  <conditionalFormatting sqref="D155:D166">
    <cfRule type="cellIs" dxfId="138" priority="27" stopIfTrue="1" operator="equal">
      <formula>"Total"</formula>
    </cfRule>
  </conditionalFormatting>
  <conditionalFormatting sqref="C160 C166 C156 C162 C158 C164">
    <cfRule type="cellIs" dxfId="137" priority="26" stopIfTrue="1" operator="notEqual">
      <formula>""</formula>
    </cfRule>
  </conditionalFormatting>
  <conditionalFormatting sqref="E167:H178 C167:C178">
    <cfRule type="cellIs" dxfId="136" priority="24" stopIfTrue="1" operator="notEqual">
      <formula>""</formula>
    </cfRule>
  </conditionalFormatting>
  <conditionalFormatting sqref="D167:D178">
    <cfRule type="cellIs" dxfId="135" priority="23" stopIfTrue="1" operator="equal">
      <formula>"Total"</formula>
    </cfRule>
  </conditionalFormatting>
  <conditionalFormatting sqref="C187 C183 C189 C185 C191">
    <cfRule type="cellIs" dxfId="134" priority="19" stopIfTrue="1" operator="notEqual">
      <formula>""</formula>
    </cfRule>
  </conditionalFormatting>
  <conditionalFormatting sqref="C23:C34">
    <cfRule type="cellIs" dxfId="133" priority="13" stopIfTrue="1" operator="notEqual">
      <formula>""</formula>
    </cfRule>
  </conditionalFormatting>
  <conditionalFormatting sqref="C24:C34">
    <cfRule type="cellIs" dxfId="132" priority="12" stopIfTrue="1" operator="notEqual">
      <formula>""</formula>
    </cfRule>
  </conditionalFormatting>
  <conditionalFormatting sqref="C24:C34">
    <cfRule type="cellIs" dxfId="131" priority="11" stopIfTrue="1" operator="notEqual">
      <formula>""</formula>
    </cfRule>
  </conditionalFormatting>
  <conditionalFormatting sqref="B167:B178">
    <cfRule type="cellIs" dxfId="130" priority="3" stopIfTrue="1" operator="notEqual">
      <formula>""</formula>
    </cfRule>
  </conditionalFormatting>
  <conditionalFormatting sqref="B182:B193">
    <cfRule type="cellIs" dxfId="129" priority="2" stopIfTrue="1" operator="notEqual">
      <formula>""</formula>
    </cfRule>
  </conditionalFormatting>
  <conditionalFormatting sqref="B182:B193">
    <cfRule type="cellIs" dxfId="128" priority="1" stopIfTrue="1" operator="notEqual">
      <formula>""</formula>
    </cfRule>
  </conditionalFormatting>
  <conditionalFormatting sqref="E11:H22 B11:B22">
    <cfRule type="cellIs" dxfId="127" priority="10" stopIfTrue="1" operator="notEqual">
      <formula>""</formula>
    </cfRule>
  </conditionalFormatting>
  <conditionalFormatting sqref="D11:D22">
    <cfRule type="cellIs" dxfId="126" priority="9" stopIfTrue="1" operator="equal">
      <formula>"Total"</formula>
    </cfRule>
  </conditionalFormatting>
  <conditionalFormatting sqref="C11:C22">
    <cfRule type="cellIs" dxfId="125" priority="8" stopIfTrue="1" operator="notEqual">
      <formula>""</formula>
    </cfRule>
  </conditionalFormatting>
  <conditionalFormatting sqref="C12:C22">
    <cfRule type="cellIs" dxfId="124" priority="7" stopIfTrue="1" operator="notEqual">
      <formula>""</formula>
    </cfRule>
  </conditionalFormatting>
  <conditionalFormatting sqref="C12:C22">
    <cfRule type="cellIs" dxfId="123" priority="6" stopIfTrue="1" operator="notEqual">
      <formula>""</formula>
    </cfRule>
  </conditionalFormatting>
  <conditionalFormatting sqref="B35:B46">
    <cfRule type="cellIs" dxfId="122" priority="5" stopIfTrue="1" operator="notEqual">
      <formula>""</formula>
    </cfRule>
  </conditionalFormatting>
  <conditionalFormatting sqref="B167:B178">
    <cfRule type="cellIs" dxfId="121" priority="4"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1" activePane="bottomLeft" state="frozen"/>
      <selection pane="bottomLeft" activeCell="A11" sqref="A11"/>
    </sheetView>
  </sheetViews>
  <sheetFormatPr defaultRowHeight="12.5"/>
  <cols>
    <col min="1" max="1" width="2.7265625" customWidth="1"/>
    <col min="2" max="2" width="5" style="1" customWidth="1"/>
    <col min="3" max="3" width="5.81640625" style="1" customWidth="1"/>
    <col min="4" max="4" width="5.54296875" style="1" customWidth="1"/>
    <col min="5" max="6" width="5.26953125" style="1" customWidth="1"/>
    <col min="7" max="7" width="4.54296875" style="1" customWidth="1"/>
    <col min="8" max="8" width="5.81640625" style="1" customWidth="1"/>
    <col min="9" max="9" width="7.54296875" style="1" customWidth="1"/>
    <col min="10" max="10" width="8.1796875" style="1" bestFit="1" customWidth="1"/>
    <col min="11" max="11" width="6.453125" style="1" customWidth="1"/>
    <col min="12" max="12" width="6.7265625" style="1" customWidth="1"/>
    <col min="13" max="13" width="6.54296875" style="1" customWidth="1"/>
    <col min="14" max="14" width="6.26953125" style="1" customWidth="1"/>
    <col min="15" max="15" width="6.7265625" style="1" customWidth="1"/>
    <col min="16" max="17" width="6.453125" style="1" customWidth="1"/>
    <col min="18" max="19" width="6.7265625" style="1" customWidth="1"/>
    <col min="20" max="20" width="6.26953125" style="1" customWidth="1"/>
    <col min="21" max="21" width="6.54296875" style="1" customWidth="1"/>
    <col min="22" max="22" width="6.453125" style="1" customWidth="1"/>
    <col min="23" max="23" width="6" style="1" customWidth="1"/>
    <col min="24" max="24" width="6.453125" style="1" customWidth="1"/>
    <col min="25" max="25" width="2.453125" style="1" customWidth="1"/>
    <col min="26" max="26" width="3" style="1" customWidth="1"/>
    <col min="27" max="27" width="3.7265625" style="1" customWidth="1"/>
    <col min="30" max="30" width="10" bestFit="1" customWidth="1"/>
    <col min="33" max="33" width="10.81640625" customWidth="1"/>
    <col min="34" max="34" width="9.81640625" customWidth="1"/>
    <col min="37" max="37" width="10" bestFit="1" customWidth="1"/>
  </cols>
  <sheetData>
    <row r="3" spans="1:27" ht="9.75" customHeight="1">
      <c r="I3" s="3" t="s">
        <v>0</v>
      </c>
      <c r="J3" s="2"/>
      <c r="K3" s="2"/>
      <c r="L3" s="2"/>
      <c r="M3" s="2"/>
      <c r="N3" s="2"/>
    </row>
    <row r="4" spans="1:27" ht="9.75" customHeight="1">
      <c r="I4" s="3" t="s">
        <v>1</v>
      </c>
      <c r="J4" s="2"/>
      <c r="K4" s="2"/>
      <c r="L4" s="2"/>
      <c r="M4" s="2"/>
      <c r="N4" s="2"/>
    </row>
    <row r="5" spans="1:27" ht="13">
      <c r="I5" s="4" t="s">
        <v>2</v>
      </c>
      <c r="P5" s="490" t="s">
        <v>31</v>
      </c>
      <c r="Q5" s="490"/>
    </row>
    <row r="6" spans="1:27" ht="2.25" customHeight="1"/>
    <row r="7" spans="1:27" ht="12.75" customHeight="1">
      <c r="B7" s="101" t="s">
        <v>3</v>
      </c>
      <c r="C7" s="101"/>
      <c r="D7" s="101"/>
      <c r="E7" s="101"/>
      <c r="F7" s="101"/>
      <c r="G7" s="101"/>
      <c r="H7" s="39"/>
      <c r="I7" s="39"/>
      <c r="J7" s="39"/>
      <c r="K7" s="491" t="s">
        <v>217</v>
      </c>
      <c r="L7" s="491"/>
      <c r="M7" s="491"/>
      <c r="N7" s="491"/>
      <c r="O7" s="491"/>
      <c r="P7" s="491"/>
      <c r="Q7" s="491"/>
      <c r="R7" s="491"/>
      <c r="S7" s="491"/>
      <c r="T7" s="491"/>
      <c r="U7" s="491"/>
      <c r="V7" s="102" t="s">
        <v>4</v>
      </c>
      <c r="W7" s="19"/>
      <c r="X7" s="19"/>
      <c r="Y7" s="436">
        <f>'base(indices)'!I2</f>
        <v>45505</v>
      </c>
      <c r="Z7" s="436"/>
      <c r="AA7" s="436"/>
    </row>
    <row r="8" spans="1:27" ht="13.5" thickBot="1">
      <c r="B8" s="6" t="s">
        <v>5</v>
      </c>
      <c r="C8" s="6"/>
      <c r="F8" s="5"/>
      <c r="G8" s="5"/>
      <c r="I8" s="437">
        <f>Y7</f>
        <v>45505</v>
      </c>
      <c r="J8" s="437"/>
      <c r="K8" s="179"/>
    </row>
    <row r="9" spans="1:27" ht="12.75" customHeight="1" thickBot="1">
      <c r="A9" s="438" t="s">
        <v>6</v>
      </c>
      <c r="B9" s="440" t="s">
        <v>7</v>
      </c>
      <c r="C9" s="442" t="s">
        <v>8</v>
      </c>
      <c r="D9" s="444" t="s">
        <v>9</v>
      </c>
      <c r="E9" s="444" t="s">
        <v>10</v>
      </c>
      <c r="F9" s="446" t="s">
        <v>11</v>
      </c>
      <c r="G9" s="446" t="s">
        <v>12</v>
      </c>
      <c r="H9" s="448" t="s">
        <v>13</v>
      </c>
      <c r="I9" s="428" t="s">
        <v>239</v>
      </c>
      <c r="J9" s="430" t="s">
        <v>15</v>
      </c>
      <c r="K9" s="431"/>
      <c r="L9" s="432"/>
      <c r="M9" s="433">
        <v>0.95</v>
      </c>
      <c r="N9" s="434"/>
      <c r="O9" s="435"/>
      <c r="P9" s="420">
        <v>0.9</v>
      </c>
      <c r="Q9" s="421"/>
      <c r="R9" s="422"/>
      <c r="S9" s="433">
        <v>0.8</v>
      </c>
      <c r="T9" s="434"/>
      <c r="U9" s="435"/>
      <c r="V9" s="420">
        <v>0.7</v>
      </c>
      <c r="W9" s="421"/>
      <c r="X9" s="422"/>
      <c r="Y9" s="420">
        <v>0.6</v>
      </c>
      <c r="Z9" s="421"/>
      <c r="AA9" s="422"/>
    </row>
    <row r="10" spans="1:27" ht="28.5" customHeight="1" thickBot="1">
      <c r="A10" s="439"/>
      <c r="B10" s="441"/>
      <c r="C10" s="443"/>
      <c r="D10" s="445"/>
      <c r="E10" s="445"/>
      <c r="F10" s="447"/>
      <c r="G10" s="447"/>
      <c r="H10" s="449"/>
      <c r="I10" s="429"/>
      <c r="J10" s="258" t="s">
        <v>16</v>
      </c>
      <c r="K10" s="259" t="s">
        <v>17</v>
      </c>
      <c r="L10" s="260" t="s">
        <v>18</v>
      </c>
      <c r="M10" s="261" t="s">
        <v>16</v>
      </c>
      <c r="N10" s="259" t="s">
        <v>17</v>
      </c>
      <c r="O10" s="261" t="s">
        <v>19</v>
      </c>
      <c r="P10" s="262" t="s">
        <v>16</v>
      </c>
      <c r="Q10" s="259" t="s">
        <v>17</v>
      </c>
      <c r="R10" s="263" t="s">
        <v>20</v>
      </c>
      <c r="S10" s="261" t="s">
        <v>16</v>
      </c>
      <c r="T10" s="259" t="s">
        <v>17</v>
      </c>
      <c r="U10" s="261" t="s">
        <v>21</v>
      </c>
      <c r="V10" s="261" t="s">
        <v>16</v>
      </c>
      <c r="W10" s="259" t="s">
        <v>17</v>
      </c>
      <c r="X10" s="261" t="s">
        <v>22</v>
      </c>
      <c r="Y10" s="261" t="s">
        <v>16</v>
      </c>
      <c r="Z10" s="259" t="s">
        <v>17</v>
      </c>
      <c r="AA10" s="261" t="s">
        <v>23</v>
      </c>
    </row>
    <row r="11" spans="1:27">
      <c r="A11" s="327">
        <v>168</v>
      </c>
      <c r="B11" s="136">
        <v>40179</v>
      </c>
      <c r="C11" s="120">
        <f>VLOOKUP(B11,'base(indices)'!$A$4:$C$183,3,FALSE)</f>
        <v>510</v>
      </c>
      <c r="D11" s="193">
        <f>'base(indices)'!G4</f>
        <v>2.0114918099999999</v>
      </c>
      <c r="E11" s="78">
        <f>C11*D11</f>
        <v>1025.8608230999998</v>
      </c>
      <c r="F11" s="79">
        <f>'base(indices)'!I4</f>
        <v>0.61907000000000001</v>
      </c>
      <c r="G11" s="78">
        <f t="shared" ref="G11:G22" si="0">E11*F11</f>
        <v>635.07965975651689</v>
      </c>
      <c r="H11" s="266">
        <f t="shared" ref="H11:H22" si="1">E11+G11</f>
        <v>1660.9404828565166</v>
      </c>
      <c r="I11" s="358">
        <f>I179</f>
        <v>278623.44746265502</v>
      </c>
      <c r="J11" s="48">
        <f>IF((I11)+K11&gt;$I$97,$I$197-K11,(I11))</f>
        <v>74498.814604423707</v>
      </c>
      <c r="K11" s="108">
        <f t="shared" ref="K11:K12" si="2">I$196</f>
        <v>10221.185395576289</v>
      </c>
      <c r="L11" s="49">
        <f t="shared" ref="L11:L22" si="3">J11+K11</f>
        <v>84720</v>
      </c>
      <c r="M11" s="138">
        <f t="shared" ref="M11:M22" si="4">J11*M$9</f>
        <v>70773.873874202516</v>
      </c>
      <c r="N11" s="109">
        <f t="shared" ref="N11:N22" si="5">K11*M$9</f>
        <v>9710.1261257974747</v>
      </c>
      <c r="O11" s="139">
        <f t="shared" ref="O11:O22" si="6">M11+N11</f>
        <v>80483.999999999985</v>
      </c>
      <c r="P11" s="291">
        <f t="shared" ref="P11:P22" si="7">J11*$P$9</f>
        <v>67048.93314398134</v>
      </c>
      <c r="Q11" s="109">
        <f t="shared" ref="Q11:Q22" si="8">K11*P$9</f>
        <v>9199.0668560186605</v>
      </c>
      <c r="R11" s="49">
        <f t="shared" ref="R11:R22" si="9">P11+Q11</f>
        <v>76248</v>
      </c>
      <c r="S11" s="138">
        <f t="shared" ref="S11:S22" si="10">J11*S$9</f>
        <v>59599.051683538972</v>
      </c>
      <c r="T11" s="109">
        <f t="shared" ref="T11:T22" si="11">K11*S$9</f>
        <v>8176.9483164610319</v>
      </c>
      <c r="U11" s="139">
        <f t="shared" ref="U11:U22" si="12">S11+T11</f>
        <v>67776</v>
      </c>
      <c r="V11" s="48">
        <f t="shared" ref="V11:V22" si="13">J11*V$9</f>
        <v>52149.170223096589</v>
      </c>
      <c r="W11" s="109">
        <f t="shared" ref="W11:W22" si="14">K11*V$9</f>
        <v>7154.8297769034016</v>
      </c>
      <c r="X11" s="49">
        <f t="shared" ref="X11:X22" si="15">V11+W11</f>
        <v>59303.999999999993</v>
      </c>
      <c r="Y11" s="138">
        <f t="shared" ref="Y11:Y22" si="16">J11*Y$9</f>
        <v>44699.288762654222</v>
      </c>
      <c r="Z11" s="109">
        <f t="shared" ref="Z11:Z22" si="17">K11*Y$9</f>
        <v>6132.711237345773</v>
      </c>
      <c r="AA11" s="49">
        <f t="shared" ref="AA11:AA22" si="18">Y11+Z11</f>
        <v>50831.999999999993</v>
      </c>
    </row>
    <row r="12" spans="1:27">
      <c r="A12" s="327">
        <v>167</v>
      </c>
      <c r="B12" s="50">
        <v>40210</v>
      </c>
      <c r="C12" s="61">
        <f>VLOOKUP(B12,'base(indices)'!$A$4:$C$183,3,FALSE)</f>
        <v>510</v>
      </c>
      <c r="D12" s="192">
        <f>'base(indices)'!G5</f>
        <v>2.0010861599999998</v>
      </c>
      <c r="E12" s="54">
        <f t="shared" ref="E12:E22" si="19">C12*D12</f>
        <v>1020.5539415999999</v>
      </c>
      <c r="F12" s="82">
        <f>'base(indices)'!I5</f>
        <v>0.61907000000000001</v>
      </c>
      <c r="G12" s="54">
        <f t="shared" si="0"/>
        <v>631.79432862631199</v>
      </c>
      <c r="H12" s="267">
        <f t="shared" si="1"/>
        <v>1652.3482702263118</v>
      </c>
      <c r="I12" s="359">
        <f t="shared" ref="I12:I23" si="20">I11-H11</f>
        <v>276962.50697979849</v>
      </c>
      <c r="J12" s="58">
        <f>IF((I12)+K12&gt;$I$197,$I$197-K12,(I12))</f>
        <v>74498.814604423707</v>
      </c>
      <c r="K12" s="91">
        <f t="shared" si="2"/>
        <v>10221.185395576289</v>
      </c>
      <c r="L12" s="284">
        <f t="shared" si="3"/>
        <v>84720</v>
      </c>
      <c r="M12" s="57">
        <f t="shared" si="4"/>
        <v>70773.873874202516</v>
      </c>
      <c r="N12" s="91">
        <f t="shared" si="5"/>
        <v>9710.1261257974747</v>
      </c>
      <c r="O12" s="60">
        <f t="shared" si="6"/>
        <v>80483.999999999985</v>
      </c>
      <c r="P12" s="58">
        <f t="shared" si="7"/>
        <v>67048.93314398134</v>
      </c>
      <c r="Q12" s="91">
        <f t="shared" si="8"/>
        <v>9199.0668560186605</v>
      </c>
      <c r="R12" s="59">
        <f t="shared" si="9"/>
        <v>76248</v>
      </c>
      <c r="S12" s="57">
        <f t="shared" si="10"/>
        <v>59599.051683538972</v>
      </c>
      <c r="T12" s="91">
        <f t="shared" si="11"/>
        <v>8176.9483164610319</v>
      </c>
      <c r="U12" s="60">
        <f t="shared" si="12"/>
        <v>67776</v>
      </c>
      <c r="V12" s="58">
        <f t="shared" si="13"/>
        <v>52149.170223096589</v>
      </c>
      <c r="W12" s="91">
        <f t="shared" si="14"/>
        <v>7154.8297769034016</v>
      </c>
      <c r="X12" s="59">
        <f t="shared" si="15"/>
        <v>59303.999999999993</v>
      </c>
      <c r="Y12" s="57">
        <f t="shared" si="16"/>
        <v>44699.288762654222</v>
      </c>
      <c r="Z12" s="91">
        <f t="shared" si="17"/>
        <v>6132.711237345773</v>
      </c>
      <c r="AA12" s="59">
        <f t="shared" si="18"/>
        <v>50831.999999999993</v>
      </c>
    </row>
    <row r="13" spans="1:27">
      <c r="A13" s="327">
        <v>166</v>
      </c>
      <c r="B13" s="40">
        <v>40238</v>
      </c>
      <c r="C13" s="61">
        <f>VLOOKUP(B13,'base(indices)'!$A$4:$C$183,3,FALSE)</f>
        <v>510</v>
      </c>
      <c r="D13" s="192">
        <f>'base(indices)'!G6</f>
        <v>1.9824511199999999</v>
      </c>
      <c r="E13" s="63">
        <f t="shared" si="19"/>
        <v>1011.0500711999999</v>
      </c>
      <c r="F13" s="82">
        <f>'base(indices)'!I6</f>
        <v>0.61907000000000001</v>
      </c>
      <c r="G13" s="63">
        <f t="shared" si="0"/>
        <v>625.91076757778399</v>
      </c>
      <c r="H13" s="268">
        <f t="shared" si="1"/>
        <v>1636.9608387777839</v>
      </c>
      <c r="I13" s="360">
        <f t="shared" si="20"/>
        <v>275310.15870957216</v>
      </c>
      <c r="J13" s="119">
        <f>IF((I13)+K13&gt;$I$197,$I$197-K13,(I13))</f>
        <v>74498.814604423707</v>
      </c>
      <c r="K13" s="108">
        <f t="shared" ref="K13:K22" si="21">I$196</f>
        <v>10221.185395576289</v>
      </c>
      <c r="L13" s="46">
        <f t="shared" si="3"/>
        <v>84720</v>
      </c>
      <c r="M13" s="43">
        <f t="shared" si="4"/>
        <v>70773.873874202516</v>
      </c>
      <c r="N13" s="108">
        <f t="shared" si="5"/>
        <v>9710.1261257974747</v>
      </c>
      <c r="O13" s="47">
        <f t="shared" si="6"/>
        <v>80483.999999999985</v>
      </c>
      <c r="P13" s="119">
        <f t="shared" si="7"/>
        <v>67048.93314398134</v>
      </c>
      <c r="Q13" s="108">
        <f t="shared" si="8"/>
        <v>9199.0668560186605</v>
      </c>
      <c r="R13" s="46">
        <f t="shared" si="9"/>
        <v>76248</v>
      </c>
      <c r="S13" s="43">
        <f t="shared" si="10"/>
        <v>59599.051683538972</v>
      </c>
      <c r="T13" s="108">
        <f t="shared" si="11"/>
        <v>8176.9483164610319</v>
      </c>
      <c r="U13" s="47">
        <f t="shared" si="12"/>
        <v>67776</v>
      </c>
      <c r="V13" s="45">
        <f t="shared" si="13"/>
        <v>52149.170223096589</v>
      </c>
      <c r="W13" s="108">
        <f t="shared" si="14"/>
        <v>7154.8297769034016</v>
      </c>
      <c r="X13" s="46">
        <f t="shared" si="15"/>
        <v>59303.999999999993</v>
      </c>
      <c r="Y13" s="43">
        <f t="shared" si="16"/>
        <v>44699.288762654222</v>
      </c>
      <c r="Z13" s="108">
        <f t="shared" si="17"/>
        <v>6132.711237345773</v>
      </c>
      <c r="AA13" s="46">
        <f t="shared" si="18"/>
        <v>50831.999999999993</v>
      </c>
    </row>
    <row r="14" spans="1:27">
      <c r="A14" s="327">
        <v>165</v>
      </c>
      <c r="B14" s="50">
        <v>40269</v>
      </c>
      <c r="C14" s="61">
        <f>VLOOKUP(B14,'base(indices)'!$A$4:$C$183,3,FALSE)</f>
        <v>510</v>
      </c>
      <c r="D14" s="192">
        <f>'base(indices)'!G7</f>
        <v>1.97160728</v>
      </c>
      <c r="E14" s="54">
        <f t="shared" si="19"/>
        <v>1005.5197128</v>
      </c>
      <c r="F14" s="82">
        <f>'base(indices)'!I7</f>
        <v>0.61907000000000001</v>
      </c>
      <c r="G14" s="54">
        <f t="shared" si="0"/>
        <v>622.48708860309603</v>
      </c>
      <c r="H14" s="267">
        <f t="shared" si="1"/>
        <v>1628.006801403096</v>
      </c>
      <c r="I14" s="359">
        <f t="shared" si="20"/>
        <v>273673.19787079439</v>
      </c>
      <c r="J14" s="58">
        <f>IF((I14)+K14&gt;$I$197,$I$197-K14,(I14))</f>
        <v>74498.814604423707</v>
      </c>
      <c r="K14" s="91">
        <f t="shared" si="21"/>
        <v>10221.185395576289</v>
      </c>
      <c r="L14" s="284">
        <f t="shared" si="3"/>
        <v>84720</v>
      </c>
      <c r="M14" s="57">
        <f t="shared" si="4"/>
        <v>70773.873874202516</v>
      </c>
      <c r="N14" s="91">
        <f t="shared" si="5"/>
        <v>9710.1261257974747</v>
      </c>
      <c r="O14" s="60">
        <f t="shared" si="6"/>
        <v>80483.999999999985</v>
      </c>
      <c r="P14" s="58">
        <f t="shared" si="7"/>
        <v>67048.93314398134</v>
      </c>
      <c r="Q14" s="91">
        <f t="shared" si="8"/>
        <v>9199.0668560186605</v>
      </c>
      <c r="R14" s="59">
        <f t="shared" si="9"/>
        <v>76248</v>
      </c>
      <c r="S14" s="57">
        <f t="shared" si="10"/>
        <v>59599.051683538972</v>
      </c>
      <c r="T14" s="91">
        <f t="shared" si="11"/>
        <v>8176.9483164610319</v>
      </c>
      <c r="U14" s="60">
        <f t="shared" si="12"/>
        <v>67776</v>
      </c>
      <c r="V14" s="58">
        <f t="shared" si="13"/>
        <v>52149.170223096589</v>
      </c>
      <c r="W14" s="91">
        <f t="shared" si="14"/>
        <v>7154.8297769034016</v>
      </c>
      <c r="X14" s="59">
        <f t="shared" si="15"/>
        <v>59303.999999999993</v>
      </c>
      <c r="Y14" s="57">
        <f t="shared" si="16"/>
        <v>44699.288762654222</v>
      </c>
      <c r="Z14" s="91">
        <f t="shared" si="17"/>
        <v>6132.711237345773</v>
      </c>
      <c r="AA14" s="59">
        <f t="shared" si="18"/>
        <v>50831.999999999993</v>
      </c>
    </row>
    <row r="15" spans="1:27">
      <c r="A15" s="327">
        <v>164</v>
      </c>
      <c r="B15" s="40">
        <v>40299</v>
      </c>
      <c r="C15" s="61">
        <f>VLOOKUP(B15,'base(indices)'!$A$4:$C$183,3,FALSE)</f>
        <v>510</v>
      </c>
      <c r="D15" s="192">
        <f>'base(indices)'!G8</f>
        <v>1.96218878</v>
      </c>
      <c r="E15" s="63">
        <f t="shared" si="19"/>
        <v>1000.7162777999999</v>
      </c>
      <c r="F15" s="82">
        <f>'base(indices)'!I8</f>
        <v>0.61907000000000001</v>
      </c>
      <c r="G15" s="63">
        <f t="shared" si="0"/>
        <v>619.51342609764595</v>
      </c>
      <c r="H15" s="268">
        <f t="shared" si="1"/>
        <v>1620.2297038976458</v>
      </c>
      <c r="I15" s="360">
        <f t="shared" si="20"/>
        <v>272045.19106939132</v>
      </c>
      <c r="J15" s="119">
        <f t="shared" ref="J15:J22" si="22">IF((I15)+K15&gt;$I$197,$I$197-K15,(I15))</f>
        <v>74498.814604423707</v>
      </c>
      <c r="K15" s="108">
        <f t="shared" si="21"/>
        <v>10221.185395576289</v>
      </c>
      <c r="L15" s="46">
        <f t="shared" si="3"/>
        <v>84720</v>
      </c>
      <c r="M15" s="43">
        <f t="shared" si="4"/>
        <v>70773.873874202516</v>
      </c>
      <c r="N15" s="108">
        <f t="shared" si="5"/>
        <v>9710.1261257974747</v>
      </c>
      <c r="O15" s="47">
        <f t="shared" si="6"/>
        <v>80483.999999999985</v>
      </c>
      <c r="P15" s="119">
        <f t="shared" si="7"/>
        <v>67048.93314398134</v>
      </c>
      <c r="Q15" s="108">
        <f t="shared" si="8"/>
        <v>9199.0668560186605</v>
      </c>
      <c r="R15" s="46">
        <f t="shared" si="9"/>
        <v>76248</v>
      </c>
      <c r="S15" s="43">
        <f t="shared" si="10"/>
        <v>59599.051683538972</v>
      </c>
      <c r="T15" s="108">
        <f t="shared" si="11"/>
        <v>8176.9483164610319</v>
      </c>
      <c r="U15" s="47">
        <f t="shared" si="12"/>
        <v>67776</v>
      </c>
      <c r="V15" s="45">
        <f t="shared" si="13"/>
        <v>52149.170223096589</v>
      </c>
      <c r="W15" s="108">
        <f t="shared" si="14"/>
        <v>7154.8297769034016</v>
      </c>
      <c r="X15" s="46">
        <f t="shared" si="15"/>
        <v>59303.999999999993</v>
      </c>
      <c r="Y15" s="43">
        <f t="shared" si="16"/>
        <v>44699.288762654222</v>
      </c>
      <c r="Z15" s="108">
        <f t="shared" si="17"/>
        <v>6132.711237345773</v>
      </c>
      <c r="AA15" s="46">
        <f t="shared" si="18"/>
        <v>50831.999999999993</v>
      </c>
    </row>
    <row r="16" spans="1:27">
      <c r="A16" s="327">
        <v>163</v>
      </c>
      <c r="B16" s="50">
        <v>40330</v>
      </c>
      <c r="C16" s="61">
        <f>VLOOKUP(B16,'base(indices)'!$A$4:$C$183,3,FALSE)</f>
        <v>510</v>
      </c>
      <c r="D16" s="192">
        <f>'base(indices)'!G9</f>
        <v>1.94990438</v>
      </c>
      <c r="E16" s="54">
        <f t="shared" si="19"/>
        <v>994.45123379999995</v>
      </c>
      <c r="F16" s="82">
        <f>'base(indices)'!I9</f>
        <v>0.61907000000000001</v>
      </c>
      <c r="G16" s="54">
        <f t="shared" si="0"/>
        <v>615.63492530856593</v>
      </c>
      <c r="H16" s="267">
        <f t="shared" si="1"/>
        <v>1610.0861591085659</v>
      </c>
      <c r="I16" s="359">
        <f t="shared" si="20"/>
        <v>270424.96136549365</v>
      </c>
      <c r="J16" s="58">
        <f t="shared" si="22"/>
        <v>74498.814604423707</v>
      </c>
      <c r="K16" s="91">
        <f t="shared" si="21"/>
        <v>10221.185395576289</v>
      </c>
      <c r="L16" s="284">
        <f t="shared" si="3"/>
        <v>84720</v>
      </c>
      <c r="M16" s="57">
        <f t="shared" si="4"/>
        <v>70773.873874202516</v>
      </c>
      <c r="N16" s="91">
        <f t="shared" si="5"/>
        <v>9710.1261257974747</v>
      </c>
      <c r="O16" s="60">
        <f t="shared" si="6"/>
        <v>80483.999999999985</v>
      </c>
      <c r="P16" s="58">
        <f t="shared" si="7"/>
        <v>67048.93314398134</v>
      </c>
      <c r="Q16" s="91">
        <f t="shared" si="8"/>
        <v>9199.0668560186605</v>
      </c>
      <c r="R16" s="59">
        <f t="shared" si="9"/>
        <v>76248</v>
      </c>
      <c r="S16" s="57">
        <f t="shared" si="10"/>
        <v>59599.051683538972</v>
      </c>
      <c r="T16" s="91">
        <f t="shared" si="11"/>
        <v>8176.9483164610319</v>
      </c>
      <c r="U16" s="60">
        <f t="shared" si="12"/>
        <v>67776</v>
      </c>
      <c r="V16" s="58">
        <f t="shared" si="13"/>
        <v>52149.170223096589</v>
      </c>
      <c r="W16" s="91">
        <f t="shared" si="14"/>
        <v>7154.8297769034016</v>
      </c>
      <c r="X16" s="59">
        <f t="shared" si="15"/>
        <v>59303.999999999993</v>
      </c>
      <c r="Y16" s="57">
        <f t="shared" si="16"/>
        <v>44699.288762654222</v>
      </c>
      <c r="Z16" s="91">
        <f t="shared" si="17"/>
        <v>6132.711237345773</v>
      </c>
      <c r="AA16" s="59">
        <f t="shared" si="18"/>
        <v>50831.999999999993</v>
      </c>
    </row>
    <row r="17" spans="1:27">
      <c r="A17" s="327">
        <v>162</v>
      </c>
      <c r="B17" s="40">
        <v>40360</v>
      </c>
      <c r="C17" s="61">
        <f>VLOOKUP(B17,'base(indices)'!$A$4:$C$183,3,FALSE)</f>
        <v>510</v>
      </c>
      <c r="D17" s="192">
        <f>'base(indices)'!G10</f>
        <v>1.9462065900000001</v>
      </c>
      <c r="E17" s="63">
        <f t="shared" si="19"/>
        <v>992.56536090000009</v>
      </c>
      <c r="F17" s="82">
        <f>'base(indices)'!I10</f>
        <v>0.61907000000000001</v>
      </c>
      <c r="G17" s="63">
        <f t="shared" si="0"/>
        <v>614.46743797236309</v>
      </c>
      <c r="H17" s="268">
        <f t="shared" si="1"/>
        <v>1607.0327988723632</v>
      </c>
      <c r="I17" s="360">
        <f t="shared" si="20"/>
        <v>268814.8752063851</v>
      </c>
      <c r="J17" s="119">
        <f t="shared" si="22"/>
        <v>74498.814604423707</v>
      </c>
      <c r="K17" s="108">
        <f t="shared" si="21"/>
        <v>10221.185395576289</v>
      </c>
      <c r="L17" s="46">
        <f t="shared" si="3"/>
        <v>84720</v>
      </c>
      <c r="M17" s="43">
        <f t="shared" si="4"/>
        <v>70773.873874202516</v>
      </c>
      <c r="N17" s="108">
        <f t="shared" si="5"/>
        <v>9710.1261257974747</v>
      </c>
      <c r="O17" s="47">
        <f t="shared" si="6"/>
        <v>80483.999999999985</v>
      </c>
      <c r="P17" s="119">
        <f t="shared" si="7"/>
        <v>67048.93314398134</v>
      </c>
      <c r="Q17" s="108">
        <f t="shared" si="8"/>
        <v>9199.0668560186605</v>
      </c>
      <c r="R17" s="46">
        <f t="shared" si="9"/>
        <v>76248</v>
      </c>
      <c r="S17" s="43">
        <f t="shared" si="10"/>
        <v>59599.051683538972</v>
      </c>
      <c r="T17" s="108">
        <f t="shared" si="11"/>
        <v>8176.9483164610319</v>
      </c>
      <c r="U17" s="47">
        <f t="shared" si="12"/>
        <v>67776</v>
      </c>
      <c r="V17" s="45">
        <f t="shared" si="13"/>
        <v>52149.170223096589</v>
      </c>
      <c r="W17" s="108">
        <f t="shared" si="14"/>
        <v>7154.8297769034016</v>
      </c>
      <c r="X17" s="46">
        <f t="shared" si="15"/>
        <v>59303.999999999993</v>
      </c>
      <c r="Y17" s="43">
        <f t="shared" si="16"/>
        <v>44699.288762654222</v>
      </c>
      <c r="Z17" s="108">
        <f t="shared" si="17"/>
        <v>6132.711237345773</v>
      </c>
      <c r="AA17" s="46">
        <f t="shared" si="18"/>
        <v>50831.999999999993</v>
      </c>
    </row>
    <row r="18" spans="1:27">
      <c r="A18" s="327">
        <v>161</v>
      </c>
      <c r="B18" s="50">
        <v>40391</v>
      </c>
      <c r="C18" s="61">
        <f>VLOOKUP(B18,'base(indices)'!$A$4:$C$183,3,FALSE)</f>
        <v>510</v>
      </c>
      <c r="D18" s="192">
        <f>'base(indices)'!G11</f>
        <v>1.9479597500000001</v>
      </c>
      <c r="E18" s="54">
        <f t="shared" si="19"/>
        <v>993.45947250000006</v>
      </c>
      <c r="F18" s="82">
        <f>'base(indices)'!I11</f>
        <v>0.61907000000000001</v>
      </c>
      <c r="G18" s="54">
        <f t="shared" si="0"/>
        <v>615.02095564057504</v>
      </c>
      <c r="H18" s="267">
        <f t="shared" si="1"/>
        <v>1608.480428140575</v>
      </c>
      <c r="I18" s="359">
        <f t="shared" si="20"/>
        <v>267207.84240751271</v>
      </c>
      <c r="J18" s="58">
        <f t="shared" si="22"/>
        <v>74498.814604423707</v>
      </c>
      <c r="K18" s="91">
        <f t="shared" si="21"/>
        <v>10221.185395576289</v>
      </c>
      <c r="L18" s="284">
        <f t="shared" si="3"/>
        <v>84720</v>
      </c>
      <c r="M18" s="57">
        <f t="shared" si="4"/>
        <v>70773.873874202516</v>
      </c>
      <c r="N18" s="91">
        <f t="shared" si="5"/>
        <v>9710.1261257974747</v>
      </c>
      <c r="O18" s="60">
        <f t="shared" si="6"/>
        <v>80483.999999999985</v>
      </c>
      <c r="P18" s="58">
        <f t="shared" si="7"/>
        <v>67048.93314398134</v>
      </c>
      <c r="Q18" s="91">
        <f t="shared" si="8"/>
        <v>9199.0668560186605</v>
      </c>
      <c r="R18" s="59">
        <f t="shared" si="9"/>
        <v>76248</v>
      </c>
      <c r="S18" s="57">
        <f t="shared" si="10"/>
        <v>59599.051683538972</v>
      </c>
      <c r="T18" s="91">
        <f t="shared" si="11"/>
        <v>8176.9483164610319</v>
      </c>
      <c r="U18" s="60">
        <f t="shared" si="12"/>
        <v>67776</v>
      </c>
      <c r="V18" s="58">
        <f t="shared" si="13"/>
        <v>52149.170223096589</v>
      </c>
      <c r="W18" s="91">
        <f t="shared" si="14"/>
        <v>7154.8297769034016</v>
      </c>
      <c r="X18" s="59">
        <f t="shared" si="15"/>
        <v>59303.999999999993</v>
      </c>
      <c r="Y18" s="57">
        <f t="shared" si="16"/>
        <v>44699.288762654222</v>
      </c>
      <c r="Z18" s="91">
        <f t="shared" si="17"/>
        <v>6132.711237345773</v>
      </c>
      <c r="AA18" s="59">
        <f t="shared" si="18"/>
        <v>50831.999999999993</v>
      </c>
    </row>
    <row r="19" spans="1:27">
      <c r="A19" s="327">
        <v>160</v>
      </c>
      <c r="B19" s="40">
        <v>40422</v>
      </c>
      <c r="C19" s="61">
        <f>VLOOKUP(B19,'base(indices)'!$A$4:$C$183,3,FALSE)</f>
        <v>510</v>
      </c>
      <c r="D19" s="192">
        <f>'base(indices)'!G12</f>
        <v>1.9489342199999999</v>
      </c>
      <c r="E19" s="63">
        <f t="shared" si="19"/>
        <v>993.95645219999994</v>
      </c>
      <c r="F19" s="82">
        <f>'base(indices)'!I12</f>
        <v>0.61907000000000001</v>
      </c>
      <c r="G19" s="63">
        <f t="shared" si="0"/>
        <v>615.32862086345392</v>
      </c>
      <c r="H19" s="268">
        <f t="shared" si="1"/>
        <v>1609.2850730634539</v>
      </c>
      <c r="I19" s="360">
        <f t="shared" si="20"/>
        <v>265599.36197937216</v>
      </c>
      <c r="J19" s="119">
        <f t="shared" si="22"/>
        <v>74498.814604423707</v>
      </c>
      <c r="K19" s="108">
        <f t="shared" si="21"/>
        <v>10221.185395576289</v>
      </c>
      <c r="L19" s="46">
        <f t="shared" si="3"/>
        <v>84720</v>
      </c>
      <c r="M19" s="43">
        <f t="shared" si="4"/>
        <v>70773.873874202516</v>
      </c>
      <c r="N19" s="108">
        <f t="shared" si="5"/>
        <v>9710.1261257974747</v>
      </c>
      <c r="O19" s="47">
        <f t="shared" si="6"/>
        <v>80483.999999999985</v>
      </c>
      <c r="P19" s="119">
        <f t="shared" si="7"/>
        <v>67048.93314398134</v>
      </c>
      <c r="Q19" s="108">
        <f t="shared" si="8"/>
        <v>9199.0668560186605</v>
      </c>
      <c r="R19" s="46">
        <f t="shared" si="9"/>
        <v>76248</v>
      </c>
      <c r="S19" s="43">
        <f t="shared" si="10"/>
        <v>59599.051683538972</v>
      </c>
      <c r="T19" s="108">
        <f t="shared" si="11"/>
        <v>8176.9483164610319</v>
      </c>
      <c r="U19" s="47">
        <f t="shared" si="12"/>
        <v>67776</v>
      </c>
      <c r="V19" s="45">
        <f t="shared" si="13"/>
        <v>52149.170223096589</v>
      </c>
      <c r="W19" s="108">
        <f t="shared" si="14"/>
        <v>7154.8297769034016</v>
      </c>
      <c r="X19" s="46">
        <f t="shared" si="15"/>
        <v>59303.999999999993</v>
      </c>
      <c r="Y19" s="43">
        <f t="shared" si="16"/>
        <v>44699.288762654222</v>
      </c>
      <c r="Z19" s="108">
        <f t="shared" si="17"/>
        <v>6132.711237345773</v>
      </c>
      <c r="AA19" s="46">
        <f t="shared" si="18"/>
        <v>50831.999999999993</v>
      </c>
    </row>
    <row r="20" spans="1:27">
      <c r="A20" s="327">
        <v>159</v>
      </c>
      <c r="B20" s="50">
        <v>40452</v>
      </c>
      <c r="C20" s="61">
        <f>VLOOKUP(B20,'base(indices)'!$A$4:$C$183,3,FALSE)</f>
        <v>510</v>
      </c>
      <c r="D20" s="192">
        <f>'base(indices)'!G13</f>
        <v>1.94291119</v>
      </c>
      <c r="E20" s="54">
        <f t="shared" si="19"/>
        <v>990.88470689999997</v>
      </c>
      <c r="F20" s="82">
        <f>'base(indices)'!I13</f>
        <v>0.61907000000000001</v>
      </c>
      <c r="G20" s="54">
        <f t="shared" si="0"/>
        <v>613.42699550058296</v>
      </c>
      <c r="H20" s="267">
        <f t="shared" si="1"/>
        <v>1604.3117024005828</v>
      </c>
      <c r="I20" s="359">
        <f t="shared" si="20"/>
        <v>263990.07690630871</v>
      </c>
      <c r="J20" s="58">
        <f t="shared" si="22"/>
        <v>74498.814604423707</v>
      </c>
      <c r="K20" s="91">
        <f t="shared" si="21"/>
        <v>10221.185395576289</v>
      </c>
      <c r="L20" s="284">
        <f t="shared" si="3"/>
        <v>84720</v>
      </c>
      <c r="M20" s="57">
        <f t="shared" si="4"/>
        <v>70773.873874202516</v>
      </c>
      <c r="N20" s="91">
        <f t="shared" si="5"/>
        <v>9710.1261257974747</v>
      </c>
      <c r="O20" s="60">
        <f t="shared" si="6"/>
        <v>80483.999999999985</v>
      </c>
      <c r="P20" s="58">
        <f t="shared" si="7"/>
        <v>67048.93314398134</v>
      </c>
      <c r="Q20" s="91">
        <f t="shared" si="8"/>
        <v>9199.0668560186605</v>
      </c>
      <c r="R20" s="59">
        <f t="shared" si="9"/>
        <v>76248</v>
      </c>
      <c r="S20" s="57">
        <f t="shared" si="10"/>
        <v>59599.051683538972</v>
      </c>
      <c r="T20" s="91">
        <f t="shared" si="11"/>
        <v>8176.9483164610319</v>
      </c>
      <c r="U20" s="60">
        <f t="shared" si="12"/>
        <v>67776</v>
      </c>
      <c r="V20" s="58">
        <f t="shared" si="13"/>
        <v>52149.170223096589</v>
      </c>
      <c r="W20" s="91">
        <f t="shared" si="14"/>
        <v>7154.8297769034016</v>
      </c>
      <c r="X20" s="59">
        <f t="shared" si="15"/>
        <v>59303.999999999993</v>
      </c>
      <c r="Y20" s="57">
        <f t="shared" si="16"/>
        <v>44699.288762654222</v>
      </c>
      <c r="Z20" s="91">
        <f t="shared" si="17"/>
        <v>6132.711237345773</v>
      </c>
      <c r="AA20" s="59">
        <f t="shared" si="18"/>
        <v>50831.999999999993</v>
      </c>
    </row>
    <row r="21" spans="1:27">
      <c r="A21" s="327">
        <v>158</v>
      </c>
      <c r="B21" s="40">
        <v>40483</v>
      </c>
      <c r="C21" s="61">
        <f>VLOOKUP(B21,'base(indices)'!$A$4:$C$183,3,FALSE)</f>
        <v>510</v>
      </c>
      <c r="D21" s="192">
        <f>'base(indices)'!G14</f>
        <v>1.9309393699999999</v>
      </c>
      <c r="E21" s="63">
        <f t="shared" si="19"/>
        <v>984.77907870000001</v>
      </c>
      <c r="F21" s="82">
        <f>'base(indices)'!I14</f>
        <v>0.61907000000000001</v>
      </c>
      <c r="G21" s="63">
        <f t="shared" si="0"/>
        <v>609.647184250809</v>
      </c>
      <c r="H21" s="268">
        <f t="shared" si="1"/>
        <v>1594.4262629508089</v>
      </c>
      <c r="I21" s="360">
        <f t="shared" si="20"/>
        <v>262385.76520390814</v>
      </c>
      <c r="J21" s="119">
        <f t="shared" si="22"/>
        <v>74498.814604423707</v>
      </c>
      <c r="K21" s="108">
        <f t="shared" si="21"/>
        <v>10221.185395576289</v>
      </c>
      <c r="L21" s="46">
        <f t="shared" si="3"/>
        <v>84720</v>
      </c>
      <c r="M21" s="43">
        <f t="shared" si="4"/>
        <v>70773.873874202516</v>
      </c>
      <c r="N21" s="108">
        <f t="shared" si="5"/>
        <v>9710.1261257974747</v>
      </c>
      <c r="O21" s="47">
        <f t="shared" si="6"/>
        <v>80483.999999999985</v>
      </c>
      <c r="P21" s="119">
        <f t="shared" si="7"/>
        <v>67048.93314398134</v>
      </c>
      <c r="Q21" s="108">
        <f t="shared" si="8"/>
        <v>9199.0668560186605</v>
      </c>
      <c r="R21" s="46">
        <f t="shared" si="9"/>
        <v>76248</v>
      </c>
      <c r="S21" s="43">
        <f t="shared" si="10"/>
        <v>59599.051683538972</v>
      </c>
      <c r="T21" s="108">
        <f t="shared" si="11"/>
        <v>8176.9483164610319</v>
      </c>
      <c r="U21" s="47">
        <f t="shared" si="12"/>
        <v>67776</v>
      </c>
      <c r="V21" s="45">
        <f t="shared" si="13"/>
        <v>52149.170223096589</v>
      </c>
      <c r="W21" s="108">
        <f t="shared" si="14"/>
        <v>7154.8297769034016</v>
      </c>
      <c r="X21" s="46">
        <f t="shared" si="15"/>
        <v>59303.999999999993</v>
      </c>
      <c r="Y21" s="43">
        <f t="shared" si="16"/>
        <v>44699.288762654222</v>
      </c>
      <c r="Z21" s="108">
        <f t="shared" si="17"/>
        <v>6132.711237345773</v>
      </c>
      <c r="AA21" s="46">
        <f t="shared" si="18"/>
        <v>50831.999999999993</v>
      </c>
    </row>
    <row r="22" spans="1:27" ht="13" thickBot="1">
      <c r="A22" s="356">
        <v>157</v>
      </c>
      <c r="B22" s="300">
        <v>40513</v>
      </c>
      <c r="C22" s="61">
        <f>VLOOKUP(B22,'base(indices)'!$A$4:$C$183,3,FALSE)</f>
        <v>510</v>
      </c>
      <c r="D22" s="335">
        <f>'base(indices)'!G15</f>
        <v>1.91447488</v>
      </c>
      <c r="E22" s="163">
        <f t="shared" si="19"/>
        <v>976.38218879999999</v>
      </c>
      <c r="F22" s="304">
        <f>'base(indices)'!I15</f>
        <v>0.61907000000000001</v>
      </c>
      <c r="G22" s="163">
        <f t="shared" si="0"/>
        <v>604.44892162041606</v>
      </c>
      <c r="H22" s="355">
        <f t="shared" si="1"/>
        <v>1580.8311104204161</v>
      </c>
      <c r="I22" s="361">
        <f t="shared" si="20"/>
        <v>260791.33894095733</v>
      </c>
      <c r="J22" s="58">
        <f t="shared" si="22"/>
        <v>74498.814604423707</v>
      </c>
      <c r="K22" s="202">
        <f t="shared" si="21"/>
        <v>10221.185395576289</v>
      </c>
      <c r="L22" s="286">
        <f t="shared" si="3"/>
        <v>84720</v>
      </c>
      <c r="M22" s="282">
        <f t="shared" si="4"/>
        <v>70773.873874202516</v>
      </c>
      <c r="N22" s="202">
        <f t="shared" si="5"/>
        <v>9710.1261257974747</v>
      </c>
      <c r="O22" s="289">
        <f t="shared" si="6"/>
        <v>80483.999999999985</v>
      </c>
      <c r="P22" s="285">
        <f t="shared" si="7"/>
        <v>67048.93314398134</v>
      </c>
      <c r="Q22" s="202">
        <f t="shared" si="8"/>
        <v>9199.0668560186605</v>
      </c>
      <c r="R22" s="203">
        <f t="shared" si="9"/>
        <v>76248</v>
      </c>
      <c r="S22" s="282">
        <f t="shared" si="10"/>
        <v>59599.051683538972</v>
      </c>
      <c r="T22" s="202">
        <f t="shared" si="11"/>
        <v>8176.9483164610319</v>
      </c>
      <c r="U22" s="289">
        <f t="shared" si="12"/>
        <v>67776</v>
      </c>
      <c r="V22" s="285">
        <f t="shared" si="13"/>
        <v>52149.170223096589</v>
      </c>
      <c r="W22" s="202">
        <f t="shared" si="14"/>
        <v>7154.8297769034016</v>
      </c>
      <c r="X22" s="203">
        <f t="shared" si="15"/>
        <v>59303.999999999993</v>
      </c>
      <c r="Y22" s="282">
        <f t="shared" si="16"/>
        <v>44699.288762654222</v>
      </c>
      <c r="Z22" s="202">
        <f t="shared" si="17"/>
        <v>6132.711237345773</v>
      </c>
      <c r="AA22" s="203">
        <f t="shared" si="18"/>
        <v>50831.999999999993</v>
      </c>
    </row>
    <row r="23" spans="1:27">
      <c r="A23" s="350">
        <v>156</v>
      </c>
      <c r="B23" s="246">
        <v>40544</v>
      </c>
      <c r="C23" s="120">
        <f>VLOOKUP(B23,'base(indices)'!$A$4:$C$183,3,FALSE)</f>
        <v>540</v>
      </c>
      <c r="D23" s="193">
        <f>'base(indices)'!G16</f>
        <v>1.90135553</v>
      </c>
      <c r="E23" s="78">
        <f>C23*D23</f>
        <v>1026.7319861999999</v>
      </c>
      <c r="F23" s="79">
        <f>'base(indices)'!I16</f>
        <v>0.61907000000000001</v>
      </c>
      <c r="G23" s="78">
        <f t="shared" ref="G23:G86" si="23">E23*F23</f>
        <v>635.61897069683403</v>
      </c>
      <c r="H23" s="266">
        <f t="shared" ref="H23:H86" si="24">E23+G23</f>
        <v>1662.3509568968338</v>
      </c>
      <c r="I23" s="360">
        <f t="shared" si="20"/>
        <v>259210.50783053692</v>
      </c>
      <c r="J23" s="48">
        <f>IF((I23)+K23&gt;$I$97,$I$197-K23,(I23))</f>
        <v>74498.814604423707</v>
      </c>
      <c r="K23" s="109">
        <f t="shared" ref="K23:K86" si="25">I$196</f>
        <v>10221.185395576289</v>
      </c>
      <c r="L23" s="49">
        <f t="shared" ref="L23:L82" si="26">J23+K23</f>
        <v>84720</v>
      </c>
      <c r="M23" s="138">
        <f t="shared" ref="M23:M86" si="27">J23*M$9</f>
        <v>70773.873874202516</v>
      </c>
      <c r="N23" s="109">
        <f t="shared" ref="N23:N86" si="28">K23*M$9</f>
        <v>9710.1261257974747</v>
      </c>
      <c r="O23" s="139">
        <f t="shared" ref="O23:O82" si="29">M23+N23</f>
        <v>80483.999999999985</v>
      </c>
      <c r="P23" s="291">
        <f t="shared" ref="P23:P85" si="30">J23*$P$9</f>
        <v>67048.93314398134</v>
      </c>
      <c r="Q23" s="109">
        <f t="shared" ref="Q23:Q86" si="31">K23*P$9</f>
        <v>9199.0668560186605</v>
      </c>
      <c r="R23" s="49">
        <f t="shared" ref="R23:R82" si="32">P23+Q23</f>
        <v>76248</v>
      </c>
      <c r="S23" s="138">
        <f t="shared" ref="S23:S86" si="33">J23*S$9</f>
        <v>59599.051683538972</v>
      </c>
      <c r="T23" s="109">
        <f t="shared" ref="T23:T86" si="34">K23*S$9</f>
        <v>8176.9483164610319</v>
      </c>
      <c r="U23" s="139">
        <f t="shared" ref="U23:U82" si="35">S23+T23</f>
        <v>67776</v>
      </c>
      <c r="V23" s="48">
        <f t="shared" ref="V23:V86" si="36">J23*V$9</f>
        <v>52149.170223096589</v>
      </c>
      <c r="W23" s="109">
        <f t="shared" ref="W23:W86" si="37">K23*V$9</f>
        <v>7154.8297769034016</v>
      </c>
      <c r="X23" s="49">
        <f t="shared" ref="X23:X82" si="38">V23+W23</f>
        <v>59303.999999999993</v>
      </c>
      <c r="Y23" s="138">
        <f t="shared" ref="Y23:Y86" si="39">J23*Y$9</f>
        <v>44699.288762654222</v>
      </c>
      <c r="Z23" s="109">
        <f t="shared" ref="Z23:Z86" si="40">K23*Y$9</f>
        <v>6132.711237345773</v>
      </c>
      <c r="AA23" s="49">
        <f t="shared" ref="AA23:AA82" si="41">Y23+Z23</f>
        <v>50831.999999999993</v>
      </c>
    </row>
    <row r="24" spans="1:27">
      <c r="A24" s="327">
        <v>155</v>
      </c>
      <c r="B24" s="50">
        <v>40575</v>
      </c>
      <c r="C24" s="61">
        <f>VLOOKUP(B24,'base(indices)'!$A$4:$C$183,3,FALSE)</f>
        <v>540</v>
      </c>
      <c r="D24" s="192">
        <f>'base(indices)'!G17</f>
        <v>1.88701422</v>
      </c>
      <c r="E24" s="54">
        <f t="shared" ref="E24:E34" si="42">C24*D24</f>
        <v>1018.9876788</v>
      </c>
      <c r="F24" s="82">
        <f>'base(indices)'!I17</f>
        <v>0.61907000000000001</v>
      </c>
      <c r="G24" s="54">
        <f t="shared" si="23"/>
        <v>630.82470231471598</v>
      </c>
      <c r="H24" s="267">
        <f t="shared" si="24"/>
        <v>1649.8123811147161</v>
      </c>
      <c r="I24" s="359">
        <f t="shared" ref="I24:I87" si="43">I23-H23</f>
        <v>257548.15687364008</v>
      </c>
      <c r="J24" s="58">
        <f>IF((I24)+K24&gt;$I$197,$I$197-K24,(I24))</f>
        <v>74498.814604423707</v>
      </c>
      <c r="K24" s="91">
        <f t="shared" si="25"/>
        <v>10221.185395576289</v>
      </c>
      <c r="L24" s="284">
        <f t="shared" si="26"/>
        <v>84720</v>
      </c>
      <c r="M24" s="57">
        <f t="shared" si="27"/>
        <v>70773.873874202516</v>
      </c>
      <c r="N24" s="91">
        <f t="shared" si="28"/>
        <v>9710.1261257974747</v>
      </c>
      <c r="O24" s="60">
        <f t="shared" si="29"/>
        <v>80483.999999999985</v>
      </c>
      <c r="P24" s="58">
        <f t="shared" si="30"/>
        <v>67048.93314398134</v>
      </c>
      <c r="Q24" s="91">
        <f t="shared" si="31"/>
        <v>9199.0668560186605</v>
      </c>
      <c r="R24" s="59">
        <f t="shared" si="32"/>
        <v>76248</v>
      </c>
      <c r="S24" s="57">
        <f t="shared" si="33"/>
        <v>59599.051683538972</v>
      </c>
      <c r="T24" s="91">
        <f t="shared" si="34"/>
        <v>8176.9483164610319</v>
      </c>
      <c r="U24" s="60">
        <f t="shared" si="35"/>
        <v>67776</v>
      </c>
      <c r="V24" s="58">
        <f t="shared" si="36"/>
        <v>52149.170223096589</v>
      </c>
      <c r="W24" s="91">
        <f t="shared" si="37"/>
        <v>7154.8297769034016</v>
      </c>
      <c r="X24" s="59">
        <f t="shared" si="38"/>
        <v>59303.999999999993</v>
      </c>
      <c r="Y24" s="57">
        <f t="shared" si="39"/>
        <v>44699.288762654222</v>
      </c>
      <c r="Z24" s="91">
        <f t="shared" si="40"/>
        <v>6132.711237345773</v>
      </c>
      <c r="AA24" s="59">
        <f t="shared" si="41"/>
        <v>50831.999999999993</v>
      </c>
    </row>
    <row r="25" spans="1:27">
      <c r="A25" s="327">
        <v>154</v>
      </c>
      <c r="B25" s="40">
        <v>40603</v>
      </c>
      <c r="C25" s="61">
        <f>VLOOKUP(B25,'base(indices)'!$A$4:$C$183,3,FALSE)</f>
        <v>545</v>
      </c>
      <c r="D25" s="192">
        <f>'base(indices)'!G18</f>
        <v>1.8688860300000001</v>
      </c>
      <c r="E25" s="63">
        <f t="shared" si="42"/>
        <v>1018.54288635</v>
      </c>
      <c r="F25" s="82">
        <f>'base(indices)'!I18</f>
        <v>0.61907000000000001</v>
      </c>
      <c r="G25" s="63">
        <f t="shared" si="23"/>
        <v>630.54934465269446</v>
      </c>
      <c r="H25" s="268">
        <f t="shared" si="24"/>
        <v>1649.0922310026945</v>
      </c>
      <c r="I25" s="360">
        <f t="shared" si="43"/>
        <v>255898.34449252536</v>
      </c>
      <c r="J25" s="119">
        <f>IF((I25)+K25&gt;$I$197,$I$197-K25,(I25))</f>
        <v>74498.814604423707</v>
      </c>
      <c r="K25" s="108">
        <f t="shared" si="25"/>
        <v>10221.185395576289</v>
      </c>
      <c r="L25" s="46">
        <f t="shared" si="26"/>
        <v>84720</v>
      </c>
      <c r="M25" s="43">
        <f t="shared" si="27"/>
        <v>70773.873874202516</v>
      </c>
      <c r="N25" s="108">
        <f t="shared" si="28"/>
        <v>9710.1261257974747</v>
      </c>
      <c r="O25" s="47">
        <f t="shared" si="29"/>
        <v>80483.999999999985</v>
      </c>
      <c r="P25" s="119">
        <f t="shared" si="30"/>
        <v>67048.93314398134</v>
      </c>
      <c r="Q25" s="108">
        <f t="shared" si="31"/>
        <v>9199.0668560186605</v>
      </c>
      <c r="R25" s="46">
        <f t="shared" si="32"/>
        <v>76248</v>
      </c>
      <c r="S25" s="43">
        <f t="shared" si="33"/>
        <v>59599.051683538972</v>
      </c>
      <c r="T25" s="108">
        <f t="shared" si="34"/>
        <v>8176.9483164610319</v>
      </c>
      <c r="U25" s="47">
        <f t="shared" si="35"/>
        <v>67776</v>
      </c>
      <c r="V25" s="45">
        <f t="shared" si="36"/>
        <v>52149.170223096589</v>
      </c>
      <c r="W25" s="108">
        <f t="shared" si="37"/>
        <v>7154.8297769034016</v>
      </c>
      <c r="X25" s="46">
        <f t="shared" si="38"/>
        <v>59303.999999999993</v>
      </c>
      <c r="Y25" s="43">
        <f t="shared" si="39"/>
        <v>44699.288762654222</v>
      </c>
      <c r="Z25" s="108">
        <f t="shared" si="40"/>
        <v>6132.711237345773</v>
      </c>
      <c r="AA25" s="46">
        <f t="shared" si="41"/>
        <v>50831.999999999993</v>
      </c>
    </row>
    <row r="26" spans="1:27">
      <c r="A26" s="327">
        <v>153</v>
      </c>
      <c r="B26" s="50">
        <v>40634</v>
      </c>
      <c r="C26" s="61">
        <f>VLOOKUP(B26,'base(indices)'!$A$4:$C$183,3,FALSE)</f>
        <v>545</v>
      </c>
      <c r="D26" s="192">
        <f>'base(indices)'!G19</f>
        <v>1.85773959</v>
      </c>
      <c r="E26" s="54">
        <f t="shared" si="42"/>
        <v>1012.46807655</v>
      </c>
      <c r="F26" s="82">
        <f>'base(indices)'!I19</f>
        <v>0.61907000000000001</v>
      </c>
      <c r="G26" s="54">
        <f t="shared" si="23"/>
        <v>626.7886121498085</v>
      </c>
      <c r="H26" s="267">
        <f t="shared" si="24"/>
        <v>1639.2566886998084</v>
      </c>
      <c r="I26" s="359">
        <f t="shared" si="43"/>
        <v>254249.25226152266</v>
      </c>
      <c r="J26" s="58">
        <f>IF((I26)+K26&gt;$I$197,$I$197-K26,(I26))</f>
        <v>74498.814604423707</v>
      </c>
      <c r="K26" s="91">
        <f t="shared" si="25"/>
        <v>10221.185395576289</v>
      </c>
      <c r="L26" s="284">
        <f t="shared" si="26"/>
        <v>84720</v>
      </c>
      <c r="M26" s="57">
        <f t="shared" si="27"/>
        <v>70773.873874202516</v>
      </c>
      <c r="N26" s="91">
        <f t="shared" si="28"/>
        <v>9710.1261257974747</v>
      </c>
      <c r="O26" s="60">
        <f t="shared" si="29"/>
        <v>80483.999999999985</v>
      </c>
      <c r="P26" s="58">
        <f t="shared" si="30"/>
        <v>67048.93314398134</v>
      </c>
      <c r="Q26" s="91">
        <f t="shared" si="31"/>
        <v>9199.0668560186605</v>
      </c>
      <c r="R26" s="59">
        <f t="shared" si="32"/>
        <v>76248</v>
      </c>
      <c r="S26" s="57">
        <f t="shared" si="33"/>
        <v>59599.051683538972</v>
      </c>
      <c r="T26" s="91">
        <f t="shared" si="34"/>
        <v>8176.9483164610319</v>
      </c>
      <c r="U26" s="60">
        <f t="shared" si="35"/>
        <v>67776</v>
      </c>
      <c r="V26" s="58">
        <f t="shared" si="36"/>
        <v>52149.170223096589</v>
      </c>
      <c r="W26" s="91">
        <f t="shared" si="37"/>
        <v>7154.8297769034016</v>
      </c>
      <c r="X26" s="59">
        <f t="shared" si="38"/>
        <v>59303.999999999993</v>
      </c>
      <c r="Y26" s="57">
        <f t="shared" si="39"/>
        <v>44699.288762654222</v>
      </c>
      <c r="Z26" s="91">
        <f t="shared" si="40"/>
        <v>6132.711237345773</v>
      </c>
      <c r="AA26" s="59">
        <f t="shared" si="41"/>
        <v>50831.999999999993</v>
      </c>
    </row>
    <row r="27" spans="1:27">
      <c r="A27" s="327">
        <v>152</v>
      </c>
      <c r="B27" s="40">
        <v>40664</v>
      </c>
      <c r="C27" s="61">
        <f>VLOOKUP(B27,'base(indices)'!$A$4:$C$183,3,FALSE)</f>
        <v>545</v>
      </c>
      <c r="D27" s="192">
        <f>'base(indices)'!G20</f>
        <v>1.8435443</v>
      </c>
      <c r="E27" s="63">
        <f t="shared" si="42"/>
        <v>1004.7316435</v>
      </c>
      <c r="F27" s="82">
        <f>'base(indices)'!I20</f>
        <v>0.61907000000000001</v>
      </c>
      <c r="G27" s="63">
        <f t="shared" si="23"/>
        <v>621.99921854154502</v>
      </c>
      <c r="H27" s="268">
        <f t="shared" si="24"/>
        <v>1626.7308620415452</v>
      </c>
      <c r="I27" s="360">
        <f t="shared" si="43"/>
        <v>252609.99557282287</v>
      </c>
      <c r="J27" s="119">
        <f t="shared" ref="J27:J34" si="44">IF((I27)+K27&gt;$I$197,$I$197-K27,(I27))</f>
        <v>74498.814604423707</v>
      </c>
      <c r="K27" s="108">
        <f t="shared" si="25"/>
        <v>10221.185395576289</v>
      </c>
      <c r="L27" s="46">
        <f t="shared" si="26"/>
        <v>84720</v>
      </c>
      <c r="M27" s="43">
        <f t="shared" si="27"/>
        <v>70773.873874202516</v>
      </c>
      <c r="N27" s="108">
        <f t="shared" si="28"/>
        <v>9710.1261257974747</v>
      </c>
      <c r="O27" s="47">
        <f t="shared" si="29"/>
        <v>80483.999999999985</v>
      </c>
      <c r="P27" s="119">
        <f t="shared" si="30"/>
        <v>67048.93314398134</v>
      </c>
      <c r="Q27" s="108">
        <f t="shared" si="31"/>
        <v>9199.0668560186605</v>
      </c>
      <c r="R27" s="46">
        <f t="shared" si="32"/>
        <v>76248</v>
      </c>
      <c r="S27" s="43">
        <f t="shared" si="33"/>
        <v>59599.051683538972</v>
      </c>
      <c r="T27" s="108">
        <f t="shared" si="34"/>
        <v>8176.9483164610319</v>
      </c>
      <c r="U27" s="47">
        <f t="shared" si="35"/>
        <v>67776</v>
      </c>
      <c r="V27" s="45">
        <f t="shared" si="36"/>
        <v>52149.170223096589</v>
      </c>
      <c r="W27" s="108">
        <f t="shared" si="37"/>
        <v>7154.8297769034016</v>
      </c>
      <c r="X27" s="46">
        <f t="shared" si="38"/>
        <v>59303.999999999993</v>
      </c>
      <c r="Y27" s="43">
        <f t="shared" si="39"/>
        <v>44699.288762654222</v>
      </c>
      <c r="Z27" s="108">
        <f t="shared" si="40"/>
        <v>6132.711237345773</v>
      </c>
      <c r="AA27" s="46">
        <f t="shared" si="41"/>
        <v>50831.999999999993</v>
      </c>
    </row>
    <row r="28" spans="1:27">
      <c r="A28" s="327">
        <v>151</v>
      </c>
      <c r="B28" s="50">
        <v>40695</v>
      </c>
      <c r="C28" s="61">
        <f>VLOOKUP(B28,'base(indices)'!$A$4:$C$183,3,FALSE)</f>
        <v>545</v>
      </c>
      <c r="D28" s="192">
        <f>'base(indices)'!G21</f>
        <v>1.8307291999999999</v>
      </c>
      <c r="E28" s="54">
        <f t="shared" si="42"/>
        <v>997.74741399999994</v>
      </c>
      <c r="F28" s="82">
        <f>'base(indices)'!I21</f>
        <v>0.61907000000000001</v>
      </c>
      <c r="G28" s="54">
        <f t="shared" si="23"/>
        <v>617.67549158498002</v>
      </c>
      <c r="H28" s="267">
        <f t="shared" si="24"/>
        <v>1615.4229055849801</v>
      </c>
      <c r="I28" s="359">
        <f t="shared" si="43"/>
        <v>250983.26471078131</v>
      </c>
      <c r="J28" s="58">
        <f t="shared" si="44"/>
        <v>74498.814604423707</v>
      </c>
      <c r="K28" s="91">
        <f t="shared" si="25"/>
        <v>10221.185395576289</v>
      </c>
      <c r="L28" s="284">
        <f t="shared" si="26"/>
        <v>84720</v>
      </c>
      <c r="M28" s="57">
        <f t="shared" si="27"/>
        <v>70773.873874202516</v>
      </c>
      <c r="N28" s="91">
        <f t="shared" si="28"/>
        <v>9710.1261257974747</v>
      </c>
      <c r="O28" s="60">
        <f t="shared" si="29"/>
        <v>80483.999999999985</v>
      </c>
      <c r="P28" s="58">
        <f t="shared" si="30"/>
        <v>67048.93314398134</v>
      </c>
      <c r="Q28" s="91">
        <f t="shared" si="31"/>
        <v>9199.0668560186605</v>
      </c>
      <c r="R28" s="59">
        <f t="shared" si="32"/>
        <v>76248</v>
      </c>
      <c r="S28" s="57">
        <f t="shared" si="33"/>
        <v>59599.051683538972</v>
      </c>
      <c r="T28" s="91">
        <f t="shared" si="34"/>
        <v>8176.9483164610319</v>
      </c>
      <c r="U28" s="60">
        <f t="shared" si="35"/>
        <v>67776</v>
      </c>
      <c r="V28" s="58">
        <f t="shared" si="36"/>
        <v>52149.170223096589</v>
      </c>
      <c r="W28" s="91">
        <f t="shared" si="37"/>
        <v>7154.8297769034016</v>
      </c>
      <c r="X28" s="59">
        <f t="shared" si="38"/>
        <v>59303.999999999993</v>
      </c>
      <c r="Y28" s="57">
        <f t="shared" si="39"/>
        <v>44699.288762654222</v>
      </c>
      <c r="Z28" s="91">
        <f t="shared" si="40"/>
        <v>6132.711237345773</v>
      </c>
      <c r="AA28" s="59">
        <f t="shared" si="41"/>
        <v>50831.999999999993</v>
      </c>
    </row>
    <row r="29" spans="1:27">
      <c r="A29" s="327">
        <v>150</v>
      </c>
      <c r="B29" s="40">
        <v>40725</v>
      </c>
      <c r="C29" s="61">
        <f>VLOOKUP(B29,'base(indices)'!$A$4:$C$183,3,FALSE)</f>
        <v>545</v>
      </c>
      <c r="D29" s="192">
        <f>'base(indices)'!G22</f>
        <v>1.8265281799999999</v>
      </c>
      <c r="E29" s="63">
        <f t="shared" si="42"/>
        <v>995.45785809999995</v>
      </c>
      <c r="F29" s="82">
        <f>'base(indices)'!I22</f>
        <v>0.61907000000000001</v>
      </c>
      <c r="G29" s="63">
        <f t="shared" si="23"/>
        <v>616.25809621396695</v>
      </c>
      <c r="H29" s="268">
        <f t="shared" si="24"/>
        <v>1611.7159543139669</v>
      </c>
      <c r="I29" s="360">
        <f t="shared" si="43"/>
        <v>249367.84180519634</v>
      </c>
      <c r="J29" s="119">
        <f t="shared" si="44"/>
        <v>74498.814604423707</v>
      </c>
      <c r="K29" s="108">
        <f t="shared" si="25"/>
        <v>10221.185395576289</v>
      </c>
      <c r="L29" s="46">
        <f t="shared" si="26"/>
        <v>84720</v>
      </c>
      <c r="M29" s="43">
        <f t="shared" si="27"/>
        <v>70773.873874202516</v>
      </c>
      <c r="N29" s="108">
        <f t="shared" si="28"/>
        <v>9710.1261257974747</v>
      </c>
      <c r="O29" s="47">
        <f t="shared" si="29"/>
        <v>80483.999999999985</v>
      </c>
      <c r="P29" s="119">
        <f t="shared" si="30"/>
        <v>67048.93314398134</v>
      </c>
      <c r="Q29" s="108">
        <f t="shared" si="31"/>
        <v>9199.0668560186605</v>
      </c>
      <c r="R29" s="46">
        <f t="shared" si="32"/>
        <v>76248</v>
      </c>
      <c r="S29" s="43">
        <f t="shared" si="33"/>
        <v>59599.051683538972</v>
      </c>
      <c r="T29" s="108">
        <f t="shared" si="34"/>
        <v>8176.9483164610319</v>
      </c>
      <c r="U29" s="47">
        <f t="shared" si="35"/>
        <v>67776</v>
      </c>
      <c r="V29" s="45">
        <f t="shared" si="36"/>
        <v>52149.170223096589</v>
      </c>
      <c r="W29" s="108">
        <f t="shared" si="37"/>
        <v>7154.8297769034016</v>
      </c>
      <c r="X29" s="46">
        <f t="shared" si="38"/>
        <v>59303.999999999993</v>
      </c>
      <c r="Y29" s="43">
        <f t="shared" si="39"/>
        <v>44699.288762654222</v>
      </c>
      <c r="Z29" s="108">
        <f t="shared" si="40"/>
        <v>6132.711237345773</v>
      </c>
      <c r="AA29" s="46">
        <f t="shared" si="41"/>
        <v>50831.999999999993</v>
      </c>
    </row>
    <row r="30" spans="1:27">
      <c r="A30" s="327">
        <v>149</v>
      </c>
      <c r="B30" s="50">
        <v>40756</v>
      </c>
      <c r="C30" s="61">
        <f>VLOOKUP(B30,'base(indices)'!$A$4:$C$183,3,FALSE)</f>
        <v>545</v>
      </c>
      <c r="D30" s="192">
        <f>'base(indices)'!G23</f>
        <v>1.8247034799999999</v>
      </c>
      <c r="E30" s="54">
        <f t="shared" si="42"/>
        <v>994.46339660000001</v>
      </c>
      <c r="F30" s="82">
        <f>'base(indices)'!I23</f>
        <v>0.61907000000000001</v>
      </c>
      <c r="G30" s="54">
        <f t="shared" si="23"/>
        <v>615.64245493316207</v>
      </c>
      <c r="H30" s="267">
        <f t="shared" si="24"/>
        <v>1610.105851533162</v>
      </c>
      <c r="I30" s="359">
        <f t="shared" si="43"/>
        <v>247756.12585088238</v>
      </c>
      <c r="J30" s="58">
        <f t="shared" si="44"/>
        <v>74498.814604423707</v>
      </c>
      <c r="K30" s="91">
        <f t="shared" si="25"/>
        <v>10221.185395576289</v>
      </c>
      <c r="L30" s="284">
        <f t="shared" si="26"/>
        <v>84720</v>
      </c>
      <c r="M30" s="57">
        <f t="shared" si="27"/>
        <v>70773.873874202516</v>
      </c>
      <c r="N30" s="91">
        <f t="shared" si="28"/>
        <v>9710.1261257974747</v>
      </c>
      <c r="O30" s="60">
        <f t="shared" si="29"/>
        <v>80483.999999999985</v>
      </c>
      <c r="P30" s="58">
        <f t="shared" si="30"/>
        <v>67048.93314398134</v>
      </c>
      <c r="Q30" s="91">
        <f t="shared" si="31"/>
        <v>9199.0668560186605</v>
      </c>
      <c r="R30" s="59">
        <f t="shared" si="32"/>
        <v>76248</v>
      </c>
      <c r="S30" s="57">
        <f t="shared" si="33"/>
        <v>59599.051683538972</v>
      </c>
      <c r="T30" s="91">
        <f t="shared" si="34"/>
        <v>8176.9483164610319</v>
      </c>
      <c r="U30" s="60">
        <f t="shared" si="35"/>
        <v>67776</v>
      </c>
      <c r="V30" s="58">
        <f t="shared" si="36"/>
        <v>52149.170223096589</v>
      </c>
      <c r="W30" s="91">
        <f t="shared" si="37"/>
        <v>7154.8297769034016</v>
      </c>
      <c r="X30" s="59">
        <f t="shared" si="38"/>
        <v>59303.999999999993</v>
      </c>
      <c r="Y30" s="57">
        <f t="shared" si="39"/>
        <v>44699.288762654222</v>
      </c>
      <c r="Z30" s="91">
        <f t="shared" si="40"/>
        <v>6132.711237345773</v>
      </c>
      <c r="AA30" s="59">
        <f t="shared" si="41"/>
        <v>50831.999999999993</v>
      </c>
    </row>
    <row r="31" spans="1:27">
      <c r="A31" s="327">
        <v>148</v>
      </c>
      <c r="B31" s="40">
        <v>40787</v>
      </c>
      <c r="C31" s="61">
        <f>VLOOKUP(B31,'base(indices)'!$A$4:$C$183,3,FALSE)</f>
        <v>545</v>
      </c>
      <c r="D31" s="192">
        <f>'base(indices)'!G24</f>
        <v>1.81979004</v>
      </c>
      <c r="E31" s="63">
        <f t="shared" si="42"/>
        <v>991.78557179999996</v>
      </c>
      <c r="F31" s="82">
        <f>'base(indices)'!I24</f>
        <v>0.61907000000000001</v>
      </c>
      <c r="G31" s="63">
        <f t="shared" si="23"/>
        <v>613.98469393422602</v>
      </c>
      <c r="H31" s="268">
        <f t="shared" si="24"/>
        <v>1605.7702657342261</v>
      </c>
      <c r="I31" s="360">
        <f t="shared" si="43"/>
        <v>246146.01999934923</v>
      </c>
      <c r="J31" s="119">
        <f t="shared" si="44"/>
        <v>74498.814604423707</v>
      </c>
      <c r="K31" s="108">
        <f t="shared" si="25"/>
        <v>10221.185395576289</v>
      </c>
      <c r="L31" s="46">
        <f t="shared" si="26"/>
        <v>84720</v>
      </c>
      <c r="M31" s="43">
        <f t="shared" si="27"/>
        <v>70773.873874202516</v>
      </c>
      <c r="N31" s="108">
        <f t="shared" si="28"/>
        <v>9710.1261257974747</v>
      </c>
      <c r="O31" s="47">
        <f t="shared" si="29"/>
        <v>80483.999999999985</v>
      </c>
      <c r="P31" s="119">
        <f t="shared" si="30"/>
        <v>67048.93314398134</v>
      </c>
      <c r="Q31" s="108">
        <f t="shared" si="31"/>
        <v>9199.0668560186605</v>
      </c>
      <c r="R31" s="46">
        <f t="shared" si="32"/>
        <v>76248</v>
      </c>
      <c r="S31" s="43">
        <f t="shared" si="33"/>
        <v>59599.051683538972</v>
      </c>
      <c r="T31" s="108">
        <f t="shared" si="34"/>
        <v>8176.9483164610319</v>
      </c>
      <c r="U31" s="47">
        <f t="shared" si="35"/>
        <v>67776</v>
      </c>
      <c r="V31" s="45">
        <f t="shared" si="36"/>
        <v>52149.170223096589</v>
      </c>
      <c r="W31" s="108">
        <f t="shared" si="37"/>
        <v>7154.8297769034016</v>
      </c>
      <c r="X31" s="46">
        <f t="shared" si="38"/>
        <v>59303.999999999993</v>
      </c>
      <c r="Y31" s="43">
        <f t="shared" si="39"/>
        <v>44699.288762654222</v>
      </c>
      <c r="Z31" s="108">
        <f t="shared" si="40"/>
        <v>6132.711237345773</v>
      </c>
      <c r="AA31" s="46">
        <f t="shared" si="41"/>
        <v>50831.999999999993</v>
      </c>
    </row>
    <row r="32" spans="1:27">
      <c r="A32" s="327">
        <v>147</v>
      </c>
      <c r="B32" s="50">
        <v>40817</v>
      </c>
      <c r="C32" s="61">
        <f>VLOOKUP(B32,'base(indices)'!$A$4:$C$183,3,FALSE)</f>
        <v>545</v>
      </c>
      <c r="D32" s="192">
        <f>'base(indices)'!G25</f>
        <v>1.8101960100000001</v>
      </c>
      <c r="E32" s="54">
        <f t="shared" si="42"/>
        <v>986.55682545000002</v>
      </c>
      <c r="F32" s="82">
        <f>'base(indices)'!I25</f>
        <v>0.61907000000000001</v>
      </c>
      <c r="G32" s="54">
        <f t="shared" si="23"/>
        <v>610.74773393133148</v>
      </c>
      <c r="H32" s="267">
        <f t="shared" si="24"/>
        <v>1597.3045593813315</v>
      </c>
      <c r="I32" s="359">
        <f t="shared" si="43"/>
        <v>244540.249733615</v>
      </c>
      <c r="J32" s="58">
        <f t="shared" si="44"/>
        <v>74498.814604423707</v>
      </c>
      <c r="K32" s="91">
        <f t="shared" si="25"/>
        <v>10221.185395576289</v>
      </c>
      <c r="L32" s="284">
        <f t="shared" si="26"/>
        <v>84720</v>
      </c>
      <c r="M32" s="57">
        <f t="shared" si="27"/>
        <v>70773.873874202516</v>
      </c>
      <c r="N32" s="91">
        <f t="shared" si="28"/>
        <v>9710.1261257974747</v>
      </c>
      <c r="O32" s="60">
        <f t="shared" si="29"/>
        <v>80483.999999999985</v>
      </c>
      <c r="P32" s="58">
        <f t="shared" si="30"/>
        <v>67048.93314398134</v>
      </c>
      <c r="Q32" s="91">
        <f t="shared" si="31"/>
        <v>9199.0668560186605</v>
      </c>
      <c r="R32" s="59">
        <f t="shared" si="32"/>
        <v>76248</v>
      </c>
      <c r="S32" s="57">
        <f t="shared" si="33"/>
        <v>59599.051683538972</v>
      </c>
      <c r="T32" s="91">
        <f t="shared" si="34"/>
        <v>8176.9483164610319</v>
      </c>
      <c r="U32" s="60">
        <f t="shared" si="35"/>
        <v>67776</v>
      </c>
      <c r="V32" s="58">
        <f t="shared" si="36"/>
        <v>52149.170223096589</v>
      </c>
      <c r="W32" s="91">
        <f t="shared" si="37"/>
        <v>7154.8297769034016</v>
      </c>
      <c r="X32" s="59">
        <f t="shared" si="38"/>
        <v>59303.999999999993</v>
      </c>
      <c r="Y32" s="57">
        <f t="shared" si="39"/>
        <v>44699.288762654222</v>
      </c>
      <c r="Z32" s="91">
        <f t="shared" si="40"/>
        <v>6132.711237345773</v>
      </c>
      <c r="AA32" s="59">
        <f t="shared" si="41"/>
        <v>50831.999999999993</v>
      </c>
    </row>
    <row r="33" spans="1:27">
      <c r="A33" s="327">
        <v>146</v>
      </c>
      <c r="B33" s="40">
        <v>40848</v>
      </c>
      <c r="C33" s="61">
        <f>VLOOKUP(B33,'base(indices)'!$A$4:$C$183,3,FALSE)</f>
        <v>545</v>
      </c>
      <c r="D33" s="192">
        <f>'base(indices)'!G26</f>
        <v>1.80262498</v>
      </c>
      <c r="E33" s="63">
        <f t="shared" si="42"/>
        <v>982.43061410000007</v>
      </c>
      <c r="F33" s="82">
        <f>'base(indices)'!I26</f>
        <v>0.61907000000000001</v>
      </c>
      <c r="G33" s="63">
        <f t="shared" si="23"/>
        <v>608.19332027088706</v>
      </c>
      <c r="H33" s="268">
        <f t="shared" si="24"/>
        <v>1590.6239343708871</v>
      </c>
      <c r="I33" s="360">
        <f t="shared" si="43"/>
        <v>242942.94517423367</v>
      </c>
      <c r="J33" s="119">
        <f t="shared" si="44"/>
        <v>74498.814604423707</v>
      </c>
      <c r="K33" s="108">
        <f t="shared" si="25"/>
        <v>10221.185395576289</v>
      </c>
      <c r="L33" s="46">
        <f t="shared" si="26"/>
        <v>84720</v>
      </c>
      <c r="M33" s="43">
        <f t="shared" si="27"/>
        <v>70773.873874202516</v>
      </c>
      <c r="N33" s="108">
        <f t="shared" si="28"/>
        <v>9710.1261257974747</v>
      </c>
      <c r="O33" s="47">
        <f t="shared" si="29"/>
        <v>80483.999999999985</v>
      </c>
      <c r="P33" s="119">
        <f t="shared" si="30"/>
        <v>67048.93314398134</v>
      </c>
      <c r="Q33" s="108">
        <f t="shared" si="31"/>
        <v>9199.0668560186605</v>
      </c>
      <c r="R33" s="46">
        <f t="shared" si="32"/>
        <v>76248</v>
      </c>
      <c r="S33" s="43">
        <f t="shared" si="33"/>
        <v>59599.051683538972</v>
      </c>
      <c r="T33" s="108">
        <f t="shared" si="34"/>
        <v>8176.9483164610319</v>
      </c>
      <c r="U33" s="47">
        <f t="shared" si="35"/>
        <v>67776</v>
      </c>
      <c r="V33" s="45">
        <f t="shared" si="36"/>
        <v>52149.170223096589</v>
      </c>
      <c r="W33" s="108">
        <f t="shared" si="37"/>
        <v>7154.8297769034016</v>
      </c>
      <c r="X33" s="46">
        <f t="shared" si="38"/>
        <v>59303.999999999993</v>
      </c>
      <c r="Y33" s="43">
        <f t="shared" si="39"/>
        <v>44699.288762654222</v>
      </c>
      <c r="Z33" s="108">
        <f t="shared" si="40"/>
        <v>6132.711237345773</v>
      </c>
      <c r="AA33" s="46">
        <f t="shared" si="41"/>
        <v>50831.999999999993</v>
      </c>
    </row>
    <row r="34" spans="1:27" ht="13" thickBot="1">
      <c r="A34" s="356">
        <v>145</v>
      </c>
      <c r="B34" s="300">
        <v>40878</v>
      </c>
      <c r="C34" s="61">
        <f>VLOOKUP(B34,'base(indices)'!$A$4:$C$183,3,FALSE)</f>
        <v>545</v>
      </c>
      <c r="D34" s="335">
        <f>'base(indices)'!G27</f>
        <v>1.7943708700000001</v>
      </c>
      <c r="E34" s="163">
        <f t="shared" si="42"/>
        <v>977.93212415000005</v>
      </c>
      <c r="F34" s="304">
        <f>'base(indices)'!I27</f>
        <v>0.61907000000000001</v>
      </c>
      <c r="G34" s="163">
        <f t="shared" si="23"/>
        <v>605.40844009754051</v>
      </c>
      <c r="H34" s="355">
        <f t="shared" si="24"/>
        <v>1583.3405642475404</v>
      </c>
      <c r="I34" s="361">
        <f t="shared" si="43"/>
        <v>241352.32123986279</v>
      </c>
      <c r="J34" s="58">
        <f t="shared" si="44"/>
        <v>74498.814604423707</v>
      </c>
      <c r="K34" s="202">
        <f t="shared" si="25"/>
        <v>10221.185395576289</v>
      </c>
      <c r="L34" s="286">
        <f t="shared" si="26"/>
        <v>84720</v>
      </c>
      <c r="M34" s="282">
        <f t="shared" si="27"/>
        <v>70773.873874202516</v>
      </c>
      <c r="N34" s="202">
        <f t="shared" si="28"/>
        <v>9710.1261257974747</v>
      </c>
      <c r="O34" s="289">
        <f t="shared" si="29"/>
        <v>80483.999999999985</v>
      </c>
      <c r="P34" s="285">
        <f t="shared" si="30"/>
        <v>67048.93314398134</v>
      </c>
      <c r="Q34" s="202">
        <f t="shared" si="31"/>
        <v>9199.0668560186605</v>
      </c>
      <c r="R34" s="203">
        <f t="shared" si="32"/>
        <v>76248</v>
      </c>
      <c r="S34" s="282">
        <f t="shared" si="33"/>
        <v>59599.051683538972</v>
      </c>
      <c r="T34" s="202">
        <f t="shared" si="34"/>
        <v>8176.9483164610319</v>
      </c>
      <c r="U34" s="289">
        <f t="shared" si="35"/>
        <v>67776</v>
      </c>
      <c r="V34" s="285">
        <f t="shared" si="36"/>
        <v>52149.170223096589</v>
      </c>
      <c r="W34" s="202">
        <f t="shared" si="37"/>
        <v>7154.8297769034016</v>
      </c>
      <c r="X34" s="203">
        <f t="shared" si="38"/>
        <v>59303.999999999993</v>
      </c>
      <c r="Y34" s="282">
        <f t="shared" si="39"/>
        <v>44699.288762654222</v>
      </c>
      <c r="Z34" s="202">
        <f t="shared" si="40"/>
        <v>6132.711237345773</v>
      </c>
      <c r="AA34" s="203">
        <f t="shared" si="41"/>
        <v>50831.999999999993</v>
      </c>
    </row>
    <row r="35" spans="1:27">
      <c r="A35" s="177">
        <v>144</v>
      </c>
      <c r="B35" s="351">
        <v>40909</v>
      </c>
      <c r="C35" s="120">
        <f>VLOOKUP(B35,'base(indices)'!$A$4:$C$183,3,FALSE)</f>
        <v>622</v>
      </c>
      <c r="D35" s="193">
        <f>'base(indices)'!G28</f>
        <v>1.7843783600000001</v>
      </c>
      <c r="E35" s="78">
        <f>C35*D35</f>
        <v>1109.88333992</v>
      </c>
      <c r="F35" s="79">
        <f>'base(indices)'!I28</f>
        <v>0.61907000000000001</v>
      </c>
      <c r="G35" s="78">
        <f t="shared" si="23"/>
        <v>687.09547924427443</v>
      </c>
      <c r="H35" s="266">
        <f t="shared" si="24"/>
        <v>1796.9788191642745</v>
      </c>
      <c r="I35" s="357">
        <f t="shared" si="43"/>
        <v>239768.98067561525</v>
      </c>
      <c r="J35" s="48">
        <f>IF((I35)+K35&gt;$I$97,$I$197-K35,(I35))</f>
        <v>74498.814604423707</v>
      </c>
      <c r="K35" s="109">
        <f t="shared" si="25"/>
        <v>10221.185395576289</v>
      </c>
      <c r="L35" s="49">
        <f t="shared" si="26"/>
        <v>84720</v>
      </c>
      <c r="M35" s="138">
        <f t="shared" si="27"/>
        <v>70773.873874202516</v>
      </c>
      <c r="N35" s="109">
        <f t="shared" si="28"/>
        <v>9710.1261257974747</v>
      </c>
      <c r="O35" s="139">
        <f t="shared" si="29"/>
        <v>80483.999999999985</v>
      </c>
      <c r="P35" s="291">
        <f t="shared" si="30"/>
        <v>67048.93314398134</v>
      </c>
      <c r="Q35" s="109">
        <f t="shared" si="31"/>
        <v>9199.0668560186605</v>
      </c>
      <c r="R35" s="49">
        <f t="shared" si="32"/>
        <v>76248</v>
      </c>
      <c r="S35" s="138">
        <f t="shared" si="33"/>
        <v>59599.051683538972</v>
      </c>
      <c r="T35" s="109">
        <f t="shared" si="34"/>
        <v>8176.9483164610319</v>
      </c>
      <c r="U35" s="139">
        <f t="shared" si="35"/>
        <v>67776</v>
      </c>
      <c r="V35" s="48">
        <f t="shared" si="36"/>
        <v>52149.170223096589</v>
      </c>
      <c r="W35" s="109">
        <f t="shared" si="37"/>
        <v>7154.8297769034016</v>
      </c>
      <c r="X35" s="49">
        <f t="shared" si="38"/>
        <v>59303.999999999993</v>
      </c>
      <c r="Y35" s="138">
        <f t="shared" si="39"/>
        <v>44699.288762654222</v>
      </c>
      <c r="Z35" s="109">
        <f t="shared" si="40"/>
        <v>6132.711237345773</v>
      </c>
      <c r="AA35" s="49">
        <f t="shared" si="41"/>
        <v>50831.999999999993</v>
      </c>
    </row>
    <row r="36" spans="1:27">
      <c r="A36" s="105">
        <v>143</v>
      </c>
      <c r="B36" s="339">
        <v>40940</v>
      </c>
      <c r="C36" s="61">
        <f>VLOOKUP(B36,'base(indices)'!$A$4:$C$183,3,FALSE)</f>
        <v>622</v>
      </c>
      <c r="D36" s="192">
        <f>'base(indices)'!G29</f>
        <v>1.7728548</v>
      </c>
      <c r="E36" s="54">
        <f t="shared" ref="E36:E46" si="45">C36*D36</f>
        <v>1102.7156855999999</v>
      </c>
      <c r="F36" s="82">
        <f>'base(indices)'!I29</f>
        <v>0.61907000000000001</v>
      </c>
      <c r="G36" s="54">
        <f t="shared" si="23"/>
        <v>682.65819948439196</v>
      </c>
      <c r="H36" s="267">
        <f t="shared" si="24"/>
        <v>1785.373885084392</v>
      </c>
      <c r="I36" s="352">
        <f t="shared" si="43"/>
        <v>237972.00185645098</v>
      </c>
      <c r="J36" s="58">
        <f>IF((I36)+K36&gt;$I$197,$I$197-K36,(I36))</f>
        <v>74498.814604423707</v>
      </c>
      <c r="K36" s="91">
        <f t="shared" si="25"/>
        <v>10221.185395576289</v>
      </c>
      <c r="L36" s="284">
        <f t="shared" si="26"/>
        <v>84720</v>
      </c>
      <c r="M36" s="57">
        <f t="shared" si="27"/>
        <v>70773.873874202516</v>
      </c>
      <c r="N36" s="91">
        <f t="shared" si="28"/>
        <v>9710.1261257974747</v>
      </c>
      <c r="O36" s="60">
        <f t="shared" si="29"/>
        <v>80483.999999999985</v>
      </c>
      <c r="P36" s="58">
        <f t="shared" si="30"/>
        <v>67048.93314398134</v>
      </c>
      <c r="Q36" s="91">
        <f t="shared" si="31"/>
        <v>9199.0668560186605</v>
      </c>
      <c r="R36" s="59">
        <f t="shared" si="32"/>
        <v>76248</v>
      </c>
      <c r="S36" s="57">
        <f t="shared" si="33"/>
        <v>59599.051683538972</v>
      </c>
      <c r="T36" s="91">
        <f t="shared" si="34"/>
        <v>8176.9483164610319</v>
      </c>
      <c r="U36" s="60">
        <f t="shared" si="35"/>
        <v>67776</v>
      </c>
      <c r="V36" s="58">
        <f t="shared" si="36"/>
        <v>52149.170223096589</v>
      </c>
      <c r="W36" s="91">
        <f t="shared" si="37"/>
        <v>7154.8297769034016</v>
      </c>
      <c r="X36" s="59">
        <f t="shared" si="38"/>
        <v>59303.999999999993</v>
      </c>
      <c r="Y36" s="57">
        <f t="shared" si="39"/>
        <v>44699.288762654222</v>
      </c>
      <c r="Z36" s="91">
        <f t="shared" si="40"/>
        <v>6132.711237345773</v>
      </c>
      <c r="AA36" s="59">
        <f t="shared" si="41"/>
        <v>50831.999999999993</v>
      </c>
    </row>
    <row r="37" spans="1:27">
      <c r="A37" s="105">
        <v>142</v>
      </c>
      <c r="B37" s="340">
        <v>40969</v>
      </c>
      <c r="C37" s="61">
        <f>VLOOKUP(B37,'base(indices)'!$A$4:$C$183,3,FALSE)</f>
        <v>622</v>
      </c>
      <c r="D37" s="192">
        <f>'base(indices)'!G30</f>
        <v>1.7635082099999999</v>
      </c>
      <c r="E37" s="63">
        <f t="shared" si="45"/>
        <v>1096.90210662</v>
      </c>
      <c r="F37" s="82">
        <f>'base(indices)'!I30</f>
        <v>0.61907000000000001</v>
      </c>
      <c r="G37" s="63">
        <f t="shared" si="23"/>
        <v>679.05918714524341</v>
      </c>
      <c r="H37" s="268">
        <f t="shared" si="24"/>
        <v>1775.9612937652435</v>
      </c>
      <c r="I37" s="353">
        <f t="shared" si="43"/>
        <v>236186.6279713666</v>
      </c>
      <c r="J37" s="119">
        <f>IF((I37)+K37&gt;$I$197,$I$197-K37,(I37))</f>
        <v>74498.814604423707</v>
      </c>
      <c r="K37" s="108">
        <f t="shared" si="25"/>
        <v>10221.185395576289</v>
      </c>
      <c r="L37" s="46">
        <f t="shared" si="26"/>
        <v>84720</v>
      </c>
      <c r="M37" s="43">
        <f t="shared" si="27"/>
        <v>70773.873874202516</v>
      </c>
      <c r="N37" s="108">
        <f t="shared" si="28"/>
        <v>9710.1261257974747</v>
      </c>
      <c r="O37" s="47">
        <f t="shared" si="29"/>
        <v>80483.999999999985</v>
      </c>
      <c r="P37" s="119">
        <f t="shared" si="30"/>
        <v>67048.93314398134</v>
      </c>
      <c r="Q37" s="108">
        <f t="shared" si="31"/>
        <v>9199.0668560186605</v>
      </c>
      <c r="R37" s="46">
        <f t="shared" si="32"/>
        <v>76248</v>
      </c>
      <c r="S37" s="43">
        <f t="shared" si="33"/>
        <v>59599.051683538972</v>
      </c>
      <c r="T37" s="108">
        <f t="shared" si="34"/>
        <v>8176.9483164610319</v>
      </c>
      <c r="U37" s="47">
        <f t="shared" si="35"/>
        <v>67776</v>
      </c>
      <c r="V37" s="45">
        <f t="shared" si="36"/>
        <v>52149.170223096589</v>
      </c>
      <c r="W37" s="108">
        <f t="shared" si="37"/>
        <v>7154.8297769034016</v>
      </c>
      <c r="X37" s="46">
        <f t="shared" si="38"/>
        <v>59303.999999999993</v>
      </c>
      <c r="Y37" s="43">
        <f t="shared" si="39"/>
        <v>44699.288762654222</v>
      </c>
      <c r="Z37" s="108">
        <f t="shared" si="40"/>
        <v>6132.711237345773</v>
      </c>
      <c r="AA37" s="46">
        <f t="shared" si="41"/>
        <v>50831.999999999993</v>
      </c>
    </row>
    <row r="38" spans="1:27">
      <c r="A38" s="105">
        <v>141</v>
      </c>
      <c r="B38" s="339">
        <v>41000</v>
      </c>
      <c r="C38" s="61">
        <f>VLOOKUP(B38,'base(indices)'!$A$4:$C$183,3,FALSE)</f>
        <v>622</v>
      </c>
      <c r="D38" s="192">
        <f>'base(indices)'!G31</f>
        <v>1.75911043</v>
      </c>
      <c r="E38" s="54">
        <f t="shared" si="45"/>
        <v>1094.16668746</v>
      </c>
      <c r="F38" s="82">
        <f>'base(indices)'!I31</f>
        <v>0.61907000000000001</v>
      </c>
      <c r="G38" s="54">
        <f t="shared" si="23"/>
        <v>677.36577120586219</v>
      </c>
      <c r="H38" s="267">
        <f t="shared" si="24"/>
        <v>1771.5324586658621</v>
      </c>
      <c r="I38" s="352">
        <f t="shared" si="43"/>
        <v>234410.66667760134</v>
      </c>
      <c r="J38" s="58">
        <f>IF((I38)+K38&gt;$I$197,$I$197-K38,(I38))</f>
        <v>74498.814604423707</v>
      </c>
      <c r="K38" s="91">
        <f t="shared" si="25"/>
        <v>10221.185395576289</v>
      </c>
      <c r="L38" s="284">
        <f t="shared" si="26"/>
        <v>84720</v>
      </c>
      <c r="M38" s="57">
        <f t="shared" si="27"/>
        <v>70773.873874202516</v>
      </c>
      <c r="N38" s="91">
        <f t="shared" si="28"/>
        <v>9710.1261257974747</v>
      </c>
      <c r="O38" s="60">
        <f t="shared" si="29"/>
        <v>80483.999999999985</v>
      </c>
      <c r="P38" s="58">
        <f t="shared" si="30"/>
        <v>67048.93314398134</v>
      </c>
      <c r="Q38" s="91">
        <f t="shared" si="31"/>
        <v>9199.0668560186605</v>
      </c>
      <c r="R38" s="59">
        <f t="shared" si="32"/>
        <v>76248</v>
      </c>
      <c r="S38" s="57">
        <f t="shared" si="33"/>
        <v>59599.051683538972</v>
      </c>
      <c r="T38" s="91">
        <f t="shared" si="34"/>
        <v>8176.9483164610319</v>
      </c>
      <c r="U38" s="60">
        <f>S38+T38</f>
        <v>67776</v>
      </c>
      <c r="V38" s="58">
        <f t="shared" si="36"/>
        <v>52149.170223096589</v>
      </c>
      <c r="W38" s="91">
        <f t="shared" si="37"/>
        <v>7154.8297769034016</v>
      </c>
      <c r="X38" s="59">
        <f t="shared" si="38"/>
        <v>59303.999999999993</v>
      </c>
      <c r="Y38" s="57">
        <f t="shared" si="39"/>
        <v>44699.288762654222</v>
      </c>
      <c r="Z38" s="91">
        <f t="shared" si="40"/>
        <v>6132.711237345773</v>
      </c>
      <c r="AA38" s="59">
        <f t="shared" si="41"/>
        <v>50831.999999999993</v>
      </c>
    </row>
    <row r="39" spans="1:27">
      <c r="A39" s="105">
        <v>140</v>
      </c>
      <c r="B39" s="340">
        <v>41030</v>
      </c>
      <c r="C39" s="61">
        <f>VLOOKUP(B39,'base(indices)'!$A$4:$C$183,3,FALSE)</f>
        <v>622</v>
      </c>
      <c r="D39" s="192">
        <f>'base(indices)'!G32</f>
        <v>1.75157864</v>
      </c>
      <c r="E39" s="63">
        <f t="shared" si="45"/>
        <v>1089.48191408</v>
      </c>
      <c r="F39" s="82">
        <f>'base(indices)'!I32</f>
        <v>0.61907000000000001</v>
      </c>
      <c r="G39" s="63">
        <f t="shared" si="23"/>
        <v>674.46556854950563</v>
      </c>
      <c r="H39" s="268">
        <f t="shared" si="24"/>
        <v>1763.9474826295057</v>
      </c>
      <c r="I39" s="353">
        <f t="shared" si="43"/>
        <v>232639.13421893548</v>
      </c>
      <c r="J39" s="119">
        <f t="shared" ref="J39:J46" si="46">IF((I39)+K39&gt;$I$197,$I$197-K39,(I39))</f>
        <v>74498.814604423707</v>
      </c>
      <c r="K39" s="108">
        <f t="shared" si="25"/>
        <v>10221.185395576289</v>
      </c>
      <c r="L39" s="46">
        <f t="shared" si="26"/>
        <v>84720</v>
      </c>
      <c r="M39" s="43">
        <f t="shared" si="27"/>
        <v>70773.873874202516</v>
      </c>
      <c r="N39" s="108">
        <f t="shared" si="28"/>
        <v>9710.1261257974747</v>
      </c>
      <c r="O39" s="47">
        <f t="shared" si="29"/>
        <v>80483.999999999985</v>
      </c>
      <c r="P39" s="119">
        <f t="shared" si="30"/>
        <v>67048.93314398134</v>
      </c>
      <c r="Q39" s="108">
        <f t="shared" si="31"/>
        <v>9199.0668560186605</v>
      </c>
      <c r="R39" s="46">
        <f t="shared" si="32"/>
        <v>76248</v>
      </c>
      <c r="S39" s="43">
        <f t="shared" si="33"/>
        <v>59599.051683538972</v>
      </c>
      <c r="T39" s="108">
        <f t="shared" si="34"/>
        <v>8176.9483164610319</v>
      </c>
      <c r="U39" s="47">
        <f t="shared" si="35"/>
        <v>67776</v>
      </c>
      <c r="V39" s="45">
        <f t="shared" si="36"/>
        <v>52149.170223096589</v>
      </c>
      <c r="W39" s="108">
        <f t="shared" si="37"/>
        <v>7154.8297769034016</v>
      </c>
      <c r="X39" s="46">
        <f t="shared" si="38"/>
        <v>59303.999999999993</v>
      </c>
      <c r="Y39" s="43">
        <f t="shared" si="39"/>
        <v>44699.288762654222</v>
      </c>
      <c r="Z39" s="108">
        <f t="shared" si="40"/>
        <v>6132.711237345773</v>
      </c>
      <c r="AA39" s="46">
        <f t="shared" si="41"/>
        <v>50831.999999999993</v>
      </c>
    </row>
    <row r="40" spans="1:27">
      <c r="A40" s="105">
        <v>139</v>
      </c>
      <c r="B40" s="339">
        <v>41061</v>
      </c>
      <c r="C40" s="61">
        <f>VLOOKUP(B40,'base(indices)'!$A$4:$C$183,3,FALSE)</f>
        <v>622</v>
      </c>
      <c r="D40" s="192">
        <f>'base(indices)'!G33</f>
        <v>1.74269092</v>
      </c>
      <c r="E40" s="54">
        <f t="shared" si="45"/>
        <v>1083.9537522400001</v>
      </c>
      <c r="F40" s="82">
        <f>'base(indices)'!I33</f>
        <v>0.61907000000000001</v>
      </c>
      <c r="G40" s="54">
        <f t="shared" si="23"/>
        <v>671.04324939921685</v>
      </c>
      <c r="H40" s="267">
        <f t="shared" si="24"/>
        <v>1754.9970016392169</v>
      </c>
      <c r="I40" s="352">
        <f t="shared" si="43"/>
        <v>230875.18673630597</v>
      </c>
      <c r="J40" s="58">
        <f t="shared" si="46"/>
        <v>74498.814604423707</v>
      </c>
      <c r="K40" s="91">
        <f t="shared" si="25"/>
        <v>10221.185395576289</v>
      </c>
      <c r="L40" s="284">
        <f t="shared" si="26"/>
        <v>84720</v>
      </c>
      <c r="M40" s="57">
        <f t="shared" si="27"/>
        <v>70773.873874202516</v>
      </c>
      <c r="N40" s="91">
        <f t="shared" si="28"/>
        <v>9710.1261257974747</v>
      </c>
      <c r="O40" s="60">
        <f t="shared" si="29"/>
        <v>80483.999999999985</v>
      </c>
      <c r="P40" s="58">
        <f t="shared" si="30"/>
        <v>67048.93314398134</v>
      </c>
      <c r="Q40" s="91">
        <f t="shared" si="31"/>
        <v>9199.0668560186605</v>
      </c>
      <c r="R40" s="59">
        <f t="shared" si="32"/>
        <v>76248</v>
      </c>
      <c r="S40" s="57">
        <f t="shared" si="33"/>
        <v>59599.051683538972</v>
      </c>
      <c r="T40" s="91">
        <f t="shared" si="34"/>
        <v>8176.9483164610319</v>
      </c>
      <c r="U40" s="60">
        <f t="shared" si="35"/>
        <v>67776</v>
      </c>
      <c r="V40" s="58">
        <f t="shared" si="36"/>
        <v>52149.170223096589</v>
      </c>
      <c r="W40" s="91">
        <f t="shared" si="37"/>
        <v>7154.8297769034016</v>
      </c>
      <c r="X40" s="59">
        <f t="shared" si="38"/>
        <v>59303.999999999993</v>
      </c>
      <c r="Y40" s="57">
        <f t="shared" si="39"/>
        <v>44699.288762654222</v>
      </c>
      <c r="Z40" s="91">
        <f t="shared" si="40"/>
        <v>6132.711237345773</v>
      </c>
      <c r="AA40" s="59">
        <f t="shared" si="41"/>
        <v>50831.999999999993</v>
      </c>
    </row>
    <row r="41" spans="1:27">
      <c r="A41" s="105">
        <v>138</v>
      </c>
      <c r="B41" s="340">
        <v>41091</v>
      </c>
      <c r="C41" s="61">
        <f>VLOOKUP(B41,'base(indices)'!$A$4:$C$183,3,FALSE)</f>
        <v>622</v>
      </c>
      <c r="D41" s="192">
        <f>'base(indices)'!G34</f>
        <v>1.73955971</v>
      </c>
      <c r="E41" s="63">
        <f t="shared" si="45"/>
        <v>1082.0061396199999</v>
      </c>
      <c r="F41" s="82">
        <f>'base(indices)'!I34</f>
        <v>0.61907000000000001</v>
      </c>
      <c r="G41" s="63">
        <f t="shared" si="23"/>
        <v>669.83754085455337</v>
      </c>
      <c r="H41" s="268">
        <f t="shared" si="24"/>
        <v>1751.8436804745534</v>
      </c>
      <c r="I41" s="353">
        <f t="shared" si="43"/>
        <v>229120.18973466675</v>
      </c>
      <c r="J41" s="119">
        <f t="shared" si="46"/>
        <v>74498.814604423707</v>
      </c>
      <c r="K41" s="108">
        <f t="shared" si="25"/>
        <v>10221.185395576289</v>
      </c>
      <c r="L41" s="46">
        <f t="shared" si="26"/>
        <v>84720</v>
      </c>
      <c r="M41" s="43">
        <f t="shared" si="27"/>
        <v>70773.873874202516</v>
      </c>
      <c r="N41" s="108">
        <f t="shared" si="28"/>
        <v>9710.1261257974747</v>
      </c>
      <c r="O41" s="47">
        <f t="shared" si="29"/>
        <v>80483.999999999985</v>
      </c>
      <c r="P41" s="119">
        <f t="shared" si="30"/>
        <v>67048.93314398134</v>
      </c>
      <c r="Q41" s="108">
        <f t="shared" si="31"/>
        <v>9199.0668560186605</v>
      </c>
      <c r="R41" s="46">
        <f t="shared" si="32"/>
        <v>76248</v>
      </c>
      <c r="S41" s="43">
        <f t="shared" si="33"/>
        <v>59599.051683538972</v>
      </c>
      <c r="T41" s="108">
        <f t="shared" si="34"/>
        <v>8176.9483164610319</v>
      </c>
      <c r="U41" s="47">
        <f t="shared" si="35"/>
        <v>67776</v>
      </c>
      <c r="V41" s="45">
        <f t="shared" si="36"/>
        <v>52149.170223096589</v>
      </c>
      <c r="W41" s="108">
        <f t="shared" si="37"/>
        <v>7154.8297769034016</v>
      </c>
      <c r="X41" s="46">
        <f t="shared" si="38"/>
        <v>59303.999999999993</v>
      </c>
      <c r="Y41" s="43">
        <f t="shared" si="39"/>
        <v>44699.288762654222</v>
      </c>
      <c r="Z41" s="108">
        <f t="shared" si="40"/>
        <v>6132.711237345773</v>
      </c>
      <c r="AA41" s="46">
        <f t="shared" si="41"/>
        <v>50831.999999999993</v>
      </c>
    </row>
    <row r="42" spans="1:27">
      <c r="A42" s="105">
        <v>137</v>
      </c>
      <c r="B42" s="339">
        <v>41122</v>
      </c>
      <c r="C42" s="61">
        <f>VLOOKUP(B42,'base(indices)'!$A$4:$C$183,3,FALSE)</f>
        <v>622</v>
      </c>
      <c r="D42" s="192">
        <f>'base(indices)'!G35</f>
        <v>1.7338380499999999</v>
      </c>
      <c r="E42" s="54">
        <f t="shared" si="45"/>
        <v>1078.4472670999999</v>
      </c>
      <c r="F42" s="82">
        <f>'base(indices)'!I35</f>
        <v>0.61907000000000001</v>
      </c>
      <c r="G42" s="54">
        <f t="shared" si="23"/>
        <v>667.63434964359692</v>
      </c>
      <c r="H42" s="267">
        <f t="shared" si="24"/>
        <v>1746.0816167435969</v>
      </c>
      <c r="I42" s="352">
        <f t="shared" si="43"/>
        <v>227368.3460541922</v>
      </c>
      <c r="J42" s="58">
        <f t="shared" si="46"/>
        <v>74498.814604423707</v>
      </c>
      <c r="K42" s="91">
        <f t="shared" si="25"/>
        <v>10221.185395576289</v>
      </c>
      <c r="L42" s="284">
        <f t="shared" si="26"/>
        <v>84720</v>
      </c>
      <c r="M42" s="57">
        <f t="shared" si="27"/>
        <v>70773.873874202516</v>
      </c>
      <c r="N42" s="91">
        <f t="shared" si="28"/>
        <v>9710.1261257974747</v>
      </c>
      <c r="O42" s="60">
        <f t="shared" si="29"/>
        <v>80483.999999999985</v>
      </c>
      <c r="P42" s="58">
        <f t="shared" si="30"/>
        <v>67048.93314398134</v>
      </c>
      <c r="Q42" s="91">
        <f t="shared" si="31"/>
        <v>9199.0668560186605</v>
      </c>
      <c r="R42" s="59">
        <f t="shared" si="32"/>
        <v>76248</v>
      </c>
      <c r="S42" s="57">
        <f t="shared" si="33"/>
        <v>59599.051683538972</v>
      </c>
      <c r="T42" s="91">
        <f t="shared" si="34"/>
        <v>8176.9483164610319</v>
      </c>
      <c r="U42" s="60">
        <f t="shared" si="35"/>
        <v>67776</v>
      </c>
      <c r="V42" s="58">
        <f t="shared" si="36"/>
        <v>52149.170223096589</v>
      </c>
      <c r="W42" s="91">
        <f t="shared" si="37"/>
        <v>7154.8297769034016</v>
      </c>
      <c r="X42" s="59">
        <f t="shared" si="38"/>
        <v>59303.999999999993</v>
      </c>
      <c r="Y42" s="57">
        <f t="shared" si="39"/>
        <v>44699.288762654222</v>
      </c>
      <c r="Z42" s="91">
        <f t="shared" si="40"/>
        <v>6132.711237345773</v>
      </c>
      <c r="AA42" s="59">
        <f t="shared" si="41"/>
        <v>50831.999999999993</v>
      </c>
    </row>
    <row r="43" spans="1:27">
      <c r="A43" s="105">
        <v>136</v>
      </c>
      <c r="B43" s="340">
        <v>41153</v>
      </c>
      <c r="C43" s="61">
        <f>VLOOKUP(B43,'base(indices)'!$A$4:$C$183,3,FALSE)</f>
        <v>622</v>
      </c>
      <c r="D43" s="192">
        <f>'base(indices)'!G36</f>
        <v>1.72710235</v>
      </c>
      <c r="E43" s="63">
        <f t="shared" si="45"/>
        <v>1074.2576617</v>
      </c>
      <c r="F43" s="82">
        <f>'base(indices)'!I36</f>
        <v>0.61907000000000001</v>
      </c>
      <c r="G43" s="63">
        <f t="shared" si="23"/>
        <v>665.04069062861902</v>
      </c>
      <c r="H43" s="268">
        <f t="shared" si="24"/>
        <v>1739.2983523286189</v>
      </c>
      <c r="I43" s="353">
        <f t="shared" si="43"/>
        <v>225622.26443744861</v>
      </c>
      <c r="J43" s="119">
        <f t="shared" si="46"/>
        <v>74498.814604423707</v>
      </c>
      <c r="K43" s="108">
        <f t="shared" si="25"/>
        <v>10221.185395576289</v>
      </c>
      <c r="L43" s="46">
        <f t="shared" si="26"/>
        <v>84720</v>
      </c>
      <c r="M43" s="43">
        <f t="shared" si="27"/>
        <v>70773.873874202516</v>
      </c>
      <c r="N43" s="108">
        <f t="shared" si="28"/>
        <v>9710.1261257974747</v>
      </c>
      <c r="O43" s="47">
        <f t="shared" si="29"/>
        <v>80483.999999999985</v>
      </c>
      <c r="P43" s="119">
        <f t="shared" si="30"/>
        <v>67048.93314398134</v>
      </c>
      <c r="Q43" s="108">
        <f t="shared" si="31"/>
        <v>9199.0668560186605</v>
      </c>
      <c r="R43" s="46">
        <f t="shared" si="32"/>
        <v>76248</v>
      </c>
      <c r="S43" s="43">
        <f t="shared" si="33"/>
        <v>59599.051683538972</v>
      </c>
      <c r="T43" s="108">
        <f t="shared" si="34"/>
        <v>8176.9483164610319</v>
      </c>
      <c r="U43" s="47">
        <f t="shared" si="35"/>
        <v>67776</v>
      </c>
      <c r="V43" s="45">
        <f t="shared" si="36"/>
        <v>52149.170223096589</v>
      </c>
      <c r="W43" s="108">
        <f t="shared" si="37"/>
        <v>7154.8297769034016</v>
      </c>
      <c r="X43" s="46">
        <f t="shared" si="38"/>
        <v>59303.999999999993</v>
      </c>
      <c r="Y43" s="43">
        <f t="shared" si="39"/>
        <v>44699.288762654222</v>
      </c>
      <c r="Z43" s="108">
        <f t="shared" si="40"/>
        <v>6132.711237345773</v>
      </c>
      <c r="AA43" s="46">
        <f t="shared" si="41"/>
        <v>50831.999999999993</v>
      </c>
    </row>
    <row r="44" spans="1:27">
      <c r="A44" s="105">
        <v>135</v>
      </c>
      <c r="B44" s="339">
        <v>41183</v>
      </c>
      <c r="C44" s="61">
        <f>VLOOKUP(B44,'base(indices)'!$A$4:$C$183,3,FALSE)</f>
        <v>622</v>
      </c>
      <c r="D44" s="192">
        <f>'base(indices)'!G37</f>
        <v>1.71885186</v>
      </c>
      <c r="E44" s="54">
        <f t="shared" si="45"/>
        <v>1069.1258569199999</v>
      </c>
      <c r="F44" s="82">
        <f>'base(indices)'!I37</f>
        <v>0.61907000000000001</v>
      </c>
      <c r="G44" s="54">
        <f t="shared" si="23"/>
        <v>661.86374424346434</v>
      </c>
      <c r="H44" s="267">
        <f t="shared" si="24"/>
        <v>1730.9896011634642</v>
      </c>
      <c r="I44" s="352">
        <f t="shared" si="43"/>
        <v>223882.96608511999</v>
      </c>
      <c r="J44" s="58">
        <f t="shared" si="46"/>
        <v>74498.814604423707</v>
      </c>
      <c r="K44" s="91">
        <f t="shared" si="25"/>
        <v>10221.185395576289</v>
      </c>
      <c r="L44" s="284">
        <f t="shared" si="26"/>
        <v>84720</v>
      </c>
      <c r="M44" s="57">
        <f t="shared" si="27"/>
        <v>70773.873874202516</v>
      </c>
      <c r="N44" s="91">
        <f t="shared" si="28"/>
        <v>9710.1261257974747</v>
      </c>
      <c r="O44" s="60">
        <f t="shared" si="29"/>
        <v>80483.999999999985</v>
      </c>
      <c r="P44" s="58">
        <f t="shared" si="30"/>
        <v>67048.93314398134</v>
      </c>
      <c r="Q44" s="91">
        <f t="shared" si="31"/>
        <v>9199.0668560186605</v>
      </c>
      <c r="R44" s="59">
        <f t="shared" si="32"/>
        <v>76248</v>
      </c>
      <c r="S44" s="57">
        <f t="shared" si="33"/>
        <v>59599.051683538972</v>
      </c>
      <c r="T44" s="91">
        <f t="shared" si="34"/>
        <v>8176.9483164610319</v>
      </c>
      <c r="U44" s="60">
        <f t="shared" si="35"/>
        <v>67776</v>
      </c>
      <c r="V44" s="58">
        <f t="shared" si="36"/>
        <v>52149.170223096589</v>
      </c>
      <c r="W44" s="91">
        <f t="shared" si="37"/>
        <v>7154.8297769034016</v>
      </c>
      <c r="X44" s="59">
        <f t="shared" si="38"/>
        <v>59303.999999999993</v>
      </c>
      <c r="Y44" s="57">
        <f t="shared" si="39"/>
        <v>44699.288762654222</v>
      </c>
      <c r="Z44" s="91">
        <f t="shared" si="40"/>
        <v>6132.711237345773</v>
      </c>
      <c r="AA44" s="59">
        <f t="shared" si="41"/>
        <v>50831.999999999993</v>
      </c>
    </row>
    <row r="45" spans="1:27">
      <c r="A45" s="105">
        <v>134</v>
      </c>
      <c r="B45" s="340">
        <v>41214</v>
      </c>
      <c r="C45" s="61">
        <f>VLOOKUP(B45,'base(indices)'!$A$4:$C$183,3,FALSE)</f>
        <v>622</v>
      </c>
      <c r="D45" s="192">
        <f>'base(indices)'!G38</f>
        <v>1.70775147</v>
      </c>
      <c r="E45" s="63">
        <f t="shared" si="45"/>
        <v>1062.2214143400001</v>
      </c>
      <c r="F45" s="82">
        <f>'base(indices)'!I38</f>
        <v>0.61907000000000001</v>
      </c>
      <c r="G45" s="63">
        <f t="shared" si="23"/>
        <v>657.58941097546392</v>
      </c>
      <c r="H45" s="268">
        <f t="shared" si="24"/>
        <v>1719.8108253154642</v>
      </c>
      <c r="I45" s="353">
        <f t="shared" si="43"/>
        <v>222151.97648395653</v>
      </c>
      <c r="J45" s="119">
        <f t="shared" si="46"/>
        <v>74498.814604423707</v>
      </c>
      <c r="K45" s="108">
        <f t="shared" si="25"/>
        <v>10221.185395576289</v>
      </c>
      <c r="L45" s="46">
        <f t="shared" si="26"/>
        <v>84720</v>
      </c>
      <c r="M45" s="43">
        <f t="shared" si="27"/>
        <v>70773.873874202516</v>
      </c>
      <c r="N45" s="108">
        <f t="shared" si="28"/>
        <v>9710.1261257974747</v>
      </c>
      <c r="O45" s="47">
        <f t="shared" si="29"/>
        <v>80483.999999999985</v>
      </c>
      <c r="P45" s="119">
        <f t="shared" si="30"/>
        <v>67048.93314398134</v>
      </c>
      <c r="Q45" s="108">
        <f t="shared" si="31"/>
        <v>9199.0668560186605</v>
      </c>
      <c r="R45" s="46">
        <f t="shared" si="32"/>
        <v>76248</v>
      </c>
      <c r="S45" s="43">
        <f t="shared" si="33"/>
        <v>59599.051683538972</v>
      </c>
      <c r="T45" s="108">
        <f t="shared" si="34"/>
        <v>8176.9483164610319</v>
      </c>
      <c r="U45" s="47">
        <f t="shared" si="35"/>
        <v>67776</v>
      </c>
      <c r="V45" s="45">
        <f t="shared" si="36"/>
        <v>52149.170223096589</v>
      </c>
      <c r="W45" s="108">
        <f t="shared" si="37"/>
        <v>7154.8297769034016</v>
      </c>
      <c r="X45" s="46">
        <f t="shared" si="38"/>
        <v>59303.999999999993</v>
      </c>
      <c r="Y45" s="43">
        <f t="shared" si="39"/>
        <v>44699.288762654222</v>
      </c>
      <c r="Z45" s="108">
        <f t="shared" si="40"/>
        <v>6132.711237345773</v>
      </c>
      <c r="AA45" s="46">
        <f t="shared" si="41"/>
        <v>50831.999999999993</v>
      </c>
    </row>
    <row r="46" spans="1:27" ht="13" thickBot="1">
      <c r="A46" s="161">
        <v>133</v>
      </c>
      <c r="B46" s="342">
        <v>41244</v>
      </c>
      <c r="C46" s="61">
        <f>VLOOKUP(B46,'base(indices)'!$A$4:$C$183,3,FALSE)</f>
        <v>622</v>
      </c>
      <c r="D46" s="335">
        <f>'base(indices)'!G39</f>
        <v>1.69857915</v>
      </c>
      <c r="E46" s="163">
        <f t="shared" si="45"/>
        <v>1056.5162313000001</v>
      </c>
      <c r="F46" s="304">
        <f>'base(indices)'!I39</f>
        <v>0.61907000000000001</v>
      </c>
      <c r="G46" s="163">
        <f t="shared" si="23"/>
        <v>654.05750331089109</v>
      </c>
      <c r="H46" s="355">
        <f t="shared" si="24"/>
        <v>1710.5737346108913</v>
      </c>
      <c r="I46" s="354">
        <f t="shared" si="43"/>
        <v>220432.16565864108</v>
      </c>
      <c r="J46" s="58">
        <f t="shared" si="46"/>
        <v>74498.814604423707</v>
      </c>
      <c r="K46" s="202">
        <f t="shared" si="25"/>
        <v>10221.185395576289</v>
      </c>
      <c r="L46" s="286">
        <f t="shared" si="26"/>
        <v>84720</v>
      </c>
      <c r="M46" s="282">
        <f t="shared" si="27"/>
        <v>70773.873874202516</v>
      </c>
      <c r="N46" s="202">
        <f t="shared" si="28"/>
        <v>9710.1261257974747</v>
      </c>
      <c r="O46" s="289">
        <f t="shared" si="29"/>
        <v>80483.999999999985</v>
      </c>
      <c r="P46" s="285">
        <f t="shared" si="30"/>
        <v>67048.93314398134</v>
      </c>
      <c r="Q46" s="202">
        <f t="shared" si="31"/>
        <v>9199.0668560186605</v>
      </c>
      <c r="R46" s="203">
        <f t="shared" si="32"/>
        <v>76248</v>
      </c>
      <c r="S46" s="282">
        <f t="shared" si="33"/>
        <v>59599.051683538972</v>
      </c>
      <c r="T46" s="202">
        <f t="shared" si="34"/>
        <v>8176.9483164610319</v>
      </c>
      <c r="U46" s="289">
        <f t="shared" si="35"/>
        <v>67776</v>
      </c>
      <c r="V46" s="285">
        <f t="shared" si="36"/>
        <v>52149.170223096589</v>
      </c>
      <c r="W46" s="202">
        <f t="shared" si="37"/>
        <v>7154.8297769034016</v>
      </c>
      <c r="X46" s="203">
        <f t="shared" si="38"/>
        <v>59303.999999999993</v>
      </c>
      <c r="Y46" s="282">
        <f t="shared" si="39"/>
        <v>44699.288762654222</v>
      </c>
      <c r="Z46" s="202">
        <f t="shared" si="40"/>
        <v>6132.711237345773</v>
      </c>
      <c r="AA46" s="203">
        <f t="shared" si="41"/>
        <v>50831.999999999993</v>
      </c>
    </row>
    <row r="47" spans="1:27">
      <c r="A47" s="158">
        <v>132</v>
      </c>
      <c r="B47" s="338">
        <v>41275</v>
      </c>
      <c r="C47" s="120">
        <f>VLOOKUP(B47,'base(indices)'!$A$4:$C$183,3,FALSE)</f>
        <v>678</v>
      </c>
      <c r="D47" s="193">
        <f>'base(indices)'!G40</f>
        <v>1.6869392700000001</v>
      </c>
      <c r="E47" s="78">
        <f>C47*D47</f>
        <v>1143.74482506</v>
      </c>
      <c r="F47" s="79">
        <f>'base(indices)'!I40</f>
        <v>0.61907000000000001</v>
      </c>
      <c r="G47" s="78">
        <f t="shared" si="23"/>
        <v>708.05810884989421</v>
      </c>
      <c r="H47" s="266">
        <f t="shared" si="24"/>
        <v>1851.8029339098944</v>
      </c>
      <c r="I47" s="345">
        <f t="shared" si="43"/>
        <v>218721.59192403019</v>
      </c>
      <c r="J47" s="48">
        <f>IF((I47)+K47&gt;$I$97,$I$197-K47,(I47))</f>
        <v>74498.814604423707</v>
      </c>
      <c r="K47" s="109">
        <f t="shared" si="25"/>
        <v>10221.185395576289</v>
      </c>
      <c r="L47" s="49">
        <f t="shared" si="26"/>
        <v>84720</v>
      </c>
      <c r="M47" s="138">
        <f t="shared" si="27"/>
        <v>70773.873874202516</v>
      </c>
      <c r="N47" s="109">
        <f t="shared" si="28"/>
        <v>9710.1261257974747</v>
      </c>
      <c r="O47" s="139">
        <f t="shared" si="29"/>
        <v>80483.999999999985</v>
      </c>
      <c r="P47" s="291">
        <f t="shared" si="30"/>
        <v>67048.93314398134</v>
      </c>
      <c r="Q47" s="109">
        <f t="shared" si="31"/>
        <v>9199.0668560186605</v>
      </c>
      <c r="R47" s="49">
        <f t="shared" si="32"/>
        <v>76248</v>
      </c>
      <c r="S47" s="138">
        <f t="shared" si="33"/>
        <v>59599.051683538972</v>
      </c>
      <c r="T47" s="109">
        <f t="shared" si="34"/>
        <v>8176.9483164610319</v>
      </c>
      <c r="U47" s="139">
        <f t="shared" si="35"/>
        <v>67776</v>
      </c>
      <c r="V47" s="48">
        <f t="shared" si="36"/>
        <v>52149.170223096589</v>
      </c>
      <c r="W47" s="109">
        <f t="shared" si="37"/>
        <v>7154.8297769034016</v>
      </c>
      <c r="X47" s="49">
        <f t="shared" si="38"/>
        <v>59303.999999999993</v>
      </c>
      <c r="Y47" s="138">
        <f t="shared" si="39"/>
        <v>44699.288762654222</v>
      </c>
      <c r="Z47" s="109">
        <f t="shared" si="40"/>
        <v>6132.711237345773</v>
      </c>
      <c r="AA47" s="49">
        <f t="shared" si="41"/>
        <v>50831.999999999993</v>
      </c>
    </row>
    <row r="48" spans="1:27">
      <c r="A48" s="105">
        <v>131</v>
      </c>
      <c r="B48" s="339">
        <v>41306</v>
      </c>
      <c r="C48" s="61">
        <f>VLOOKUP(B48,'base(indices)'!$A$4:$C$183,3,FALSE)</f>
        <v>678</v>
      </c>
      <c r="D48" s="192">
        <f>'base(indices)'!G41</f>
        <v>1.6722237</v>
      </c>
      <c r="E48" s="54">
        <f t="shared" ref="E48:E58" si="47">C48*D48</f>
        <v>1133.7676686</v>
      </c>
      <c r="F48" s="82">
        <f>'base(indices)'!I41</f>
        <v>0.61907000000000001</v>
      </c>
      <c r="G48" s="54">
        <f t="shared" si="23"/>
        <v>701.88155060020199</v>
      </c>
      <c r="H48" s="267">
        <f t="shared" si="24"/>
        <v>1835.649219200202</v>
      </c>
      <c r="I48" s="346">
        <f t="shared" si="43"/>
        <v>216869.78899012029</v>
      </c>
      <c r="J48" s="58">
        <f>IF((I48)+K48&gt;$I$197,$I$197-K48,(I48))</f>
        <v>74498.814604423707</v>
      </c>
      <c r="K48" s="91">
        <f t="shared" si="25"/>
        <v>10221.185395576289</v>
      </c>
      <c r="L48" s="284">
        <f t="shared" si="26"/>
        <v>84720</v>
      </c>
      <c r="M48" s="57">
        <f t="shared" si="27"/>
        <v>70773.873874202516</v>
      </c>
      <c r="N48" s="91">
        <f t="shared" si="28"/>
        <v>9710.1261257974747</v>
      </c>
      <c r="O48" s="60">
        <f t="shared" si="29"/>
        <v>80483.999999999985</v>
      </c>
      <c r="P48" s="58">
        <f t="shared" si="30"/>
        <v>67048.93314398134</v>
      </c>
      <c r="Q48" s="91">
        <f t="shared" si="31"/>
        <v>9199.0668560186605</v>
      </c>
      <c r="R48" s="59">
        <f t="shared" si="32"/>
        <v>76248</v>
      </c>
      <c r="S48" s="57">
        <f t="shared" si="33"/>
        <v>59599.051683538972</v>
      </c>
      <c r="T48" s="91">
        <f t="shared" si="34"/>
        <v>8176.9483164610319</v>
      </c>
      <c r="U48" s="60">
        <f t="shared" si="35"/>
        <v>67776</v>
      </c>
      <c r="V48" s="58">
        <f t="shared" si="36"/>
        <v>52149.170223096589</v>
      </c>
      <c r="W48" s="91">
        <f t="shared" si="37"/>
        <v>7154.8297769034016</v>
      </c>
      <c r="X48" s="59">
        <f t="shared" si="38"/>
        <v>59303.999999999993</v>
      </c>
      <c r="Y48" s="57">
        <f t="shared" si="39"/>
        <v>44699.288762654222</v>
      </c>
      <c r="Z48" s="91">
        <f t="shared" si="40"/>
        <v>6132.711237345773</v>
      </c>
      <c r="AA48" s="59">
        <f t="shared" si="41"/>
        <v>50831.999999999993</v>
      </c>
    </row>
    <row r="49" spans="1:27">
      <c r="A49" s="105">
        <v>130</v>
      </c>
      <c r="B49" s="340">
        <v>41334</v>
      </c>
      <c r="C49" s="61">
        <f>VLOOKUP(B49,'base(indices)'!$A$4:$C$183,3,FALSE)</f>
        <v>678</v>
      </c>
      <c r="D49" s="192">
        <f>'base(indices)'!G42</f>
        <v>1.66092938</v>
      </c>
      <c r="E49" s="63">
        <f t="shared" si="47"/>
        <v>1126.11011964</v>
      </c>
      <c r="F49" s="82">
        <f>'base(indices)'!I42</f>
        <v>0.61907000000000001</v>
      </c>
      <c r="G49" s="63">
        <f t="shared" si="23"/>
        <v>697.14099176553475</v>
      </c>
      <c r="H49" s="268">
        <f t="shared" si="24"/>
        <v>1823.2511114055346</v>
      </c>
      <c r="I49" s="347">
        <f t="shared" si="43"/>
        <v>215034.1397709201</v>
      </c>
      <c r="J49" s="119">
        <f>IF((I49)+K49&gt;$I$197,$I$197-K49,(I49))</f>
        <v>74498.814604423707</v>
      </c>
      <c r="K49" s="108">
        <f t="shared" si="25"/>
        <v>10221.185395576289</v>
      </c>
      <c r="L49" s="46">
        <f t="shared" si="26"/>
        <v>84720</v>
      </c>
      <c r="M49" s="43">
        <f t="shared" si="27"/>
        <v>70773.873874202516</v>
      </c>
      <c r="N49" s="108">
        <f t="shared" si="28"/>
        <v>9710.1261257974747</v>
      </c>
      <c r="O49" s="47">
        <f t="shared" si="29"/>
        <v>80483.999999999985</v>
      </c>
      <c r="P49" s="119">
        <f t="shared" si="30"/>
        <v>67048.93314398134</v>
      </c>
      <c r="Q49" s="108">
        <f t="shared" si="31"/>
        <v>9199.0668560186605</v>
      </c>
      <c r="R49" s="46">
        <f t="shared" si="32"/>
        <v>76248</v>
      </c>
      <c r="S49" s="43">
        <f t="shared" si="33"/>
        <v>59599.051683538972</v>
      </c>
      <c r="T49" s="108">
        <f t="shared" si="34"/>
        <v>8176.9483164610319</v>
      </c>
      <c r="U49" s="47">
        <f t="shared" si="35"/>
        <v>67776</v>
      </c>
      <c r="V49" s="45">
        <f t="shared" si="36"/>
        <v>52149.170223096589</v>
      </c>
      <c r="W49" s="108">
        <f t="shared" si="37"/>
        <v>7154.8297769034016</v>
      </c>
      <c r="X49" s="46">
        <f t="shared" si="38"/>
        <v>59303.999999999993</v>
      </c>
      <c r="Y49" s="43">
        <f t="shared" si="39"/>
        <v>44699.288762654222</v>
      </c>
      <c r="Z49" s="108">
        <f t="shared" si="40"/>
        <v>6132.711237345773</v>
      </c>
      <c r="AA49" s="46">
        <f t="shared" si="41"/>
        <v>50831.999999999993</v>
      </c>
    </row>
    <row r="50" spans="1:27">
      <c r="A50" s="105">
        <v>129</v>
      </c>
      <c r="B50" s="339">
        <v>41365</v>
      </c>
      <c r="C50" s="61">
        <f>VLOOKUP(B50,'base(indices)'!$A$4:$C$183,3,FALSE)</f>
        <v>678</v>
      </c>
      <c r="D50" s="192">
        <f>'base(indices)'!G43</f>
        <v>1.65283051</v>
      </c>
      <c r="E50" s="54">
        <f t="shared" si="47"/>
        <v>1120.61908578</v>
      </c>
      <c r="F50" s="82">
        <f>'base(indices)'!I43</f>
        <v>0.61907000000000001</v>
      </c>
      <c r="G50" s="54">
        <f t="shared" si="23"/>
        <v>693.74165743382457</v>
      </c>
      <c r="H50" s="267">
        <f t="shared" si="24"/>
        <v>1814.3607432138247</v>
      </c>
      <c r="I50" s="346">
        <f t="shared" si="43"/>
        <v>213210.88865951457</v>
      </c>
      <c r="J50" s="58">
        <f>IF((I50)+K50&gt;$I$197,$I$197-K50,(I50))</f>
        <v>74498.814604423707</v>
      </c>
      <c r="K50" s="91">
        <f t="shared" si="25"/>
        <v>10221.185395576289</v>
      </c>
      <c r="L50" s="284">
        <f t="shared" si="26"/>
        <v>84720</v>
      </c>
      <c r="M50" s="57">
        <f t="shared" si="27"/>
        <v>70773.873874202516</v>
      </c>
      <c r="N50" s="91">
        <f t="shared" si="28"/>
        <v>9710.1261257974747</v>
      </c>
      <c r="O50" s="60">
        <f t="shared" si="29"/>
        <v>80483.999999999985</v>
      </c>
      <c r="P50" s="58">
        <f t="shared" si="30"/>
        <v>67048.93314398134</v>
      </c>
      <c r="Q50" s="91">
        <f t="shared" si="31"/>
        <v>9199.0668560186605</v>
      </c>
      <c r="R50" s="59">
        <f t="shared" si="32"/>
        <v>76248</v>
      </c>
      <c r="S50" s="57">
        <f t="shared" si="33"/>
        <v>59599.051683538972</v>
      </c>
      <c r="T50" s="91">
        <f t="shared" si="34"/>
        <v>8176.9483164610319</v>
      </c>
      <c r="U50" s="60">
        <f t="shared" si="35"/>
        <v>67776</v>
      </c>
      <c r="V50" s="58">
        <f t="shared" si="36"/>
        <v>52149.170223096589</v>
      </c>
      <c r="W50" s="91">
        <f t="shared" si="37"/>
        <v>7154.8297769034016</v>
      </c>
      <c r="X50" s="59">
        <f t="shared" si="38"/>
        <v>59303.999999999993</v>
      </c>
      <c r="Y50" s="57">
        <f t="shared" si="39"/>
        <v>44699.288762654222</v>
      </c>
      <c r="Z50" s="91">
        <f t="shared" si="40"/>
        <v>6132.711237345773</v>
      </c>
      <c r="AA50" s="59">
        <f t="shared" si="41"/>
        <v>50831.999999999993</v>
      </c>
    </row>
    <row r="51" spans="1:27">
      <c r="A51" s="105">
        <v>128</v>
      </c>
      <c r="B51" s="340">
        <v>41395</v>
      </c>
      <c r="C51" s="61">
        <f>VLOOKUP(B51,'base(indices)'!$A$4:$C$183,3,FALSE)</f>
        <v>678</v>
      </c>
      <c r="D51" s="192">
        <f>'base(indices)'!G44</f>
        <v>1.6444438400000001</v>
      </c>
      <c r="E51" s="63">
        <f t="shared" si="47"/>
        <v>1114.93292352</v>
      </c>
      <c r="F51" s="82">
        <f>'base(indices)'!I44</f>
        <v>0.61907000000000001</v>
      </c>
      <c r="G51" s="63">
        <f t="shared" si="23"/>
        <v>690.22152496352646</v>
      </c>
      <c r="H51" s="268">
        <f t="shared" si="24"/>
        <v>1805.1544484835265</v>
      </c>
      <c r="I51" s="347">
        <f t="shared" si="43"/>
        <v>211396.52791630075</v>
      </c>
      <c r="J51" s="119">
        <f t="shared" ref="J51:J58" si="48">IF((I51)+K51&gt;$I$197,$I$197-K51,(I51))</f>
        <v>74498.814604423707</v>
      </c>
      <c r="K51" s="108">
        <f t="shared" si="25"/>
        <v>10221.185395576289</v>
      </c>
      <c r="L51" s="46">
        <f t="shared" si="26"/>
        <v>84720</v>
      </c>
      <c r="M51" s="43">
        <f t="shared" si="27"/>
        <v>70773.873874202516</v>
      </c>
      <c r="N51" s="108">
        <f t="shared" si="28"/>
        <v>9710.1261257974747</v>
      </c>
      <c r="O51" s="47">
        <f t="shared" si="29"/>
        <v>80483.999999999985</v>
      </c>
      <c r="P51" s="119">
        <f t="shared" si="30"/>
        <v>67048.93314398134</v>
      </c>
      <c r="Q51" s="108">
        <f t="shared" si="31"/>
        <v>9199.0668560186605</v>
      </c>
      <c r="R51" s="46">
        <f t="shared" si="32"/>
        <v>76248</v>
      </c>
      <c r="S51" s="43">
        <f t="shared" si="33"/>
        <v>59599.051683538972</v>
      </c>
      <c r="T51" s="108">
        <f t="shared" si="34"/>
        <v>8176.9483164610319</v>
      </c>
      <c r="U51" s="47">
        <f t="shared" si="35"/>
        <v>67776</v>
      </c>
      <c r="V51" s="45">
        <f t="shared" si="36"/>
        <v>52149.170223096589</v>
      </c>
      <c r="W51" s="108">
        <f t="shared" si="37"/>
        <v>7154.8297769034016</v>
      </c>
      <c r="X51" s="46">
        <f t="shared" si="38"/>
        <v>59303.999999999993</v>
      </c>
      <c r="Y51" s="43">
        <f t="shared" si="39"/>
        <v>44699.288762654222</v>
      </c>
      <c r="Z51" s="108">
        <f t="shared" si="40"/>
        <v>6132.711237345773</v>
      </c>
      <c r="AA51" s="46">
        <f t="shared" si="41"/>
        <v>50831.999999999993</v>
      </c>
    </row>
    <row r="52" spans="1:27">
      <c r="A52" s="105">
        <v>127</v>
      </c>
      <c r="B52" s="339">
        <v>41426</v>
      </c>
      <c r="C52" s="61">
        <f>VLOOKUP(B52,'base(indices)'!$A$4:$C$183,3,FALSE)</f>
        <v>678</v>
      </c>
      <c r="D52" s="192">
        <f>'base(indices)'!G45</f>
        <v>1.63691404</v>
      </c>
      <c r="E52" s="54">
        <f t="shared" si="47"/>
        <v>1109.82771912</v>
      </c>
      <c r="F52" s="82">
        <f>'base(indices)'!I45</f>
        <v>0.61907000000000001</v>
      </c>
      <c r="G52" s="54">
        <f t="shared" si="23"/>
        <v>687.06104607561838</v>
      </c>
      <c r="H52" s="267">
        <f t="shared" si="24"/>
        <v>1796.8887651956184</v>
      </c>
      <c r="I52" s="346">
        <f t="shared" si="43"/>
        <v>209591.37346781723</v>
      </c>
      <c r="J52" s="58">
        <f t="shared" si="48"/>
        <v>74498.814604423707</v>
      </c>
      <c r="K52" s="91">
        <f t="shared" si="25"/>
        <v>10221.185395576289</v>
      </c>
      <c r="L52" s="284">
        <f t="shared" si="26"/>
        <v>84720</v>
      </c>
      <c r="M52" s="57">
        <f t="shared" si="27"/>
        <v>70773.873874202516</v>
      </c>
      <c r="N52" s="91">
        <f t="shared" si="28"/>
        <v>9710.1261257974747</v>
      </c>
      <c r="O52" s="60">
        <f t="shared" si="29"/>
        <v>80483.999999999985</v>
      </c>
      <c r="P52" s="58">
        <f t="shared" si="30"/>
        <v>67048.93314398134</v>
      </c>
      <c r="Q52" s="91">
        <f t="shared" si="31"/>
        <v>9199.0668560186605</v>
      </c>
      <c r="R52" s="59">
        <f t="shared" si="32"/>
        <v>76248</v>
      </c>
      <c r="S52" s="57">
        <f t="shared" si="33"/>
        <v>59599.051683538972</v>
      </c>
      <c r="T52" s="91">
        <f t="shared" si="34"/>
        <v>8176.9483164610319</v>
      </c>
      <c r="U52" s="60">
        <f t="shared" si="35"/>
        <v>67776</v>
      </c>
      <c r="V52" s="58">
        <f t="shared" si="36"/>
        <v>52149.170223096589</v>
      </c>
      <c r="W52" s="91">
        <f t="shared" si="37"/>
        <v>7154.8297769034016</v>
      </c>
      <c r="X52" s="59">
        <f t="shared" si="38"/>
        <v>59303.999999999993</v>
      </c>
      <c r="Y52" s="57">
        <f t="shared" si="39"/>
        <v>44699.288762654222</v>
      </c>
      <c r="Z52" s="91">
        <f t="shared" si="40"/>
        <v>6132.711237345773</v>
      </c>
      <c r="AA52" s="59">
        <f t="shared" si="41"/>
        <v>50831.999999999993</v>
      </c>
    </row>
    <row r="53" spans="1:27">
      <c r="A53" s="105">
        <v>126</v>
      </c>
      <c r="B53" s="340">
        <v>41456</v>
      </c>
      <c r="C53" s="61">
        <f>VLOOKUP(B53,'base(indices)'!$A$4:$C$183,3,FALSE)</f>
        <v>678</v>
      </c>
      <c r="D53" s="192">
        <f>'base(indices)'!G46</f>
        <v>1.6307173100000001</v>
      </c>
      <c r="E53" s="63">
        <f t="shared" si="47"/>
        <v>1105.62633618</v>
      </c>
      <c r="F53" s="82">
        <f>'base(indices)'!I46</f>
        <v>0.61907000000000001</v>
      </c>
      <c r="G53" s="63">
        <f t="shared" si="23"/>
        <v>684.46009593895258</v>
      </c>
      <c r="H53" s="268">
        <f t="shared" si="24"/>
        <v>1790.0864321189524</v>
      </c>
      <c r="I53" s="347">
        <f t="shared" si="43"/>
        <v>207794.48470262162</v>
      </c>
      <c r="J53" s="119">
        <f t="shared" si="48"/>
        <v>74498.814604423707</v>
      </c>
      <c r="K53" s="108">
        <f t="shared" si="25"/>
        <v>10221.185395576289</v>
      </c>
      <c r="L53" s="46">
        <f t="shared" si="26"/>
        <v>84720</v>
      </c>
      <c r="M53" s="43">
        <f t="shared" si="27"/>
        <v>70773.873874202516</v>
      </c>
      <c r="N53" s="108">
        <f t="shared" si="28"/>
        <v>9710.1261257974747</v>
      </c>
      <c r="O53" s="47">
        <f t="shared" si="29"/>
        <v>80483.999999999985</v>
      </c>
      <c r="P53" s="119">
        <f t="shared" si="30"/>
        <v>67048.93314398134</v>
      </c>
      <c r="Q53" s="108">
        <f t="shared" si="31"/>
        <v>9199.0668560186605</v>
      </c>
      <c r="R53" s="46">
        <f t="shared" si="32"/>
        <v>76248</v>
      </c>
      <c r="S53" s="43">
        <f t="shared" si="33"/>
        <v>59599.051683538972</v>
      </c>
      <c r="T53" s="108">
        <f t="shared" si="34"/>
        <v>8176.9483164610319</v>
      </c>
      <c r="U53" s="47">
        <f t="shared" si="35"/>
        <v>67776</v>
      </c>
      <c r="V53" s="45">
        <f t="shared" si="36"/>
        <v>52149.170223096589</v>
      </c>
      <c r="W53" s="108">
        <f t="shared" si="37"/>
        <v>7154.8297769034016</v>
      </c>
      <c r="X53" s="46">
        <f t="shared" si="38"/>
        <v>59303.999999999993</v>
      </c>
      <c r="Y53" s="43">
        <f t="shared" si="39"/>
        <v>44699.288762654222</v>
      </c>
      <c r="Z53" s="108">
        <f t="shared" si="40"/>
        <v>6132.711237345773</v>
      </c>
      <c r="AA53" s="46">
        <f t="shared" si="41"/>
        <v>50831.999999999993</v>
      </c>
    </row>
    <row r="54" spans="1:27">
      <c r="A54" s="105">
        <v>125</v>
      </c>
      <c r="B54" s="339">
        <v>41487</v>
      </c>
      <c r="C54" s="61">
        <f>VLOOKUP(B54,'base(indices)'!$A$4:$C$183,3,FALSE)</f>
        <v>678</v>
      </c>
      <c r="D54" s="192">
        <f>'base(indices)'!G47</f>
        <v>1.62957661</v>
      </c>
      <c r="E54" s="54">
        <f t="shared" si="47"/>
        <v>1104.8529415799999</v>
      </c>
      <c r="F54" s="82">
        <f>'base(indices)'!I47</f>
        <v>0.61907000000000001</v>
      </c>
      <c r="G54" s="54">
        <f t="shared" si="23"/>
        <v>683.98131054393059</v>
      </c>
      <c r="H54" s="267">
        <f t="shared" si="24"/>
        <v>1788.8342521239306</v>
      </c>
      <c r="I54" s="346">
        <f t="shared" si="43"/>
        <v>206004.39827050266</v>
      </c>
      <c r="J54" s="58">
        <f t="shared" si="48"/>
        <v>74498.814604423707</v>
      </c>
      <c r="K54" s="91">
        <f t="shared" si="25"/>
        <v>10221.185395576289</v>
      </c>
      <c r="L54" s="284">
        <f t="shared" si="26"/>
        <v>84720</v>
      </c>
      <c r="M54" s="57">
        <f t="shared" si="27"/>
        <v>70773.873874202516</v>
      </c>
      <c r="N54" s="91">
        <f t="shared" si="28"/>
        <v>9710.1261257974747</v>
      </c>
      <c r="O54" s="60">
        <f t="shared" si="29"/>
        <v>80483.999999999985</v>
      </c>
      <c r="P54" s="58">
        <f t="shared" si="30"/>
        <v>67048.93314398134</v>
      </c>
      <c r="Q54" s="91">
        <f t="shared" si="31"/>
        <v>9199.0668560186605</v>
      </c>
      <c r="R54" s="59">
        <f t="shared" si="32"/>
        <v>76248</v>
      </c>
      <c r="S54" s="57">
        <f t="shared" si="33"/>
        <v>59599.051683538972</v>
      </c>
      <c r="T54" s="91">
        <f t="shared" si="34"/>
        <v>8176.9483164610319</v>
      </c>
      <c r="U54" s="60">
        <f t="shared" si="35"/>
        <v>67776</v>
      </c>
      <c r="V54" s="58">
        <f t="shared" si="36"/>
        <v>52149.170223096589</v>
      </c>
      <c r="W54" s="91">
        <f t="shared" si="37"/>
        <v>7154.8297769034016</v>
      </c>
      <c r="X54" s="59">
        <f t="shared" si="38"/>
        <v>59303.999999999993</v>
      </c>
      <c r="Y54" s="57">
        <f t="shared" si="39"/>
        <v>44699.288762654222</v>
      </c>
      <c r="Z54" s="91">
        <f t="shared" si="40"/>
        <v>6132.711237345773</v>
      </c>
      <c r="AA54" s="59">
        <f t="shared" si="41"/>
        <v>50831.999999999993</v>
      </c>
    </row>
    <row r="55" spans="1:27">
      <c r="A55" s="105">
        <v>124</v>
      </c>
      <c r="B55" s="340">
        <v>41518</v>
      </c>
      <c r="C55" s="61">
        <f>VLOOKUP(B55,'base(indices)'!$A$4:$C$183,3,FALSE)</f>
        <v>678</v>
      </c>
      <c r="D55" s="192">
        <f>'base(indices)'!G48</f>
        <v>1.6269734499999999</v>
      </c>
      <c r="E55" s="63">
        <f t="shared" si="47"/>
        <v>1103.0879990999999</v>
      </c>
      <c r="F55" s="82">
        <f>'base(indices)'!I48</f>
        <v>0.61907000000000001</v>
      </c>
      <c r="G55" s="63">
        <f t="shared" si="23"/>
        <v>682.88868760283697</v>
      </c>
      <c r="H55" s="268">
        <f t="shared" si="24"/>
        <v>1785.976686702837</v>
      </c>
      <c r="I55" s="347">
        <f t="shared" si="43"/>
        <v>204215.56401837873</v>
      </c>
      <c r="J55" s="119">
        <f t="shared" si="48"/>
        <v>74498.814604423707</v>
      </c>
      <c r="K55" s="108">
        <f t="shared" si="25"/>
        <v>10221.185395576289</v>
      </c>
      <c r="L55" s="46">
        <f t="shared" si="26"/>
        <v>84720</v>
      </c>
      <c r="M55" s="43">
        <f t="shared" si="27"/>
        <v>70773.873874202516</v>
      </c>
      <c r="N55" s="108">
        <f t="shared" si="28"/>
        <v>9710.1261257974747</v>
      </c>
      <c r="O55" s="47">
        <f t="shared" si="29"/>
        <v>80483.999999999985</v>
      </c>
      <c r="P55" s="119">
        <f t="shared" si="30"/>
        <v>67048.93314398134</v>
      </c>
      <c r="Q55" s="108">
        <f t="shared" si="31"/>
        <v>9199.0668560186605</v>
      </c>
      <c r="R55" s="46">
        <f t="shared" si="32"/>
        <v>76248</v>
      </c>
      <c r="S55" s="43">
        <f t="shared" si="33"/>
        <v>59599.051683538972</v>
      </c>
      <c r="T55" s="108">
        <f t="shared" si="34"/>
        <v>8176.9483164610319</v>
      </c>
      <c r="U55" s="47">
        <f t="shared" si="35"/>
        <v>67776</v>
      </c>
      <c r="V55" s="45">
        <f t="shared" si="36"/>
        <v>52149.170223096589</v>
      </c>
      <c r="W55" s="108">
        <f t="shared" si="37"/>
        <v>7154.8297769034016</v>
      </c>
      <c r="X55" s="46">
        <f t="shared" si="38"/>
        <v>59303.999999999993</v>
      </c>
      <c r="Y55" s="43">
        <f t="shared" si="39"/>
        <v>44699.288762654222</v>
      </c>
      <c r="Z55" s="108">
        <f t="shared" si="40"/>
        <v>6132.711237345773</v>
      </c>
      <c r="AA55" s="46">
        <f t="shared" si="41"/>
        <v>50831.999999999993</v>
      </c>
    </row>
    <row r="56" spans="1:27">
      <c r="A56" s="105">
        <v>123</v>
      </c>
      <c r="B56" s="339">
        <v>41548</v>
      </c>
      <c r="C56" s="61">
        <f>VLOOKUP(B56,'base(indices)'!$A$4:$C$183,3,FALSE)</f>
        <v>678</v>
      </c>
      <c r="D56" s="192">
        <f>'base(indices)'!G49</f>
        <v>1.62259245</v>
      </c>
      <c r="E56" s="54">
        <f t="shared" si="47"/>
        <v>1100.1176811</v>
      </c>
      <c r="F56" s="82">
        <f>'base(indices)'!I49</f>
        <v>0.61907000000000001</v>
      </c>
      <c r="G56" s="54">
        <f t="shared" si="23"/>
        <v>681.04985283857707</v>
      </c>
      <c r="H56" s="267">
        <f t="shared" si="24"/>
        <v>1781.167533938577</v>
      </c>
      <c r="I56" s="346">
        <f t="shared" si="43"/>
        <v>202429.5873316759</v>
      </c>
      <c r="J56" s="58">
        <f t="shared" si="48"/>
        <v>74498.814604423707</v>
      </c>
      <c r="K56" s="91">
        <f t="shared" si="25"/>
        <v>10221.185395576289</v>
      </c>
      <c r="L56" s="284">
        <f t="shared" si="26"/>
        <v>84720</v>
      </c>
      <c r="M56" s="57">
        <f t="shared" si="27"/>
        <v>70773.873874202516</v>
      </c>
      <c r="N56" s="91">
        <f t="shared" si="28"/>
        <v>9710.1261257974747</v>
      </c>
      <c r="O56" s="60">
        <f t="shared" si="29"/>
        <v>80483.999999999985</v>
      </c>
      <c r="P56" s="58">
        <f t="shared" si="30"/>
        <v>67048.93314398134</v>
      </c>
      <c r="Q56" s="91">
        <f t="shared" si="31"/>
        <v>9199.0668560186605</v>
      </c>
      <c r="R56" s="59">
        <f t="shared" si="32"/>
        <v>76248</v>
      </c>
      <c r="S56" s="57">
        <f t="shared" si="33"/>
        <v>59599.051683538972</v>
      </c>
      <c r="T56" s="91">
        <f t="shared" si="34"/>
        <v>8176.9483164610319</v>
      </c>
      <c r="U56" s="60">
        <f t="shared" si="35"/>
        <v>67776</v>
      </c>
      <c r="V56" s="58">
        <f t="shared" si="36"/>
        <v>52149.170223096589</v>
      </c>
      <c r="W56" s="91">
        <f t="shared" si="37"/>
        <v>7154.8297769034016</v>
      </c>
      <c r="X56" s="59">
        <f t="shared" si="38"/>
        <v>59303.999999999993</v>
      </c>
      <c r="Y56" s="57">
        <f t="shared" si="39"/>
        <v>44699.288762654222</v>
      </c>
      <c r="Z56" s="91">
        <f t="shared" si="40"/>
        <v>6132.711237345773</v>
      </c>
      <c r="AA56" s="59">
        <f t="shared" si="41"/>
        <v>50831.999999999993</v>
      </c>
    </row>
    <row r="57" spans="1:27">
      <c r="A57" s="105">
        <v>122</v>
      </c>
      <c r="B57" s="340">
        <v>41579</v>
      </c>
      <c r="C57" s="61">
        <f>VLOOKUP(B57,'base(indices)'!$A$4:$C$183,3,FALSE)</f>
        <v>678</v>
      </c>
      <c r="D57" s="192">
        <f>'base(indices)'!G50</f>
        <v>1.61484121</v>
      </c>
      <c r="E57" s="63">
        <f t="shared" si="47"/>
        <v>1094.86234038</v>
      </c>
      <c r="F57" s="82">
        <f>'base(indices)'!I50</f>
        <v>0.61907000000000001</v>
      </c>
      <c r="G57" s="63">
        <f t="shared" si="23"/>
        <v>677.79642905904655</v>
      </c>
      <c r="H57" s="268">
        <f t="shared" si="24"/>
        <v>1772.6587694390464</v>
      </c>
      <c r="I57" s="347">
        <f t="shared" si="43"/>
        <v>200648.41979773733</v>
      </c>
      <c r="J57" s="119">
        <f t="shared" si="48"/>
        <v>74498.814604423707</v>
      </c>
      <c r="K57" s="108">
        <f t="shared" si="25"/>
        <v>10221.185395576289</v>
      </c>
      <c r="L57" s="46">
        <f t="shared" si="26"/>
        <v>84720</v>
      </c>
      <c r="M57" s="43">
        <f t="shared" si="27"/>
        <v>70773.873874202516</v>
      </c>
      <c r="N57" s="108">
        <f t="shared" si="28"/>
        <v>9710.1261257974747</v>
      </c>
      <c r="O57" s="47">
        <f t="shared" si="29"/>
        <v>80483.999999999985</v>
      </c>
      <c r="P57" s="119">
        <f t="shared" si="30"/>
        <v>67048.93314398134</v>
      </c>
      <c r="Q57" s="108">
        <f t="shared" si="31"/>
        <v>9199.0668560186605</v>
      </c>
      <c r="R57" s="46">
        <f t="shared" si="32"/>
        <v>76248</v>
      </c>
      <c r="S57" s="43">
        <f t="shared" si="33"/>
        <v>59599.051683538972</v>
      </c>
      <c r="T57" s="108">
        <f t="shared" si="34"/>
        <v>8176.9483164610319</v>
      </c>
      <c r="U57" s="47">
        <f t="shared" si="35"/>
        <v>67776</v>
      </c>
      <c r="V57" s="45">
        <f t="shared" si="36"/>
        <v>52149.170223096589</v>
      </c>
      <c r="W57" s="108">
        <f t="shared" si="37"/>
        <v>7154.8297769034016</v>
      </c>
      <c r="X57" s="46">
        <f t="shared" si="38"/>
        <v>59303.999999999993</v>
      </c>
      <c r="Y57" s="43">
        <f t="shared" si="39"/>
        <v>44699.288762654222</v>
      </c>
      <c r="Z57" s="108">
        <f t="shared" si="40"/>
        <v>6132.711237345773</v>
      </c>
      <c r="AA57" s="46">
        <f t="shared" si="41"/>
        <v>50831.999999999993</v>
      </c>
    </row>
    <row r="58" spans="1:27" ht="13" thickBot="1">
      <c r="A58" s="161">
        <v>121</v>
      </c>
      <c r="B58" s="342">
        <v>41609</v>
      </c>
      <c r="C58" s="61">
        <f>VLOOKUP(B58,'base(indices)'!$A$4:$C$183,3,FALSE)</f>
        <v>678</v>
      </c>
      <c r="D58" s="335">
        <f>'base(indices)'!G51</f>
        <v>1.6056887900000001</v>
      </c>
      <c r="E58" s="163">
        <f t="shared" si="47"/>
        <v>1088.6569996200001</v>
      </c>
      <c r="F58" s="304">
        <f>'base(indices)'!I51</f>
        <v>0.61907000000000001</v>
      </c>
      <c r="G58" s="163">
        <f t="shared" si="23"/>
        <v>673.95488875475348</v>
      </c>
      <c r="H58" s="355">
        <f t="shared" si="24"/>
        <v>1762.6118883747536</v>
      </c>
      <c r="I58" s="348">
        <f t="shared" si="43"/>
        <v>198875.76102829829</v>
      </c>
      <c r="J58" s="58">
        <f t="shared" si="48"/>
        <v>74498.814604423707</v>
      </c>
      <c r="K58" s="202">
        <f t="shared" si="25"/>
        <v>10221.185395576289</v>
      </c>
      <c r="L58" s="286">
        <f t="shared" si="26"/>
        <v>84720</v>
      </c>
      <c r="M58" s="282">
        <f t="shared" si="27"/>
        <v>70773.873874202516</v>
      </c>
      <c r="N58" s="202">
        <f t="shared" si="28"/>
        <v>9710.1261257974747</v>
      </c>
      <c r="O58" s="289">
        <f t="shared" si="29"/>
        <v>80483.999999999985</v>
      </c>
      <c r="P58" s="285">
        <f t="shared" si="30"/>
        <v>67048.93314398134</v>
      </c>
      <c r="Q58" s="202">
        <f t="shared" si="31"/>
        <v>9199.0668560186605</v>
      </c>
      <c r="R58" s="203">
        <f t="shared" si="32"/>
        <v>76248</v>
      </c>
      <c r="S58" s="282">
        <f t="shared" si="33"/>
        <v>59599.051683538972</v>
      </c>
      <c r="T58" s="202">
        <f t="shared" si="34"/>
        <v>8176.9483164610319</v>
      </c>
      <c r="U58" s="289">
        <f t="shared" si="35"/>
        <v>67776</v>
      </c>
      <c r="V58" s="285">
        <f t="shared" si="36"/>
        <v>52149.170223096589</v>
      </c>
      <c r="W58" s="202">
        <f t="shared" si="37"/>
        <v>7154.8297769034016</v>
      </c>
      <c r="X58" s="203">
        <f t="shared" si="38"/>
        <v>59303.999999999993</v>
      </c>
      <c r="Y58" s="282">
        <f t="shared" si="39"/>
        <v>44699.288762654222</v>
      </c>
      <c r="Z58" s="202">
        <f t="shared" si="40"/>
        <v>6132.711237345773</v>
      </c>
      <c r="AA58" s="203">
        <f t="shared" si="41"/>
        <v>50831.999999999993</v>
      </c>
    </row>
    <row r="59" spans="1:27">
      <c r="A59" s="158">
        <v>120</v>
      </c>
      <c r="B59" s="334">
        <v>41640</v>
      </c>
      <c r="C59" s="120">
        <f>VLOOKUP(B59,'base(indices)'!$A$4:$C$183,3,FALSE)</f>
        <v>724</v>
      </c>
      <c r="D59" s="193">
        <f>'base(indices)'!G52</f>
        <v>1.5937357700000001</v>
      </c>
      <c r="E59" s="78">
        <f>C59*D59</f>
        <v>1153.8646974800001</v>
      </c>
      <c r="F59" s="79">
        <f>'base(indices)'!I52</f>
        <v>0.61907000000000001</v>
      </c>
      <c r="G59" s="78">
        <f t="shared" si="23"/>
        <v>714.32301826894366</v>
      </c>
      <c r="H59" s="266">
        <f t="shared" si="24"/>
        <v>1868.1877157489439</v>
      </c>
      <c r="I59" s="345">
        <f t="shared" si="43"/>
        <v>197113.14913992354</v>
      </c>
      <c r="J59" s="48">
        <f>IF((I59)+K59&gt;$I$97,$I$197-K59,(I59))</f>
        <v>74498.814604423707</v>
      </c>
      <c r="K59" s="109">
        <f t="shared" si="25"/>
        <v>10221.185395576289</v>
      </c>
      <c r="L59" s="49">
        <f t="shared" si="26"/>
        <v>84720</v>
      </c>
      <c r="M59" s="138">
        <f t="shared" si="27"/>
        <v>70773.873874202516</v>
      </c>
      <c r="N59" s="109">
        <f t="shared" si="28"/>
        <v>9710.1261257974747</v>
      </c>
      <c r="O59" s="139">
        <f t="shared" si="29"/>
        <v>80483.999999999985</v>
      </c>
      <c r="P59" s="291">
        <f t="shared" si="30"/>
        <v>67048.93314398134</v>
      </c>
      <c r="Q59" s="109">
        <f t="shared" si="31"/>
        <v>9199.0668560186605</v>
      </c>
      <c r="R59" s="49">
        <f t="shared" si="32"/>
        <v>76248</v>
      </c>
      <c r="S59" s="138">
        <f t="shared" si="33"/>
        <v>59599.051683538972</v>
      </c>
      <c r="T59" s="109">
        <f t="shared" si="34"/>
        <v>8176.9483164610319</v>
      </c>
      <c r="U59" s="139">
        <f t="shared" si="35"/>
        <v>67776</v>
      </c>
      <c r="V59" s="48">
        <f t="shared" si="36"/>
        <v>52149.170223096589</v>
      </c>
      <c r="W59" s="109">
        <f t="shared" si="37"/>
        <v>7154.8297769034016</v>
      </c>
      <c r="X59" s="49">
        <f t="shared" si="38"/>
        <v>59303.999999999993</v>
      </c>
      <c r="Y59" s="138">
        <f t="shared" si="39"/>
        <v>44699.288762654222</v>
      </c>
      <c r="Z59" s="109">
        <f t="shared" si="40"/>
        <v>6132.711237345773</v>
      </c>
      <c r="AA59" s="49">
        <f t="shared" si="41"/>
        <v>50831.999999999993</v>
      </c>
    </row>
    <row r="60" spans="1:27">
      <c r="A60" s="105">
        <v>119</v>
      </c>
      <c r="B60" s="106">
        <v>41671</v>
      </c>
      <c r="C60" s="61">
        <f>VLOOKUP(B60,'base(indices)'!$A$4:$C$183,3,FALSE)</f>
        <v>724</v>
      </c>
      <c r="D60" s="192">
        <f>'base(indices)'!G53</f>
        <v>1.5831288100000001</v>
      </c>
      <c r="E60" s="54">
        <f t="shared" ref="E60:E70" si="49">C60*D60</f>
        <v>1146.1852584400001</v>
      </c>
      <c r="F60" s="82">
        <f>'base(indices)'!I53</f>
        <v>0.61907000000000001</v>
      </c>
      <c r="G60" s="54">
        <f t="shared" si="23"/>
        <v>709.56890794245089</v>
      </c>
      <c r="H60" s="267">
        <f t="shared" si="24"/>
        <v>1855.7541663824509</v>
      </c>
      <c r="I60" s="346">
        <f t="shared" si="43"/>
        <v>195244.9614241746</v>
      </c>
      <c r="J60" s="58">
        <f>IF((I60)+K60&gt;$I$197,$I$197-K60,(I60))</f>
        <v>74498.814604423707</v>
      </c>
      <c r="K60" s="91">
        <f t="shared" si="25"/>
        <v>10221.185395576289</v>
      </c>
      <c r="L60" s="284">
        <f t="shared" si="26"/>
        <v>84720</v>
      </c>
      <c r="M60" s="57">
        <f t="shared" si="27"/>
        <v>70773.873874202516</v>
      </c>
      <c r="N60" s="91">
        <f t="shared" si="28"/>
        <v>9710.1261257974747</v>
      </c>
      <c r="O60" s="60">
        <f t="shared" si="29"/>
        <v>80483.999999999985</v>
      </c>
      <c r="P60" s="58">
        <f t="shared" si="30"/>
        <v>67048.93314398134</v>
      </c>
      <c r="Q60" s="91">
        <f t="shared" si="31"/>
        <v>9199.0668560186605</v>
      </c>
      <c r="R60" s="59">
        <f t="shared" si="32"/>
        <v>76248</v>
      </c>
      <c r="S60" s="57">
        <f t="shared" si="33"/>
        <v>59599.051683538972</v>
      </c>
      <c r="T60" s="91">
        <f t="shared" si="34"/>
        <v>8176.9483164610319</v>
      </c>
      <c r="U60" s="60">
        <f t="shared" si="35"/>
        <v>67776</v>
      </c>
      <c r="V60" s="58">
        <f t="shared" si="36"/>
        <v>52149.170223096589</v>
      </c>
      <c r="W60" s="91">
        <f t="shared" si="37"/>
        <v>7154.8297769034016</v>
      </c>
      <c r="X60" s="59">
        <f t="shared" si="38"/>
        <v>59303.999999999993</v>
      </c>
      <c r="Y60" s="57">
        <f t="shared" si="39"/>
        <v>44699.288762654222</v>
      </c>
      <c r="Z60" s="91">
        <f t="shared" si="40"/>
        <v>6132.711237345773</v>
      </c>
      <c r="AA60" s="59">
        <f t="shared" si="41"/>
        <v>50831.999999999993</v>
      </c>
    </row>
    <row r="61" spans="1:27">
      <c r="A61" s="105">
        <v>118</v>
      </c>
      <c r="B61" s="333">
        <v>41699</v>
      </c>
      <c r="C61" s="61">
        <f>VLOOKUP(B61,'base(indices)'!$A$4:$C$183,3,FALSE)</f>
        <v>724</v>
      </c>
      <c r="D61" s="192">
        <f>'base(indices)'!G54</f>
        <v>1.57212394</v>
      </c>
      <c r="E61" s="63">
        <f t="shared" si="49"/>
        <v>1138.2177325600001</v>
      </c>
      <c r="F61" s="82">
        <f>'base(indices)'!I54</f>
        <v>0.61907000000000001</v>
      </c>
      <c r="G61" s="63">
        <f t="shared" si="23"/>
        <v>704.63645169591928</v>
      </c>
      <c r="H61" s="268">
        <f t="shared" si="24"/>
        <v>1842.8541842559193</v>
      </c>
      <c r="I61" s="347">
        <f t="shared" si="43"/>
        <v>193389.20725779215</v>
      </c>
      <c r="J61" s="119">
        <f>IF((I61)+K61&gt;$I$197,$I$197-K61,(I61))</f>
        <v>74498.814604423707</v>
      </c>
      <c r="K61" s="108">
        <f t="shared" si="25"/>
        <v>10221.185395576289</v>
      </c>
      <c r="L61" s="46">
        <f t="shared" si="26"/>
        <v>84720</v>
      </c>
      <c r="M61" s="43">
        <f t="shared" si="27"/>
        <v>70773.873874202516</v>
      </c>
      <c r="N61" s="108">
        <f t="shared" si="28"/>
        <v>9710.1261257974747</v>
      </c>
      <c r="O61" s="47">
        <f t="shared" si="29"/>
        <v>80483.999999999985</v>
      </c>
      <c r="P61" s="119">
        <f t="shared" si="30"/>
        <v>67048.93314398134</v>
      </c>
      <c r="Q61" s="108">
        <f t="shared" si="31"/>
        <v>9199.0668560186605</v>
      </c>
      <c r="R61" s="46">
        <f t="shared" si="32"/>
        <v>76248</v>
      </c>
      <c r="S61" s="43">
        <f t="shared" si="33"/>
        <v>59599.051683538972</v>
      </c>
      <c r="T61" s="108">
        <f t="shared" si="34"/>
        <v>8176.9483164610319</v>
      </c>
      <c r="U61" s="47">
        <f t="shared" si="35"/>
        <v>67776</v>
      </c>
      <c r="V61" s="45">
        <f t="shared" si="36"/>
        <v>52149.170223096589</v>
      </c>
      <c r="W61" s="108">
        <f t="shared" si="37"/>
        <v>7154.8297769034016</v>
      </c>
      <c r="X61" s="46">
        <f t="shared" si="38"/>
        <v>59303.999999999993</v>
      </c>
      <c r="Y61" s="43">
        <f t="shared" si="39"/>
        <v>44699.288762654222</v>
      </c>
      <c r="Z61" s="108">
        <f t="shared" si="40"/>
        <v>6132.711237345773</v>
      </c>
      <c r="AA61" s="46">
        <f t="shared" si="41"/>
        <v>50831.999999999993</v>
      </c>
    </row>
    <row r="62" spans="1:27">
      <c r="A62" s="105">
        <v>117</v>
      </c>
      <c r="B62" s="106">
        <v>41730</v>
      </c>
      <c r="C62" s="61">
        <f>VLOOKUP(B62,'base(indices)'!$A$4:$C$183,3,FALSE)</f>
        <v>724</v>
      </c>
      <c r="D62" s="192">
        <f>'base(indices)'!G55</f>
        <v>1.56073061</v>
      </c>
      <c r="E62" s="54">
        <f t="shared" si="49"/>
        <v>1129.9689616400001</v>
      </c>
      <c r="F62" s="82">
        <f>'base(indices)'!I55</f>
        <v>0.61907000000000001</v>
      </c>
      <c r="G62" s="54">
        <f t="shared" si="23"/>
        <v>699.52988508247483</v>
      </c>
      <c r="H62" s="267">
        <f t="shared" si="24"/>
        <v>1829.4988467224748</v>
      </c>
      <c r="I62" s="346">
        <f t="shared" si="43"/>
        <v>191546.35307353624</v>
      </c>
      <c r="J62" s="58">
        <f>IF((I62)+K62&gt;$I$197,$I$197-K62,(I62))</f>
        <v>74498.814604423707</v>
      </c>
      <c r="K62" s="91">
        <f t="shared" si="25"/>
        <v>10221.185395576289</v>
      </c>
      <c r="L62" s="284">
        <f t="shared" si="26"/>
        <v>84720</v>
      </c>
      <c r="M62" s="57">
        <f t="shared" si="27"/>
        <v>70773.873874202516</v>
      </c>
      <c r="N62" s="91">
        <f t="shared" si="28"/>
        <v>9710.1261257974747</v>
      </c>
      <c r="O62" s="60">
        <f t="shared" si="29"/>
        <v>80483.999999999985</v>
      </c>
      <c r="P62" s="58">
        <f t="shared" si="30"/>
        <v>67048.93314398134</v>
      </c>
      <c r="Q62" s="91">
        <f t="shared" si="31"/>
        <v>9199.0668560186605</v>
      </c>
      <c r="R62" s="59">
        <f t="shared" si="32"/>
        <v>76248</v>
      </c>
      <c r="S62" s="57">
        <f t="shared" si="33"/>
        <v>59599.051683538972</v>
      </c>
      <c r="T62" s="91">
        <f t="shared" si="34"/>
        <v>8176.9483164610319</v>
      </c>
      <c r="U62" s="60">
        <f t="shared" si="35"/>
        <v>67776</v>
      </c>
      <c r="V62" s="58">
        <f t="shared" si="36"/>
        <v>52149.170223096589</v>
      </c>
      <c r="W62" s="91">
        <f t="shared" si="37"/>
        <v>7154.8297769034016</v>
      </c>
      <c r="X62" s="59">
        <f t="shared" si="38"/>
        <v>59303.999999999993</v>
      </c>
      <c r="Y62" s="57">
        <f t="shared" si="39"/>
        <v>44699.288762654222</v>
      </c>
      <c r="Z62" s="91">
        <f t="shared" si="40"/>
        <v>6132.711237345773</v>
      </c>
      <c r="AA62" s="59">
        <f t="shared" si="41"/>
        <v>50831.999999999993</v>
      </c>
    </row>
    <row r="63" spans="1:27">
      <c r="A63" s="105">
        <v>116</v>
      </c>
      <c r="B63" s="333">
        <v>41760</v>
      </c>
      <c r="C63" s="61">
        <f>VLOOKUP(B63,'base(indices)'!$A$4:$C$183,3,FALSE)</f>
        <v>724</v>
      </c>
      <c r="D63" s="192">
        <f>'base(indices)'!G56</f>
        <v>1.5486511300000001</v>
      </c>
      <c r="E63" s="63">
        <f t="shared" si="49"/>
        <v>1121.2234181200001</v>
      </c>
      <c r="F63" s="82">
        <f>'base(indices)'!I56</f>
        <v>0.61907000000000001</v>
      </c>
      <c r="G63" s="63">
        <f t="shared" si="23"/>
        <v>694.11578145554847</v>
      </c>
      <c r="H63" s="268">
        <f t="shared" si="24"/>
        <v>1815.3391995755487</v>
      </c>
      <c r="I63" s="347">
        <f t="shared" si="43"/>
        <v>189716.85422681377</v>
      </c>
      <c r="J63" s="119">
        <f t="shared" ref="J63:J70" si="50">IF((I63)+K63&gt;$I$197,$I$197-K63,(I63))</f>
        <v>74498.814604423707</v>
      </c>
      <c r="K63" s="108">
        <f t="shared" si="25"/>
        <v>10221.185395576289</v>
      </c>
      <c r="L63" s="46">
        <f t="shared" si="26"/>
        <v>84720</v>
      </c>
      <c r="M63" s="43">
        <f t="shared" si="27"/>
        <v>70773.873874202516</v>
      </c>
      <c r="N63" s="108">
        <f t="shared" si="28"/>
        <v>9710.1261257974747</v>
      </c>
      <c r="O63" s="47">
        <f t="shared" si="29"/>
        <v>80483.999999999985</v>
      </c>
      <c r="P63" s="119">
        <f t="shared" si="30"/>
        <v>67048.93314398134</v>
      </c>
      <c r="Q63" s="108">
        <f t="shared" si="31"/>
        <v>9199.0668560186605</v>
      </c>
      <c r="R63" s="46">
        <f t="shared" si="32"/>
        <v>76248</v>
      </c>
      <c r="S63" s="43">
        <f t="shared" si="33"/>
        <v>59599.051683538972</v>
      </c>
      <c r="T63" s="108">
        <f t="shared" si="34"/>
        <v>8176.9483164610319</v>
      </c>
      <c r="U63" s="47">
        <f t="shared" si="35"/>
        <v>67776</v>
      </c>
      <c r="V63" s="45">
        <f t="shared" si="36"/>
        <v>52149.170223096589</v>
      </c>
      <c r="W63" s="108">
        <f t="shared" si="37"/>
        <v>7154.8297769034016</v>
      </c>
      <c r="X63" s="46">
        <f t="shared" si="38"/>
        <v>59303.999999999993</v>
      </c>
      <c r="Y63" s="43">
        <f t="shared" si="39"/>
        <v>44699.288762654222</v>
      </c>
      <c r="Z63" s="108">
        <f t="shared" si="40"/>
        <v>6132.711237345773</v>
      </c>
      <c r="AA63" s="46">
        <f t="shared" si="41"/>
        <v>50831.999999999993</v>
      </c>
    </row>
    <row r="64" spans="1:27">
      <c r="A64" s="105">
        <v>115</v>
      </c>
      <c r="B64" s="106">
        <v>41791</v>
      </c>
      <c r="C64" s="61">
        <f>VLOOKUP(B64,'base(indices)'!$A$4:$C$183,3,FALSE)</f>
        <v>724</v>
      </c>
      <c r="D64" s="192">
        <f>'base(indices)'!G57</f>
        <v>1.5397207500000001</v>
      </c>
      <c r="E64" s="54">
        <f t="shared" si="49"/>
        <v>1114.7578230000001</v>
      </c>
      <c r="F64" s="82">
        <f>'base(indices)'!I57</f>
        <v>0.61907000000000001</v>
      </c>
      <c r="G64" s="54">
        <f t="shared" si="23"/>
        <v>690.11312548461012</v>
      </c>
      <c r="H64" s="267">
        <f t="shared" si="24"/>
        <v>1804.8709484846104</v>
      </c>
      <c r="I64" s="346">
        <f t="shared" si="43"/>
        <v>187901.51502723823</v>
      </c>
      <c r="J64" s="58">
        <f t="shared" si="50"/>
        <v>74498.814604423707</v>
      </c>
      <c r="K64" s="91">
        <f t="shared" si="25"/>
        <v>10221.185395576289</v>
      </c>
      <c r="L64" s="284">
        <f t="shared" si="26"/>
        <v>84720</v>
      </c>
      <c r="M64" s="57">
        <f t="shared" si="27"/>
        <v>70773.873874202516</v>
      </c>
      <c r="N64" s="91">
        <f t="shared" si="28"/>
        <v>9710.1261257974747</v>
      </c>
      <c r="O64" s="60">
        <f t="shared" si="29"/>
        <v>80483.999999999985</v>
      </c>
      <c r="P64" s="58">
        <f t="shared" si="30"/>
        <v>67048.93314398134</v>
      </c>
      <c r="Q64" s="91">
        <f t="shared" si="31"/>
        <v>9199.0668560186605</v>
      </c>
      <c r="R64" s="59">
        <f t="shared" si="32"/>
        <v>76248</v>
      </c>
      <c r="S64" s="57">
        <f t="shared" si="33"/>
        <v>59599.051683538972</v>
      </c>
      <c r="T64" s="91">
        <f t="shared" si="34"/>
        <v>8176.9483164610319</v>
      </c>
      <c r="U64" s="60">
        <f t="shared" si="35"/>
        <v>67776</v>
      </c>
      <c r="V64" s="58">
        <f t="shared" si="36"/>
        <v>52149.170223096589</v>
      </c>
      <c r="W64" s="91">
        <f t="shared" si="37"/>
        <v>7154.8297769034016</v>
      </c>
      <c r="X64" s="59">
        <f t="shared" si="38"/>
        <v>59303.999999999993</v>
      </c>
      <c r="Y64" s="57">
        <f t="shared" si="39"/>
        <v>44699.288762654222</v>
      </c>
      <c r="Z64" s="91">
        <f t="shared" si="40"/>
        <v>6132.711237345773</v>
      </c>
      <c r="AA64" s="59">
        <f t="shared" si="41"/>
        <v>50831.999999999993</v>
      </c>
    </row>
    <row r="65" spans="1:27">
      <c r="A65" s="105">
        <v>114</v>
      </c>
      <c r="B65" s="333">
        <v>41821</v>
      </c>
      <c r="C65" s="61">
        <f>VLOOKUP(B65,'base(indices)'!$A$4:$C$183,3,FALSE)</f>
        <v>724</v>
      </c>
      <c r="D65" s="192">
        <f>'base(indices)'!G58</f>
        <v>1.5325179099999999</v>
      </c>
      <c r="E65" s="63">
        <f t="shared" si="49"/>
        <v>1109.54296684</v>
      </c>
      <c r="F65" s="82">
        <f>'base(indices)'!I58</f>
        <v>0.61907000000000001</v>
      </c>
      <c r="G65" s="63">
        <f t="shared" si="23"/>
        <v>686.88476448163874</v>
      </c>
      <c r="H65" s="268">
        <f t="shared" si="24"/>
        <v>1796.4277313216387</v>
      </c>
      <c r="I65" s="347">
        <f t="shared" si="43"/>
        <v>186096.64407875363</v>
      </c>
      <c r="J65" s="119">
        <f t="shared" si="50"/>
        <v>74498.814604423707</v>
      </c>
      <c r="K65" s="108">
        <f t="shared" si="25"/>
        <v>10221.185395576289</v>
      </c>
      <c r="L65" s="46">
        <f t="shared" si="26"/>
        <v>84720</v>
      </c>
      <c r="M65" s="43">
        <f t="shared" si="27"/>
        <v>70773.873874202516</v>
      </c>
      <c r="N65" s="108">
        <f t="shared" si="28"/>
        <v>9710.1261257974747</v>
      </c>
      <c r="O65" s="47">
        <f t="shared" si="29"/>
        <v>80483.999999999985</v>
      </c>
      <c r="P65" s="119">
        <f t="shared" si="30"/>
        <v>67048.93314398134</v>
      </c>
      <c r="Q65" s="108">
        <f t="shared" si="31"/>
        <v>9199.0668560186605</v>
      </c>
      <c r="R65" s="46">
        <f t="shared" si="32"/>
        <v>76248</v>
      </c>
      <c r="S65" s="43">
        <f t="shared" si="33"/>
        <v>59599.051683538972</v>
      </c>
      <c r="T65" s="108">
        <f t="shared" si="34"/>
        <v>8176.9483164610319</v>
      </c>
      <c r="U65" s="47">
        <f t="shared" si="35"/>
        <v>67776</v>
      </c>
      <c r="V65" s="45">
        <f t="shared" si="36"/>
        <v>52149.170223096589</v>
      </c>
      <c r="W65" s="108">
        <f t="shared" si="37"/>
        <v>7154.8297769034016</v>
      </c>
      <c r="X65" s="46">
        <f t="shared" si="38"/>
        <v>59303.999999999993</v>
      </c>
      <c r="Y65" s="43">
        <f t="shared" si="39"/>
        <v>44699.288762654222</v>
      </c>
      <c r="Z65" s="108">
        <f t="shared" si="40"/>
        <v>6132.711237345773</v>
      </c>
      <c r="AA65" s="46">
        <f t="shared" si="41"/>
        <v>50831.999999999993</v>
      </c>
    </row>
    <row r="66" spans="1:27">
      <c r="A66" s="105">
        <v>113</v>
      </c>
      <c r="B66" s="106">
        <v>41852</v>
      </c>
      <c r="C66" s="61">
        <f>VLOOKUP(B66,'base(indices)'!$A$4:$C$183,3,FALSE)</f>
        <v>724</v>
      </c>
      <c r="D66" s="192">
        <f>'base(indices)'!G59</f>
        <v>1.5299170499999999</v>
      </c>
      <c r="E66" s="54">
        <f t="shared" si="49"/>
        <v>1107.6599441999999</v>
      </c>
      <c r="F66" s="82">
        <f>'base(indices)'!I59</f>
        <v>0.61907000000000001</v>
      </c>
      <c r="G66" s="54">
        <f t="shared" si="23"/>
        <v>685.71904165589399</v>
      </c>
      <c r="H66" s="267">
        <f t="shared" si="24"/>
        <v>1793.3789858558939</v>
      </c>
      <c r="I66" s="346">
        <f t="shared" si="43"/>
        <v>184300.216347432</v>
      </c>
      <c r="J66" s="58">
        <f t="shared" si="50"/>
        <v>74498.814604423707</v>
      </c>
      <c r="K66" s="91">
        <f t="shared" si="25"/>
        <v>10221.185395576289</v>
      </c>
      <c r="L66" s="284">
        <f t="shared" si="26"/>
        <v>84720</v>
      </c>
      <c r="M66" s="57">
        <f t="shared" si="27"/>
        <v>70773.873874202516</v>
      </c>
      <c r="N66" s="91">
        <f t="shared" si="28"/>
        <v>9710.1261257974747</v>
      </c>
      <c r="O66" s="60">
        <f t="shared" si="29"/>
        <v>80483.999999999985</v>
      </c>
      <c r="P66" s="58">
        <f t="shared" si="30"/>
        <v>67048.93314398134</v>
      </c>
      <c r="Q66" s="91">
        <f t="shared" si="31"/>
        <v>9199.0668560186605</v>
      </c>
      <c r="R66" s="59">
        <f t="shared" si="32"/>
        <v>76248</v>
      </c>
      <c r="S66" s="57">
        <f t="shared" si="33"/>
        <v>59599.051683538972</v>
      </c>
      <c r="T66" s="91">
        <f t="shared" si="34"/>
        <v>8176.9483164610319</v>
      </c>
      <c r="U66" s="60">
        <f t="shared" si="35"/>
        <v>67776</v>
      </c>
      <c r="V66" s="58">
        <f t="shared" si="36"/>
        <v>52149.170223096589</v>
      </c>
      <c r="W66" s="91">
        <f t="shared" si="37"/>
        <v>7154.8297769034016</v>
      </c>
      <c r="X66" s="59">
        <f t="shared" si="38"/>
        <v>59303.999999999993</v>
      </c>
      <c r="Y66" s="57">
        <f t="shared" si="39"/>
        <v>44699.288762654222</v>
      </c>
      <c r="Z66" s="91">
        <f t="shared" si="40"/>
        <v>6132.711237345773</v>
      </c>
      <c r="AA66" s="59">
        <f t="shared" si="41"/>
        <v>50831.999999999993</v>
      </c>
    </row>
    <row r="67" spans="1:27">
      <c r="A67" s="105">
        <v>112</v>
      </c>
      <c r="B67" s="333">
        <v>41883</v>
      </c>
      <c r="C67" s="61">
        <f>VLOOKUP(B67,'base(indices)'!$A$4:$C$183,3,FALSE)</f>
        <v>724</v>
      </c>
      <c r="D67" s="192">
        <f>'base(indices)'!G60</f>
        <v>1.5277781699999999</v>
      </c>
      <c r="E67" s="63">
        <f t="shared" si="49"/>
        <v>1106.11139508</v>
      </c>
      <c r="F67" s="82">
        <f>'base(indices)'!I60</f>
        <v>0.61907000000000001</v>
      </c>
      <c r="G67" s="63">
        <f t="shared" si="23"/>
        <v>684.76038135217561</v>
      </c>
      <c r="H67" s="268">
        <f t="shared" si="24"/>
        <v>1790.8717764321755</v>
      </c>
      <c r="I67" s="347">
        <f t="shared" si="43"/>
        <v>182506.83736157609</v>
      </c>
      <c r="J67" s="119">
        <f t="shared" si="50"/>
        <v>74498.814604423707</v>
      </c>
      <c r="K67" s="108">
        <f t="shared" si="25"/>
        <v>10221.185395576289</v>
      </c>
      <c r="L67" s="46">
        <f t="shared" si="26"/>
        <v>84720</v>
      </c>
      <c r="M67" s="43">
        <f t="shared" si="27"/>
        <v>70773.873874202516</v>
      </c>
      <c r="N67" s="108">
        <f t="shared" si="28"/>
        <v>9710.1261257974747</v>
      </c>
      <c r="O67" s="47">
        <f t="shared" si="29"/>
        <v>80483.999999999985</v>
      </c>
      <c r="P67" s="119">
        <f t="shared" si="30"/>
        <v>67048.93314398134</v>
      </c>
      <c r="Q67" s="108">
        <f t="shared" si="31"/>
        <v>9199.0668560186605</v>
      </c>
      <c r="R67" s="46">
        <f t="shared" si="32"/>
        <v>76248</v>
      </c>
      <c r="S67" s="43">
        <f t="shared" si="33"/>
        <v>59599.051683538972</v>
      </c>
      <c r="T67" s="108">
        <f t="shared" si="34"/>
        <v>8176.9483164610319</v>
      </c>
      <c r="U67" s="47">
        <f t="shared" si="35"/>
        <v>67776</v>
      </c>
      <c r="V67" s="45">
        <f t="shared" si="36"/>
        <v>52149.170223096589</v>
      </c>
      <c r="W67" s="108">
        <f t="shared" si="37"/>
        <v>7154.8297769034016</v>
      </c>
      <c r="X67" s="46">
        <f t="shared" si="38"/>
        <v>59303.999999999993</v>
      </c>
      <c r="Y67" s="43">
        <f t="shared" si="39"/>
        <v>44699.288762654222</v>
      </c>
      <c r="Z67" s="108">
        <f t="shared" si="40"/>
        <v>6132.711237345773</v>
      </c>
      <c r="AA67" s="46">
        <f t="shared" si="41"/>
        <v>50831.999999999993</v>
      </c>
    </row>
    <row r="68" spans="1:27">
      <c r="A68" s="105">
        <v>111</v>
      </c>
      <c r="B68" s="106">
        <v>41913</v>
      </c>
      <c r="C68" s="61">
        <f>VLOOKUP(B68,'base(indices)'!$A$4:$C$183,3,FALSE)</f>
        <v>724</v>
      </c>
      <c r="D68" s="192">
        <f>'base(indices)'!G61</f>
        <v>1.52184298</v>
      </c>
      <c r="E68" s="54">
        <f t="shared" si="49"/>
        <v>1101.81431752</v>
      </c>
      <c r="F68" s="82">
        <f>'base(indices)'!I61</f>
        <v>0.61907000000000001</v>
      </c>
      <c r="G68" s="54">
        <f t="shared" si="23"/>
        <v>682.10018954710642</v>
      </c>
      <c r="H68" s="267">
        <f t="shared" si="24"/>
        <v>1783.9145070671066</v>
      </c>
      <c r="I68" s="346">
        <f t="shared" si="43"/>
        <v>180715.96558514392</v>
      </c>
      <c r="J68" s="58">
        <f t="shared" si="50"/>
        <v>74498.814604423707</v>
      </c>
      <c r="K68" s="91">
        <f t="shared" si="25"/>
        <v>10221.185395576289</v>
      </c>
      <c r="L68" s="284">
        <f t="shared" si="26"/>
        <v>84720</v>
      </c>
      <c r="M68" s="57">
        <f t="shared" si="27"/>
        <v>70773.873874202516</v>
      </c>
      <c r="N68" s="91">
        <f t="shared" si="28"/>
        <v>9710.1261257974747</v>
      </c>
      <c r="O68" s="60">
        <f t="shared" si="29"/>
        <v>80483.999999999985</v>
      </c>
      <c r="P68" s="58">
        <f t="shared" si="30"/>
        <v>67048.93314398134</v>
      </c>
      <c r="Q68" s="91">
        <f t="shared" si="31"/>
        <v>9199.0668560186605</v>
      </c>
      <c r="R68" s="59">
        <f t="shared" si="32"/>
        <v>76248</v>
      </c>
      <c r="S68" s="57">
        <f t="shared" si="33"/>
        <v>59599.051683538972</v>
      </c>
      <c r="T68" s="91">
        <f t="shared" si="34"/>
        <v>8176.9483164610319</v>
      </c>
      <c r="U68" s="60">
        <f t="shared" si="35"/>
        <v>67776</v>
      </c>
      <c r="V68" s="58">
        <f t="shared" si="36"/>
        <v>52149.170223096589</v>
      </c>
      <c r="W68" s="91">
        <f t="shared" si="37"/>
        <v>7154.8297769034016</v>
      </c>
      <c r="X68" s="59">
        <f t="shared" si="38"/>
        <v>59303.999999999993</v>
      </c>
      <c r="Y68" s="57">
        <f t="shared" si="39"/>
        <v>44699.288762654222</v>
      </c>
      <c r="Z68" s="91">
        <f t="shared" si="40"/>
        <v>6132.711237345773</v>
      </c>
      <c r="AA68" s="59">
        <f t="shared" si="41"/>
        <v>50831.999999999993</v>
      </c>
    </row>
    <row r="69" spans="1:27">
      <c r="A69" s="105">
        <v>110</v>
      </c>
      <c r="B69" s="333">
        <v>41944</v>
      </c>
      <c r="C69" s="61">
        <f>VLOOKUP(B69,'base(indices)'!$A$4:$C$183,3,FALSE)</f>
        <v>724</v>
      </c>
      <c r="D69" s="192">
        <f>'base(indices)'!G62</f>
        <v>1.51457303</v>
      </c>
      <c r="E69" s="63">
        <f t="shared" si="49"/>
        <v>1096.55087372</v>
      </c>
      <c r="F69" s="82">
        <f>'base(indices)'!I62</f>
        <v>0.61907000000000001</v>
      </c>
      <c r="G69" s="63">
        <f t="shared" si="23"/>
        <v>678.84174939384047</v>
      </c>
      <c r="H69" s="268">
        <f t="shared" si="24"/>
        <v>1775.3926231138405</v>
      </c>
      <c r="I69" s="347">
        <f t="shared" si="43"/>
        <v>178932.05107807682</v>
      </c>
      <c r="J69" s="119">
        <f t="shared" si="50"/>
        <v>74498.814604423707</v>
      </c>
      <c r="K69" s="108">
        <f t="shared" si="25"/>
        <v>10221.185395576289</v>
      </c>
      <c r="L69" s="46">
        <f t="shared" si="26"/>
        <v>84720</v>
      </c>
      <c r="M69" s="43">
        <f t="shared" si="27"/>
        <v>70773.873874202516</v>
      </c>
      <c r="N69" s="108">
        <f t="shared" si="28"/>
        <v>9710.1261257974747</v>
      </c>
      <c r="O69" s="47">
        <f t="shared" si="29"/>
        <v>80483.999999999985</v>
      </c>
      <c r="P69" s="119">
        <f t="shared" si="30"/>
        <v>67048.93314398134</v>
      </c>
      <c r="Q69" s="108">
        <f t="shared" si="31"/>
        <v>9199.0668560186605</v>
      </c>
      <c r="R69" s="46">
        <f t="shared" si="32"/>
        <v>76248</v>
      </c>
      <c r="S69" s="43">
        <f t="shared" si="33"/>
        <v>59599.051683538972</v>
      </c>
      <c r="T69" s="108">
        <f t="shared" si="34"/>
        <v>8176.9483164610319</v>
      </c>
      <c r="U69" s="47">
        <f t="shared" si="35"/>
        <v>67776</v>
      </c>
      <c r="V69" s="45">
        <f t="shared" si="36"/>
        <v>52149.170223096589</v>
      </c>
      <c r="W69" s="108">
        <f t="shared" si="37"/>
        <v>7154.8297769034016</v>
      </c>
      <c r="X69" s="46">
        <f t="shared" si="38"/>
        <v>59303.999999999993</v>
      </c>
      <c r="Y69" s="43">
        <f t="shared" si="39"/>
        <v>44699.288762654222</v>
      </c>
      <c r="Z69" s="108">
        <f t="shared" si="40"/>
        <v>6132.711237345773</v>
      </c>
      <c r="AA69" s="46">
        <f t="shared" si="41"/>
        <v>50831.999999999993</v>
      </c>
    </row>
    <row r="70" spans="1:27" ht="13" thickBot="1">
      <c r="A70" s="110">
        <v>109</v>
      </c>
      <c r="B70" s="344">
        <v>41974</v>
      </c>
      <c r="C70" s="61">
        <f>VLOOKUP(B70,'base(indices)'!$A$4:$C$183,3,FALSE)</f>
        <v>724</v>
      </c>
      <c r="D70" s="335">
        <f>'base(indices)'!G63</f>
        <v>1.50883944</v>
      </c>
      <c r="E70" s="163">
        <f t="shared" si="49"/>
        <v>1092.39975456</v>
      </c>
      <c r="F70" s="304">
        <f>'base(indices)'!I63</f>
        <v>0.61907000000000001</v>
      </c>
      <c r="G70" s="163">
        <f t="shared" si="23"/>
        <v>676.2719160554592</v>
      </c>
      <c r="H70" s="355">
        <f t="shared" si="24"/>
        <v>1768.6716706154593</v>
      </c>
      <c r="I70" s="348">
        <f t="shared" si="43"/>
        <v>177156.65845496298</v>
      </c>
      <c r="J70" s="58">
        <f t="shared" si="50"/>
        <v>74498.814604423707</v>
      </c>
      <c r="K70" s="202">
        <f t="shared" si="25"/>
        <v>10221.185395576289</v>
      </c>
      <c r="L70" s="286">
        <f t="shared" si="26"/>
        <v>84720</v>
      </c>
      <c r="M70" s="282">
        <f t="shared" si="27"/>
        <v>70773.873874202516</v>
      </c>
      <c r="N70" s="202">
        <f t="shared" si="28"/>
        <v>9710.1261257974747</v>
      </c>
      <c r="O70" s="289">
        <f t="shared" si="29"/>
        <v>80483.999999999985</v>
      </c>
      <c r="P70" s="285">
        <f t="shared" si="30"/>
        <v>67048.93314398134</v>
      </c>
      <c r="Q70" s="202">
        <f t="shared" si="31"/>
        <v>9199.0668560186605</v>
      </c>
      <c r="R70" s="203">
        <f t="shared" si="32"/>
        <v>76248</v>
      </c>
      <c r="S70" s="282">
        <f t="shared" si="33"/>
        <v>59599.051683538972</v>
      </c>
      <c r="T70" s="202">
        <f t="shared" si="34"/>
        <v>8176.9483164610319</v>
      </c>
      <c r="U70" s="289">
        <f t="shared" si="35"/>
        <v>67776</v>
      </c>
      <c r="V70" s="285">
        <f t="shared" si="36"/>
        <v>52149.170223096589</v>
      </c>
      <c r="W70" s="202">
        <f t="shared" si="37"/>
        <v>7154.8297769034016</v>
      </c>
      <c r="X70" s="203">
        <f t="shared" si="38"/>
        <v>59303.999999999993</v>
      </c>
      <c r="Y70" s="282">
        <f t="shared" si="39"/>
        <v>44699.288762654222</v>
      </c>
      <c r="Z70" s="202">
        <f t="shared" si="40"/>
        <v>6132.711237345773</v>
      </c>
      <c r="AA70" s="203">
        <f t="shared" si="41"/>
        <v>50831.999999999993</v>
      </c>
    </row>
    <row r="71" spans="1:27">
      <c r="A71" s="190">
        <v>108</v>
      </c>
      <c r="B71" s="338">
        <v>42005</v>
      </c>
      <c r="C71" s="120">
        <f>VLOOKUP(B71,'base(indices)'!$A$4:$C$183,3,FALSE)</f>
        <v>788</v>
      </c>
      <c r="D71" s="193">
        <f>'base(indices)'!G64</f>
        <v>1.49701303</v>
      </c>
      <c r="E71" s="78">
        <f>C71*D71</f>
        <v>1179.6462676399999</v>
      </c>
      <c r="F71" s="79">
        <f>'base(indices)'!I64</f>
        <v>0.61907000000000001</v>
      </c>
      <c r="G71" s="78">
        <f t="shared" si="23"/>
        <v>730.28361490789473</v>
      </c>
      <c r="H71" s="266">
        <f t="shared" si="24"/>
        <v>1909.9298825478945</v>
      </c>
      <c r="I71" s="345">
        <f t="shared" si="43"/>
        <v>175387.98678434751</v>
      </c>
      <c r="J71" s="48">
        <f>IF((I71)+K71&gt;$I$97,$I$197-K71,(I71))</f>
        <v>74498.814604423707</v>
      </c>
      <c r="K71" s="109">
        <f t="shared" si="25"/>
        <v>10221.185395576289</v>
      </c>
      <c r="L71" s="49">
        <f t="shared" si="26"/>
        <v>84720</v>
      </c>
      <c r="M71" s="138">
        <f t="shared" si="27"/>
        <v>70773.873874202516</v>
      </c>
      <c r="N71" s="109">
        <f t="shared" si="28"/>
        <v>9710.1261257974747</v>
      </c>
      <c r="O71" s="139">
        <f t="shared" si="29"/>
        <v>80483.999999999985</v>
      </c>
      <c r="P71" s="291">
        <f t="shared" si="30"/>
        <v>67048.93314398134</v>
      </c>
      <c r="Q71" s="109">
        <f t="shared" si="31"/>
        <v>9199.0668560186605</v>
      </c>
      <c r="R71" s="49">
        <f t="shared" si="32"/>
        <v>76248</v>
      </c>
      <c r="S71" s="138">
        <f t="shared" si="33"/>
        <v>59599.051683538972</v>
      </c>
      <c r="T71" s="109">
        <f t="shared" si="34"/>
        <v>8176.9483164610319</v>
      </c>
      <c r="U71" s="139">
        <f t="shared" si="35"/>
        <v>67776</v>
      </c>
      <c r="V71" s="48">
        <f t="shared" si="36"/>
        <v>52149.170223096589</v>
      </c>
      <c r="W71" s="109">
        <f t="shared" si="37"/>
        <v>7154.8297769034016</v>
      </c>
      <c r="X71" s="49">
        <f t="shared" si="38"/>
        <v>59303.999999999993</v>
      </c>
      <c r="Y71" s="138">
        <f t="shared" si="39"/>
        <v>44699.288762654222</v>
      </c>
      <c r="Z71" s="109">
        <f t="shared" si="40"/>
        <v>6132.711237345773</v>
      </c>
      <c r="AA71" s="49">
        <f t="shared" si="41"/>
        <v>50831.999999999993</v>
      </c>
    </row>
    <row r="72" spans="1:27">
      <c r="A72" s="187">
        <v>107</v>
      </c>
      <c r="B72" s="339">
        <v>42036</v>
      </c>
      <c r="C72" s="61">
        <f>VLOOKUP(B72,'base(indices)'!$A$4:$C$183,3,FALSE)</f>
        <v>788</v>
      </c>
      <c r="D72" s="192">
        <f>'base(indices)'!G65</f>
        <v>1.4838071500000001</v>
      </c>
      <c r="E72" s="54">
        <f t="shared" ref="E72:E82" si="51">C72*D72</f>
        <v>1169.2400342000001</v>
      </c>
      <c r="F72" s="82">
        <f>'base(indices)'!I65</f>
        <v>0.61407</v>
      </c>
      <c r="G72" s="54">
        <f t="shared" si="23"/>
        <v>717.99522780119401</v>
      </c>
      <c r="H72" s="267">
        <f t="shared" si="24"/>
        <v>1887.2352620011941</v>
      </c>
      <c r="I72" s="346">
        <f t="shared" si="43"/>
        <v>173478.0569017996</v>
      </c>
      <c r="J72" s="58">
        <f>IF((I72)+K72&gt;$I$197,$I$197-K72,(I72))</f>
        <v>74498.814604423707</v>
      </c>
      <c r="K72" s="91">
        <f t="shared" si="25"/>
        <v>10221.185395576289</v>
      </c>
      <c r="L72" s="284">
        <f t="shared" si="26"/>
        <v>84720</v>
      </c>
      <c r="M72" s="57">
        <f t="shared" si="27"/>
        <v>70773.873874202516</v>
      </c>
      <c r="N72" s="91">
        <f t="shared" si="28"/>
        <v>9710.1261257974747</v>
      </c>
      <c r="O72" s="60">
        <f t="shared" si="29"/>
        <v>80483.999999999985</v>
      </c>
      <c r="P72" s="58">
        <f t="shared" si="30"/>
        <v>67048.93314398134</v>
      </c>
      <c r="Q72" s="91">
        <f t="shared" si="31"/>
        <v>9199.0668560186605</v>
      </c>
      <c r="R72" s="59">
        <f t="shared" si="32"/>
        <v>76248</v>
      </c>
      <c r="S72" s="57">
        <f t="shared" si="33"/>
        <v>59599.051683538972</v>
      </c>
      <c r="T72" s="91">
        <f t="shared" si="34"/>
        <v>8176.9483164610319</v>
      </c>
      <c r="U72" s="60">
        <f t="shared" si="35"/>
        <v>67776</v>
      </c>
      <c r="V72" s="58">
        <f t="shared" si="36"/>
        <v>52149.170223096589</v>
      </c>
      <c r="W72" s="91">
        <f t="shared" si="37"/>
        <v>7154.8297769034016</v>
      </c>
      <c r="X72" s="59">
        <f t="shared" si="38"/>
        <v>59303.999999999993</v>
      </c>
      <c r="Y72" s="57">
        <f t="shared" si="39"/>
        <v>44699.288762654222</v>
      </c>
      <c r="Z72" s="91">
        <f t="shared" si="40"/>
        <v>6132.711237345773</v>
      </c>
      <c r="AA72" s="59">
        <f t="shared" si="41"/>
        <v>50831.999999999993</v>
      </c>
    </row>
    <row r="73" spans="1:27">
      <c r="A73" s="187">
        <v>106</v>
      </c>
      <c r="B73" s="340">
        <v>42064</v>
      </c>
      <c r="C73" s="61">
        <f>VLOOKUP(B73,'base(indices)'!$A$4:$C$183,3,FALSE)</f>
        <v>788</v>
      </c>
      <c r="D73" s="192">
        <f>'base(indices)'!G66</f>
        <v>1.4643315400000001</v>
      </c>
      <c r="E73" s="63">
        <f t="shared" si="51"/>
        <v>1153.8932535200001</v>
      </c>
      <c r="F73" s="82">
        <f>'base(indices)'!I66</f>
        <v>0.60907</v>
      </c>
      <c r="G73" s="63">
        <f t="shared" si="23"/>
        <v>702.80176392142653</v>
      </c>
      <c r="H73" s="268">
        <f t="shared" si="24"/>
        <v>1856.6950174414267</v>
      </c>
      <c r="I73" s="347">
        <f t="shared" si="43"/>
        <v>171590.82163979841</v>
      </c>
      <c r="J73" s="119">
        <f>IF((I73)+K73&gt;$I$197,$I$197-K73,(I73))</f>
        <v>74498.814604423707</v>
      </c>
      <c r="K73" s="108">
        <f t="shared" si="25"/>
        <v>10221.185395576289</v>
      </c>
      <c r="L73" s="46">
        <f t="shared" si="26"/>
        <v>84720</v>
      </c>
      <c r="M73" s="43">
        <f t="shared" si="27"/>
        <v>70773.873874202516</v>
      </c>
      <c r="N73" s="108">
        <f t="shared" si="28"/>
        <v>9710.1261257974747</v>
      </c>
      <c r="O73" s="47">
        <f t="shared" si="29"/>
        <v>80483.999999999985</v>
      </c>
      <c r="P73" s="119">
        <f t="shared" si="30"/>
        <v>67048.93314398134</v>
      </c>
      <c r="Q73" s="108">
        <f t="shared" si="31"/>
        <v>9199.0668560186605</v>
      </c>
      <c r="R73" s="46">
        <f t="shared" si="32"/>
        <v>76248</v>
      </c>
      <c r="S73" s="43">
        <f t="shared" si="33"/>
        <v>59599.051683538972</v>
      </c>
      <c r="T73" s="108">
        <f t="shared" si="34"/>
        <v>8176.9483164610319</v>
      </c>
      <c r="U73" s="47">
        <f t="shared" si="35"/>
        <v>67776</v>
      </c>
      <c r="V73" s="45">
        <f t="shared" si="36"/>
        <v>52149.170223096589</v>
      </c>
      <c r="W73" s="108">
        <f t="shared" si="37"/>
        <v>7154.8297769034016</v>
      </c>
      <c r="X73" s="46">
        <f t="shared" si="38"/>
        <v>59303.999999999993</v>
      </c>
      <c r="Y73" s="43">
        <f t="shared" si="39"/>
        <v>44699.288762654222</v>
      </c>
      <c r="Z73" s="108">
        <f t="shared" si="40"/>
        <v>6132.711237345773</v>
      </c>
      <c r="AA73" s="46">
        <f t="shared" si="41"/>
        <v>50831.999999999993</v>
      </c>
    </row>
    <row r="74" spans="1:27">
      <c r="A74" s="187">
        <v>105</v>
      </c>
      <c r="B74" s="339">
        <v>42095</v>
      </c>
      <c r="C74" s="61">
        <f>VLOOKUP(B74,'base(indices)'!$A$4:$C$183,3,FALSE)</f>
        <v>788</v>
      </c>
      <c r="D74" s="192">
        <f>'base(indices)'!G67</f>
        <v>1.4463962299999999</v>
      </c>
      <c r="E74" s="54">
        <f t="shared" si="51"/>
        <v>1139.7602292399999</v>
      </c>
      <c r="F74" s="82">
        <f>'base(indices)'!I67</f>
        <v>0.60407</v>
      </c>
      <c r="G74" s="54">
        <f t="shared" si="23"/>
        <v>688.49496167700681</v>
      </c>
      <c r="H74" s="267">
        <f t="shared" si="24"/>
        <v>1828.2551909170068</v>
      </c>
      <c r="I74" s="346">
        <f t="shared" si="43"/>
        <v>169734.12662235697</v>
      </c>
      <c r="J74" s="58">
        <f>IF((I74)+K74&gt;$I$197,$I$197-K74,(I74))</f>
        <v>74498.814604423707</v>
      </c>
      <c r="K74" s="91">
        <f t="shared" si="25"/>
        <v>10221.185395576289</v>
      </c>
      <c r="L74" s="284">
        <f t="shared" si="26"/>
        <v>84720</v>
      </c>
      <c r="M74" s="57">
        <f t="shared" si="27"/>
        <v>70773.873874202516</v>
      </c>
      <c r="N74" s="91">
        <f t="shared" si="28"/>
        <v>9710.1261257974747</v>
      </c>
      <c r="O74" s="60">
        <f t="shared" si="29"/>
        <v>80483.999999999985</v>
      </c>
      <c r="P74" s="58">
        <f t="shared" si="30"/>
        <v>67048.93314398134</v>
      </c>
      <c r="Q74" s="91">
        <f t="shared" si="31"/>
        <v>9199.0668560186605</v>
      </c>
      <c r="R74" s="59">
        <f t="shared" si="32"/>
        <v>76248</v>
      </c>
      <c r="S74" s="57">
        <f t="shared" si="33"/>
        <v>59599.051683538972</v>
      </c>
      <c r="T74" s="91">
        <f t="shared" si="34"/>
        <v>8176.9483164610319</v>
      </c>
      <c r="U74" s="60">
        <f t="shared" si="35"/>
        <v>67776</v>
      </c>
      <c r="V74" s="58">
        <f t="shared" si="36"/>
        <v>52149.170223096589</v>
      </c>
      <c r="W74" s="91">
        <f t="shared" si="37"/>
        <v>7154.8297769034016</v>
      </c>
      <c r="X74" s="59">
        <f t="shared" si="38"/>
        <v>59303.999999999993</v>
      </c>
      <c r="Y74" s="57">
        <f t="shared" si="39"/>
        <v>44699.288762654222</v>
      </c>
      <c r="Z74" s="91">
        <f t="shared" si="40"/>
        <v>6132.711237345773</v>
      </c>
      <c r="AA74" s="59">
        <f t="shared" si="41"/>
        <v>50831.999999999993</v>
      </c>
    </row>
    <row r="75" spans="1:27">
      <c r="A75" s="187">
        <v>104</v>
      </c>
      <c r="B75" s="340">
        <v>42125</v>
      </c>
      <c r="C75" s="61">
        <f>VLOOKUP(B75,'base(indices)'!$A$4:$C$183,3,FALSE)</f>
        <v>788</v>
      </c>
      <c r="D75" s="192">
        <f>'base(indices)'!G68</f>
        <v>1.4310836300000001</v>
      </c>
      <c r="E75" s="63">
        <f t="shared" si="51"/>
        <v>1127.6939004400001</v>
      </c>
      <c r="F75" s="82">
        <f>'base(indices)'!I68</f>
        <v>0.59906999999999999</v>
      </c>
      <c r="G75" s="63">
        <f t="shared" si="23"/>
        <v>675.56758493659083</v>
      </c>
      <c r="H75" s="268">
        <f t="shared" si="24"/>
        <v>1803.2614853765908</v>
      </c>
      <c r="I75" s="347">
        <f t="shared" si="43"/>
        <v>167905.87143143997</v>
      </c>
      <c r="J75" s="119">
        <f t="shared" ref="J75:J82" si="52">IF((I75)+K75&gt;$I$197,$I$197-K75,(I75))</f>
        <v>74498.814604423707</v>
      </c>
      <c r="K75" s="108">
        <f t="shared" si="25"/>
        <v>10221.185395576289</v>
      </c>
      <c r="L75" s="46">
        <f t="shared" si="26"/>
        <v>84720</v>
      </c>
      <c r="M75" s="43">
        <f t="shared" si="27"/>
        <v>70773.873874202516</v>
      </c>
      <c r="N75" s="108">
        <f t="shared" si="28"/>
        <v>9710.1261257974747</v>
      </c>
      <c r="O75" s="47">
        <f t="shared" si="29"/>
        <v>80483.999999999985</v>
      </c>
      <c r="P75" s="119">
        <f t="shared" si="30"/>
        <v>67048.93314398134</v>
      </c>
      <c r="Q75" s="108">
        <f t="shared" si="31"/>
        <v>9199.0668560186605</v>
      </c>
      <c r="R75" s="46">
        <f t="shared" si="32"/>
        <v>76248</v>
      </c>
      <c r="S75" s="43">
        <f t="shared" si="33"/>
        <v>59599.051683538972</v>
      </c>
      <c r="T75" s="108">
        <f t="shared" si="34"/>
        <v>8176.9483164610319</v>
      </c>
      <c r="U75" s="47">
        <f t="shared" si="35"/>
        <v>67776</v>
      </c>
      <c r="V75" s="45">
        <f t="shared" si="36"/>
        <v>52149.170223096589</v>
      </c>
      <c r="W75" s="108">
        <f t="shared" si="37"/>
        <v>7154.8297769034016</v>
      </c>
      <c r="X75" s="46">
        <f t="shared" si="38"/>
        <v>59303.999999999993</v>
      </c>
      <c r="Y75" s="43">
        <f t="shared" si="39"/>
        <v>44699.288762654222</v>
      </c>
      <c r="Z75" s="108">
        <f t="shared" si="40"/>
        <v>6132.711237345773</v>
      </c>
      <c r="AA75" s="46">
        <f t="shared" si="41"/>
        <v>50831.999999999993</v>
      </c>
    </row>
    <row r="76" spans="1:27">
      <c r="A76" s="187">
        <v>103</v>
      </c>
      <c r="B76" s="339">
        <v>42156</v>
      </c>
      <c r="C76" s="61">
        <f>VLOOKUP(B76,'base(indices)'!$A$4:$C$183,3,FALSE)</f>
        <v>788</v>
      </c>
      <c r="D76" s="192">
        <f>'base(indices)'!G69</f>
        <v>1.4225483400000001</v>
      </c>
      <c r="E76" s="54">
        <f t="shared" si="51"/>
        <v>1120.96809192</v>
      </c>
      <c r="F76" s="82">
        <f>'base(indices)'!I69</f>
        <v>0.59406999999999999</v>
      </c>
      <c r="G76" s="54">
        <f t="shared" si="23"/>
        <v>665.93351436691444</v>
      </c>
      <c r="H76" s="267">
        <f t="shared" si="24"/>
        <v>1786.9016062869146</v>
      </c>
      <c r="I76" s="346">
        <f t="shared" si="43"/>
        <v>166102.60994606337</v>
      </c>
      <c r="J76" s="58">
        <f t="shared" si="52"/>
        <v>74498.814604423707</v>
      </c>
      <c r="K76" s="91">
        <f t="shared" si="25"/>
        <v>10221.185395576289</v>
      </c>
      <c r="L76" s="284">
        <f t="shared" si="26"/>
        <v>84720</v>
      </c>
      <c r="M76" s="57">
        <f t="shared" si="27"/>
        <v>70773.873874202516</v>
      </c>
      <c r="N76" s="91">
        <f t="shared" si="28"/>
        <v>9710.1261257974747</v>
      </c>
      <c r="O76" s="60">
        <f t="shared" si="29"/>
        <v>80483.999999999985</v>
      </c>
      <c r="P76" s="58">
        <f t="shared" si="30"/>
        <v>67048.93314398134</v>
      </c>
      <c r="Q76" s="91">
        <f t="shared" si="31"/>
        <v>9199.0668560186605</v>
      </c>
      <c r="R76" s="59">
        <f t="shared" si="32"/>
        <v>76248</v>
      </c>
      <c r="S76" s="57">
        <f t="shared" si="33"/>
        <v>59599.051683538972</v>
      </c>
      <c r="T76" s="91">
        <f t="shared" si="34"/>
        <v>8176.9483164610319</v>
      </c>
      <c r="U76" s="60">
        <f t="shared" si="35"/>
        <v>67776</v>
      </c>
      <c r="V76" s="58">
        <f t="shared" si="36"/>
        <v>52149.170223096589</v>
      </c>
      <c r="W76" s="91">
        <f t="shared" si="37"/>
        <v>7154.8297769034016</v>
      </c>
      <c r="X76" s="59">
        <f t="shared" si="38"/>
        <v>59303.999999999993</v>
      </c>
      <c r="Y76" s="57">
        <f t="shared" si="39"/>
        <v>44699.288762654222</v>
      </c>
      <c r="Z76" s="91">
        <f t="shared" si="40"/>
        <v>6132.711237345773</v>
      </c>
      <c r="AA76" s="59">
        <f t="shared" si="41"/>
        <v>50831.999999999993</v>
      </c>
    </row>
    <row r="77" spans="1:27">
      <c r="A77" s="187">
        <v>102</v>
      </c>
      <c r="B77" s="340">
        <v>42186</v>
      </c>
      <c r="C77" s="61">
        <f>VLOOKUP(B77,'base(indices)'!$A$4:$C$183,3,FALSE)</f>
        <v>788</v>
      </c>
      <c r="D77" s="192">
        <f>'base(indices)'!G70</f>
        <v>1.4086031699999999</v>
      </c>
      <c r="E77" s="63">
        <f t="shared" si="51"/>
        <v>1109.9792979599999</v>
      </c>
      <c r="F77" s="82">
        <f>'base(indices)'!I70</f>
        <v>0.58906999999999998</v>
      </c>
      <c r="G77" s="63">
        <f t="shared" si="23"/>
        <v>653.85550504929711</v>
      </c>
      <c r="H77" s="268">
        <f t="shared" si="24"/>
        <v>1763.834803009297</v>
      </c>
      <c r="I77" s="347">
        <f t="shared" si="43"/>
        <v>164315.70833977647</v>
      </c>
      <c r="J77" s="119">
        <f t="shared" si="52"/>
        <v>74498.814604423707</v>
      </c>
      <c r="K77" s="108">
        <f t="shared" si="25"/>
        <v>10221.185395576289</v>
      </c>
      <c r="L77" s="46">
        <f t="shared" si="26"/>
        <v>84720</v>
      </c>
      <c r="M77" s="43">
        <f t="shared" si="27"/>
        <v>70773.873874202516</v>
      </c>
      <c r="N77" s="108">
        <f t="shared" si="28"/>
        <v>9710.1261257974747</v>
      </c>
      <c r="O77" s="47">
        <f t="shared" si="29"/>
        <v>80483.999999999985</v>
      </c>
      <c r="P77" s="119">
        <f t="shared" si="30"/>
        <v>67048.93314398134</v>
      </c>
      <c r="Q77" s="108">
        <f t="shared" si="31"/>
        <v>9199.0668560186605</v>
      </c>
      <c r="R77" s="46">
        <f t="shared" si="32"/>
        <v>76248</v>
      </c>
      <c r="S77" s="43">
        <f t="shared" si="33"/>
        <v>59599.051683538972</v>
      </c>
      <c r="T77" s="108">
        <f t="shared" si="34"/>
        <v>8176.9483164610319</v>
      </c>
      <c r="U77" s="47">
        <f t="shared" si="35"/>
        <v>67776</v>
      </c>
      <c r="V77" s="45">
        <f t="shared" si="36"/>
        <v>52149.170223096589</v>
      </c>
      <c r="W77" s="108">
        <f t="shared" si="37"/>
        <v>7154.8297769034016</v>
      </c>
      <c r="X77" s="46">
        <f t="shared" si="38"/>
        <v>59303.999999999993</v>
      </c>
      <c r="Y77" s="43">
        <f t="shared" si="39"/>
        <v>44699.288762654222</v>
      </c>
      <c r="Z77" s="108">
        <f t="shared" si="40"/>
        <v>6132.711237345773</v>
      </c>
      <c r="AA77" s="46">
        <f t="shared" si="41"/>
        <v>50831.999999999993</v>
      </c>
    </row>
    <row r="78" spans="1:27">
      <c r="A78" s="187">
        <v>101</v>
      </c>
      <c r="B78" s="339">
        <v>42217</v>
      </c>
      <c r="C78" s="61">
        <f>VLOOKUP(B78,'base(indices)'!$A$4:$C$183,3,FALSE)</f>
        <v>788</v>
      </c>
      <c r="D78" s="192">
        <f>'base(indices)'!G71</f>
        <v>1.40034116</v>
      </c>
      <c r="E78" s="54">
        <f t="shared" si="51"/>
        <v>1103.4688340800001</v>
      </c>
      <c r="F78" s="82">
        <f>'base(indices)'!I71</f>
        <v>0.58406999999999998</v>
      </c>
      <c r="G78" s="54">
        <f t="shared" si="23"/>
        <v>644.50304192110559</v>
      </c>
      <c r="H78" s="267">
        <f t="shared" si="24"/>
        <v>1747.9718760011056</v>
      </c>
      <c r="I78" s="346">
        <f t="shared" si="43"/>
        <v>162551.87353676718</v>
      </c>
      <c r="J78" s="58">
        <f t="shared" si="52"/>
        <v>74498.814604423707</v>
      </c>
      <c r="K78" s="91">
        <f t="shared" si="25"/>
        <v>10221.185395576289</v>
      </c>
      <c r="L78" s="284">
        <f t="shared" si="26"/>
        <v>84720</v>
      </c>
      <c r="M78" s="57">
        <f t="shared" si="27"/>
        <v>70773.873874202516</v>
      </c>
      <c r="N78" s="91">
        <f t="shared" si="28"/>
        <v>9710.1261257974747</v>
      </c>
      <c r="O78" s="60">
        <f t="shared" si="29"/>
        <v>80483.999999999985</v>
      </c>
      <c r="P78" s="58">
        <f t="shared" si="30"/>
        <v>67048.93314398134</v>
      </c>
      <c r="Q78" s="91">
        <f t="shared" si="31"/>
        <v>9199.0668560186605</v>
      </c>
      <c r="R78" s="59">
        <f t="shared" si="32"/>
        <v>76248</v>
      </c>
      <c r="S78" s="57">
        <f t="shared" si="33"/>
        <v>59599.051683538972</v>
      </c>
      <c r="T78" s="91">
        <f t="shared" si="34"/>
        <v>8176.9483164610319</v>
      </c>
      <c r="U78" s="60">
        <f t="shared" si="35"/>
        <v>67776</v>
      </c>
      <c r="V78" s="58">
        <f t="shared" si="36"/>
        <v>52149.170223096589</v>
      </c>
      <c r="W78" s="91">
        <f t="shared" si="37"/>
        <v>7154.8297769034016</v>
      </c>
      <c r="X78" s="59">
        <f t="shared" si="38"/>
        <v>59303.999999999993</v>
      </c>
      <c r="Y78" s="57">
        <f t="shared" si="39"/>
        <v>44699.288762654222</v>
      </c>
      <c r="Z78" s="91">
        <f t="shared" si="40"/>
        <v>6132.711237345773</v>
      </c>
      <c r="AA78" s="59">
        <f t="shared" si="41"/>
        <v>50831.999999999993</v>
      </c>
    </row>
    <row r="79" spans="1:27">
      <c r="A79" s="187">
        <v>100</v>
      </c>
      <c r="B79" s="340">
        <v>42248</v>
      </c>
      <c r="C79" s="61">
        <f>VLOOKUP(B79,'base(indices)'!$A$4:$C$183,3,FALSE)</f>
        <v>788</v>
      </c>
      <c r="D79" s="192">
        <f>'base(indices)'!G72</f>
        <v>1.39434547</v>
      </c>
      <c r="E79" s="63">
        <f t="shared" si="51"/>
        <v>1098.7442303600001</v>
      </c>
      <c r="F79" s="82">
        <f>'base(indices)'!I72</f>
        <v>0.57906999999999997</v>
      </c>
      <c r="G79" s="63">
        <f t="shared" si="23"/>
        <v>636.24982147456524</v>
      </c>
      <c r="H79" s="268">
        <f t="shared" si="24"/>
        <v>1734.9940518345652</v>
      </c>
      <c r="I79" s="347">
        <f t="shared" si="43"/>
        <v>160803.90166076607</v>
      </c>
      <c r="J79" s="119">
        <f t="shared" si="52"/>
        <v>74498.814604423707</v>
      </c>
      <c r="K79" s="108">
        <f t="shared" si="25"/>
        <v>10221.185395576289</v>
      </c>
      <c r="L79" s="46">
        <f t="shared" si="26"/>
        <v>84720</v>
      </c>
      <c r="M79" s="43">
        <f t="shared" si="27"/>
        <v>70773.873874202516</v>
      </c>
      <c r="N79" s="108">
        <f t="shared" si="28"/>
        <v>9710.1261257974747</v>
      </c>
      <c r="O79" s="47">
        <f t="shared" si="29"/>
        <v>80483.999999999985</v>
      </c>
      <c r="P79" s="119">
        <f t="shared" si="30"/>
        <v>67048.93314398134</v>
      </c>
      <c r="Q79" s="108">
        <f t="shared" si="31"/>
        <v>9199.0668560186605</v>
      </c>
      <c r="R79" s="46">
        <f t="shared" si="32"/>
        <v>76248</v>
      </c>
      <c r="S79" s="43">
        <f t="shared" si="33"/>
        <v>59599.051683538972</v>
      </c>
      <c r="T79" s="108">
        <f t="shared" si="34"/>
        <v>8176.9483164610319</v>
      </c>
      <c r="U79" s="47">
        <f t="shared" si="35"/>
        <v>67776</v>
      </c>
      <c r="V79" s="45">
        <f t="shared" si="36"/>
        <v>52149.170223096589</v>
      </c>
      <c r="W79" s="108">
        <f t="shared" si="37"/>
        <v>7154.8297769034016</v>
      </c>
      <c r="X79" s="46">
        <f t="shared" si="38"/>
        <v>59303.999999999993</v>
      </c>
      <c r="Y79" s="43">
        <f t="shared" si="39"/>
        <v>44699.288762654222</v>
      </c>
      <c r="Z79" s="108">
        <f t="shared" si="40"/>
        <v>6132.711237345773</v>
      </c>
      <c r="AA79" s="46">
        <f t="shared" si="41"/>
        <v>50831.999999999993</v>
      </c>
    </row>
    <row r="80" spans="1:27">
      <c r="A80" s="187">
        <v>99</v>
      </c>
      <c r="B80" s="339">
        <v>42278</v>
      </c>
      <c r="C80" s="61">
        <f>VLOOKUP(B80,'base(indices)'!$A$4:$C$183,3,FALSE)</f>
        <v>788</v>
      </c>
      <c r="D80" s="192">
        <f>'base(indices)'!G73</f>
        <v>1.38892865</v>
      </c>
      <c r="E80" s="54">
        <f t="shared" si="51"/>
        <v>1094.4757761999999</v>
      </c>
      <c r="F80" s="82">
        <f>'base(indices)'!I73</f>
        <v>0.57406999999999997</v>
      </c>
      <c r="G80" s="54">
        <f t="shared" si="23"/>
        <v>628.30570884313397</v>
      </c>
      <c r="H80" s="267">
        <f t="shared" si="24"/>
        <v>1722.7814850431339</v>
      </c>
      <c r="I80" s="346">
        <f t="shared" si="43"/>
        <v>159068.90760893151</v>
      </c>
      <c r="J80" s="58">
        <f t="shared" si="52"/>
        <v>74498.814604423707</v>
      </c>
      <c r="K80" s="91">
        <f t="shared" si="25"/>
        <v>10221.185395576289</v>
      </c>
      <c r="L80" s="284">
        <f t="shared" si="26"/>
        <v>84720</v>
      </c>
      <c r="M80" s="57">
        <f t="shared" si="27"/>
        <v>70773.873874202516</v>
      </c>
      <c r="N80" s="91">
        <f t="shared" si="28"/>
        <v>9710.1261257974747</v>
      </c>
      <c r="O80" s="60">
        <f t="shared" si="29"/>
        <v>80483.999999999985</v>
      </c>
      <c r="P80" s="58">
        <f t="shared" si="30"/>
        <v>67048.93314398134</v>
      </c>
      <c r="Q80" s="91">
        <f t="shared" si="31"/>
        <v>9199.0668560186605</v>
      </c>
      <c r="R80" s="59">
        <f t="shared" si="32"/>
        <v>76248</v>
      </c>
      <c r="S80" s="57">
        <f t="shared" si="33"/>
        <v>59599.051683538972</v>
      </c>
      <c r="T80" s="91">
        <f t="shared" si="34"/>
        <v>8176.9483164610319</v>
      </c>
      <c r="U80" s="60">
        <f t="shared" si="35"/>
        <v>67776</v>
      </c>
      <c r="V80" s="58">
        <f t="shared" si="36"/>
        <v>52149.170223096589</v>
      </c>
      <c r="W80" s="91">
        <f t="shared" si="37"/>
        <v>7154.8297769034016</v>
      </c>
      <c r="X80" s="59">
        <f t="shared" si="38"/>
        <v>59303.999999999993</v>
      </c>
      <c r="Y80" s="57">
        <f t="shared" si="39"/>
        <v>44699.288762654222</v>
      </c>
      <c r="Z80" s="91">
        <f t="shared" si="40"/>
        <v>6132.711237345773</v>
      </c>
      <c r="AA80" s="59">
        <f t="shared" si="41"/>
        <v>50831.999999999993</v>
      </c>
    </row>
    <row r="81" spans="1:35">
      <c r="A81" s="187">
        <v>98</v>
      </c>
      <c r="B81" s="340">
        <v>42309</v>
      </c>
      <c r="C81" s="61">
        <f>VLOOKUP(B81,'base(indices)'!$A$4:$C$183,3,FALSE)</f>
        <v>788</v>
      </c>
      <c r="D81" s="192">
        <f>'base(indices)'!G74</f>
        <v>1.37982183</v>
      </c>
      <c r="E81" s="63">
        <f t="shared" si="51"/>
        <v>1087.2996020400001</v>
      </c>
      <c r="F81" s="82">
        <f>'base(indices)'!I74</f>
        <v>0.56906999999999996</v>
      </c>
      <c r="G81" s="63">
        <f t="shared" si="23"/>
        <v>618.74958453290276</v>
      </c>
      <c r="H81" s="268">
        <f t="shared" si="24"/>
        <v>1706.0491865729027</v>
      </c>
      <c r="I81" s="347">
        <f t="shared" si="43"/>
        <v>157346.12612388836</v>
      </c>
      <c r="J81" s="119">
        <f t="shared" si="52"/>
        <v>74498.814604423707</v>
      </c>
      <c r="K81" s="108">
        <f t="shared" si="25"/>
        <v>10221.185395576289</v>
      </c>
      <c r="L81" s="46">
        <f t="shared" si="26"/>
        <v>84720</v>
      </c>
      <c r="M81" s="43">
        <f t="shared" si="27"/>
        <v>70773.873874202516</v>
      </c>
      <c r="N81" s="108">
        <f t="shared" si="28"/>
        <v>9710.1261257974747</v>
      </c>
      <c r="O81" s="47">
        <f t="shared" si="29"/>
        <v>80483.999999999985</v>
      </c>
      <c r="P81" s="119">
        <f t="shared" si="30"/>
        <v>67048.93314398134</v>
      </c>
      <c r="Q81" s="108">
        <f t="shared" si="31"/>
        <v>9199.0668560186605</v>
      </c>
      <c r="R81" s="46">
        <f t="shared" si="32"/>
        <v>76248</v>
      </c>
      <c r="S81" s="43">
        <f t="shared" si="33"/>
        <v>59599.051683538972</v>
      </c>
      <c r="T81" s="108">
        <f t="shared" si="34"/>
        <v>8176.9483164610319</v>
      </c>
      <c r="U81" s="47">
        <f t="shared" si="35"/>
        <v>67776</v>
      </c>
      <c r="V81" s="45">
        <f t="shared" si="36"/>
        <v>52149.170223096589</v>
      </c>
      <c r="W81" s="108">
        <f t="shared" si="37"/>
        <v>7154.8297769034016</v>
      </c>
      <c r="X81" s="46">
        <f t="shared" si="38"/>
        <v>59303.999999999993</v>
      </c>
      <c r="Y81" s="43">
        <f t="shared" si="39"/>
        <v>44699.288762654222</v>
      </c>
      <c r="Z81" s="108">
        <f t="shared" si="40"/>
        <v>6132.711237345773</v>
      </c>
      <c r="AA81" s="46">
        <f t="shared" si="41"/>
        <v>50831.999999999993</v>
      </c>
    </row>
    <row r="82" spans="1:35" ht="13" thickBot="1">
      <c r="A82" s="305">
        <v>97</v>
      </c>
      <c r="B82" s="341">
        <v>42339</v>
      </c>
      <c r="C82" s="61">
        <f>VLOOKUP(B82,'base(indices)'!$A$4:$C$183,3,FALSE)</f>
        <v>788</v>
      </c>
      <c r="D82" s="335">
        <f>'base(indices)'!G75</f>
        <v>1.36819219</v>
      </c>
      <c r="E82" s="163">
        <f t="shared" si="51"/>
        <v>1078.13544572</v>
      </c>
      <c r="F82" s="304">
        <f>'base(indices)'!I75</f>
        <v>0.56406999999999996</v>
      </c>
      <c r="G82" s="163">
        <f t="shared" si="23"/>
        <v>608.14386086728041</v>
      </c>
      <c r="H82" s="355">
        <f t="shared" si="24"/>
        <v>1686.2793065872804</v>
      </c>
      <c r="I82" s="348">
        <f t="shared" si="43"/>
        <v>155640.07693731546</v>
      </c>
      <c r="J82" s="58">
        <f t="shared" si="52"/>
        <v>74498.814604423707</v>
      </c>
      <c r="K82" s="202">
        <f t="shared" si="25"/>
        <v>10221.185395576289</v>
      </c>
      <c r="L82" s="286">
        <f t="shared" si="26"/>
        <v>84720</v>
      </c>
      <c r="M82" s="282">
        <f t="shared" si="27"/>
        <v>70773.873874202516</v>
      </c>
      <c r="N82" s="202">
        <f t="shared" si="28"/>
        <v>9710.1261257974747</v>
      </c>
      <c r="O82" s="289">
        <f t="shared" si="29"/>
        <v>80483.999999999985</v>
      </c>
      <c r="P82" s="285">
        <f t="shared" si="30"/>
        <v>67048.93314398134</v>
      </c>
      <c r="Q82" s="202">
        <f t="shared" si="31"/>
        <v>9199.0668560186605</v>
      </c>
      <c r="R82" s="203">
        <f t="shared" si="32"/>
        <v>76248</v>
      </c>
      <c r="S82" s="282">
        <f t="shared" si="33"/>
        <v>59599.051683538972</v>
      </c>
      <c r="T82" s="202">
        <f t="shared" si="34"/>
        <v>8176.9483164610319</v>
      </c>
      <c r="U82" s="289">
        <f t="shared" si="35"/>
        <v>67776</v>
      </c>
      <c r="V82" s="285">
        <f t="shared" si="36"/>
        <v>52149.170223096589</v>
      </c>
      <c r="W82" s="202">
        <f t="shared" si="37"/>
        <v>7154.8297769034016</v>
      </c>
      <c r="X82" s="203">
        <f t="shared" si="38"/>
        <v>59303.999999999993</v>
      </c>
      <c r="Y82" s="282">
        <f t="shared" si="39"/>
        <v>44699.288762654222</v>
      </c>
      <c r="Z82" s="202">
        <f t="shared" si="40"/>
        <v>6132.711237345773</v>
      </c>
      <c r="AA82" s="203">
        <f t="shared" si="41"/>
        <v>50831.999999999993</v>
      </c>
    </row>
    <row r="83" spans="1:35">
      <c r="A83" s="158">
        <v>96</v>
      </c>
      <c r="B83" s="246">
        <v>42370</v>
      </c>
      <c r="C83" s="120">
        <f>VLOOKUP(B83,'base(indices)'!$A$4:$C$183,3,FALSE)</f>
        <v>880</v>
      </c>
      <c r="D83" s="193">
        <f>'base(indices)'!G76</f>
        <v>1.35223581</v>
      </c>
      <c r="E83" s="78">
        <f>C83*D83</f>
        <v>1189.9675128000001</v>
      </c>
      <c r="F83" s="79">
        <f>'base(indices)'!I76</f>
        <v>0.55906999999999996</v>
      </c>
      <c r="G83" s="78">
        <f t="shared" si="23"/>
        <v>665.27513738109599</v>
      </c>
      <c r="H83" s="266">
        <f t="shared" si="24"/>
        <v>1855.242650181096</v>
      </c>
      <c r="I83" s="345">
        <f t="shared" si="43"/>
        <v>153953.79763072819</v>
      </c>
      <c r="J83" s="48">
        <f>IF((I83)+K83&gt;$I$97,$I$197-K83,(I83))</f>
        <v>74498.814604423707</v>
      </c>
      <c r="K83" s="109">
        <f t="shared" si="25"/>
        <v>10221.185395576289</v>
      </c>
      <c r="L83" s="49">
        <f>J83+K83</f>
        <v>84720</v>
      </c>
      <c r="M83" s="138">
        <f t="shared" si="27"/>
        <v>70773.873874202516</v>
      </c>
      <c r="N83" s="109">
        <f t="shared" si="28"/>
        <v>9710.1261257974747</v>
      </c>
      <c r="O83" s="139">
        <f>M83+N83</f>
        <v>80483.999999999985</v>
      </c>
      <c r="P83" s="291">
        <f t="shared" si="30"/>
        <v>67048.93314398134</v>
      </c>
      <c r="Q83" s="109">
        <f t="shared" si="31"/>
        <v>9199.0668560186605</v>
      </c>
      <c r="R83" s="49">
        <f>P83+Q83</f>
        <v>76248</v>
      </c>
      <c r="S83" s="138">
        <f t="shared" si="33"/>
        <v>59599.051683538972</v>
      </c>
      <c r="T83" s="109">
        <f t="shared" si="34"/>
        <v>8176.9483164610319</v>
      </c>
      <c r="U83" s="139">
        <f>S83+T83</f>
        <v>67776</v>
      </c>
      <c r="V83" s="48">
        <f t="shared" si="36"/>
        <v>52149.170223096589</v>
      </c>
      <c r="W83" s="109">
        <f t="shared" si="37"/>
        <v>7154.8297769034016</v>
      </c>
      <c r="X83" s="49">
        <f>V83+W83</f>
        <v>59303.999999999993</v>
      </c>
      <c r="Y83" s="138">
        <f t="shared" si="39"/>
        <v>44699.288762654222</v>
      </c>
      <c r="Z83" s="109">
        <f t="shared" si="40"/>
        <v>6132.711237345773</v>
      </c>
      <c r="AA83" s="49">
        <f>Y83+Z83</f>
        <v>50831.999999999993</v>
      </c>
    </row>
    <row r="84" spans="1:35">
      <c r="A84" s="105">
        <v>95</v>
      </c>
      <c r="B84" s="50">
        <v>42401</v>
      </c>
      <c r="C84" s="61">
        <f>VLOOKUP(B84,'base(indices)'!$A$4:$C$183,3,FALSE)</f>
        <v>880</v>
      </c>
      <c r="D84" s="192">
        <f>'base(indices)'!G77</f>
        <v>1.3399086499999999</v>
      </c>
      <c r="E84" s="54">
        <f t="shared" ref="E84:E94" si="53">C84*D84</f>
        <v>1179.119612</v>
      </c>
      <c r="F84" s="82">
        <f>'base(indices)'!I77</f>
        <v>0.55406999999999995</v>
      </c>
      <c r="G84" s="54">
        <f t="shared" si="23"/>
        <v>653.31480342083989</v>
      </c>
      <c r="H84" s="267">
        <f t="shared" si="24"/>
        <v>1832.4344154208397</v>
      </c>
      <c r="I84" s="346">
        <f t="shared" si="43"/>
        <v>152098.55498054711</v>
      </c>
      <c r="J84" s="58">
        <f>IF((I84)+K84&gt;$I$197,$I$197-K84,(I84))</f>
        <v>74498.814604423707</v>
      </c>
      <c r="K84" s="91">
        <f t="shared" si="25"/>
        <v>10221.185395576289</v>
      </c>
      <c r="L84" s="284">
        <f t="shared" ref="L84:L94" si="54">J84+K84</f>
        <v>84720</v>
      </c>
      <c r="M84" s="57">
        <f t="shared" si="27"/>
        <v>70773.873874202516</v>
      </c>
      <c r="N84" s="91">
        <f t="shared" si="28"/>
        <v>9710.1261257974747</v>
      </c>
      <c r="O84" s="60">
        <f t="shared" ref="O84:O94" si="55">M84+N84</f>
        <v>80483.999999999985</v>
      </c>
      <c r="P84" s="58">
        <f t="shared" si="30"/>
        <v>67048.93314398134</v>
      </c>
      <c r="Q84" s="91">
        <f t="shared" si="31"/>
        <v>9199.0668560186605</v>
      </c>
      <c r="R84" s="59">
        <f t="shared" ref="R84:R89" si="56">P84+Q84</f>
        <v>76248</v>
      </c>
      <c r="S84" s="57">
        <f t="shared" si="33"/>
        <v>59599.051683538972</v>
      </c>
      <c r="T84" s="91">
        <f t="shared" si="34"/>
        <v>8176.9483164610319</v>
      </c>
      <c r="U84" s="60">
        <f t="shared" ref="U84:U94" si="57">S84+T84</f>
        <v>67776</v>
      </c>
      <c r="V84" s="58">
        <f t="shared" si="36"/>
        <v>52149.170223096589</v>
      </c>
      <c r="W84" s="91">
        <f t="shared" si="37"/>
        <v>7154.8297769034016</v>
      </c>
      <c r="X84" s="59">
        <f t="shared" ref="X84:X94" si="58">V84+W84</f>
        <v>59303.999999999993</v>
      </c>
      <c r="Y84" s="57">
        <f t="shared" si="39"/>
        <v>44699.288762654222</v>
      </c>
      <c r="Z84" s="91">
        <f t="shared" si="40"/>
        <v>6132.711237345773</v>
      </c>
      <c r="AA84" s="59">
        <f t="shared" ref="AA84:AA94" si="59">Y84+Z84</f>
        <v>50831.999999999993</v>
      </c>
    </row>
    <row r="85" spans="1:35">
      <c r="A85" s="105">
        <v>94</v>
      </c>
      <c r="B85" s="50">
        <v>42430</v>
      </c>
      <c r="C85" s="61">
        <f>VLOOKUP(B85,'base(indices)'!$A$4:$C$183,3,FALSE)</f>
        <v>880</v>
      </c>
      <c r="D85" s="192">
        <f>'base(indices)'!G78</f>
        <v>1.3211483399999999</v>
      </c>
      <c r="E85" s="63">
        <f t="shared" si="53"/>
        <v>1162.6105391999999</v>
      </c>
      <c r="F85" s="82">
        <f>'base(indices)'!I78</f>
        <v>0.54906999999999995</v>
      </c>
      <c r="G85" s="63">
        <f t="shared" si="23"/>
        <v>638.35456875854391</v>
      </c>
      <c r="H85" s="268">
        <f t="shared" si="24"/>
        <v>1800.9651079585437</v>
      </c>
      <c r="I85" s="347">
        <f t="shared" si="43"/>
        <v>150266.12056512627</v>
      </c>
      <c r="J85" s="119">
        <f>IF((I85)+K85&gt;$I$197,$I$197-K85,(I85))</f>
        <v>74498.814604423707</v>
      </c>
      <c r="K85" s="108">
        <f t="shared" si="25"/>
        <v>10221.185395576289</v>
      </c>
      <c r="L85" s="46">
        <f t="shared" si="54"/>
        <v>84720</v>
      </c>
      <c r="M85" s="43">
        <f t="shared" si="27"/>
        <v>70773.873874202516</v>
      </c>
      <c r="N85" s="108">
        <f t="shared" si="28"/>
        <v>9710.1261257974747</v>
      </c>
      <c r="O85" s="47">
        <f t="shared" si="55"/>
        <v>80483.999999999985</v>
      </c>
      <c r="P85" s="119">
        <f t="shared" si="30"/>
        <v>67048.93314398134</v>
      </c>
      <c r="Q85" s="108">
        <f t="shared" si="31"/>
        <v>9199.0668560186605</v>
      </c>
      <c r="R85" s="46">
        <f t="shared" si="56"/>
        <v>76248</v>
      </c>
      <c r="S85" s="43">
        <f t="shared" si="33"/>
        <v>59599.051683538972</v>
      </c>
      <c r="T85" s="108">
        <f t="shared" si="34"/>
        <v>8176.9483164610319</v>
      </c>
      <c r="U85" s="47">
        <f t="shared" si="57"/>
        <v>67776</v>
      </c>
      <c r="V85" s="45">
        <f t="shared" si="36"/>
        <v>52149.170223096589</v>
      </c>
      <c r="W85" s="108">
        <f t="shared" si="37"/>
        <v>7154.8297769034016</v>
      </c>
      <c r="X85" s="46">
        <f t="shared" si="58"/>
        <v>59303.999999999993</v>
      </c>
      <c r="Y85" s="43">
        <f t="shared" si="39"/>
        <v>44699.288762654222</v>
      </c>
      <c r="Z85" s="108">
        <f t="shared" si="40"/>
        <v>6132.711237345773</v>
      </c>
      <c r="AA85" s="46">
        <f t="shared" si="59"/>
        <v>50831.999999999993</v>
      </c>
    </row>
    <row r="86" spans="1:35">
      <c r="A86" s="105">
        <v>93</v>
      </c>
      <c r="B86" s="50">
        <v>42461</v>
      </c>
      <c r="C86" s="61">
        <f>VLOOKUP(B86,'base(indices)'!$A$4:$C$183,3,FALSE)</f>
        <v>880</v>
      </c>
      <c r="D86" s="192">
        <f>'base(indices)'!G79</f>
        <v>1.31549173</v>
      </c>
      <c r="E86" s="54">
        <f t="shared" si="53"/>
        <v>1157.6327223999999</v>
      </c>
      <c r="F86" s="82">
        <f>'base(indices)'!I79</f>
        <v>0.54407000000000005</v>
      </c>
      <c r="G86" s="54">
        <f t="shared" si="23"/>
        <v>629.83323527616801</v>
      </c>
      <c r="H86" s="267">
        <f t="shared" si="24"/>
        <v>1787.4659576761678</v>
      </c>
      <c r="I86" s="346">
        <f t="shared" si="43"/>
        <v>148465.15545716774</v>
      </c>
      <c r="J86" s="58">
        <f>IF((I86)+K86&gt;$I$197,$I$197-K86,(I86))</f>
        <v>74498.814604423707</v>
      </c>
      <c r="K86" s="91">
        <f t="shared" si="25"/>
        <v>10221.185395576289</v>
      </c>
      <c r="L86" s="284">
        <f t="shared" si="54"/>
        <v>84720</v>
      </c>
      <c r="M86" s="57">
        <f t="shared" si="27"/>
        <v>70773.873874202516</v>
      </c>
      <c r="N86" s="91">
        <f t="shared" si="28"/>
        <v>9710.1261257974747</v>
      </c>
      <c r="O86" s="60">
        <f t="shared" si="55"/>
        <v>80483.999999999985</v>
      </c>
      <c r="P86" s="58">
        <f>J86*$P$9</f>
        <v>67048.93314398134</v>
      </c>
      <c r="Q86" s="91">
        <f t="shared" si="31"/>
        <v>9199.0668560186605</v>
      </c>
      <c r="R86" s="59">
        <f t="shared" si="56"/>
        <v>76248</v>
      </c>
      <c r="S86" s="57">
        <f t="shared" si="33"/>
        <v>59599.051683538972</v>
      </c>
      <c r="T86" s="91">
        <f t="shared" si="34"/>
        <v>8176.9483164610319</v>
      </c>
      <c r="U86" s="60">
        <f t="shared" si="57"/>
        <v>67776</v>
      </c>
      <c r="V86" s="58">
        <f t="shared" si="36"/>
        <v>52149.170223096589</v>
      </c>
      <c r="W86" s="91">
        <f t="shared" si="37"/>
        <v>7154.8297769034016</v>
      </c>
      <c r="X86" s="59">
        <f t="shared" si="58"/>
        <v>59303.999999999993</v>
      </c>
      <c r="Y86" s="57">
        <f t="shared" si="39"/>
        <v>44699.288762654222</v>
      </c>
      <c r="Z86" s="91">
        <f t="shared" si="40"/>
        <v>6132.711237345773</v>
      </c>
      <c r="AA86" s="59">
        <f t="shared" si="59"/>
        <v>50831.999999999993</v>
      </c>
    </row>
    <row r="87" spans="1:35">
      <c r="A87" s="105">
        <v>92</v>
      </c>
      <c r="B87" s="50">
        <v>42491</v>
      </c>
      <c r="C87" s="61">
        <f>VLOOKUP(B87,'base(indices)'!$A$4:$C$183,3,FALSE)</f>
        <v>880</v>
      </c>
      <c r="D87" s="192">
        <f>'base(indices)'!G80</f>
        <v>1.30881676</v>
      </c>
      <c r="E87" s="63">
        <f t="shared" si="53"/>
        <v>1151.7587487999999</v>
      </c>
      <c r="F87" s="82">
        <f>'base(indices)'!I80</f>
        <v>0.53907000000000005</v>
      </c>
      <c r="G87" s="63">
        <f t="shared" ref="G87:G150" si="60">E87*F87</f>
        <v>620.87858871561605</v>
      </c>
      <c r="H87" s="268">
        <f t="shared" ref="H87:H150" si="61">E87+G87</f>
        <v>1772.6373375156159</v>
      </c>
      <c r="I87" s="347">
        <f t="shared" si="43"/>
        <v>146677.68949949156</v>
      </c>
      <c r="J87" s="119">
        <f t="shared" ref="J87:J94" si="62">IF((I87)+K87&gt;$I$197,$I$197-K87,(I87))</f>
        <v>74498.814604423707</v>
      </c>
      <c r="K87" s="108">
        <f t="shared" ref="K87:K150" si="63">I$196</f>
        <v>10221.185395576289</v>
      </c>
      <c r="L87" s="46">
        <f t="shared" si="54"/>
        <v>84720</v>
      </c>
      <c r="M87" s="43">
        <f t="shared" ref="M87:M94" si="64">J87*M$9</f>
        <v>70773.873874202516</v>
      </c>
      <c r="N87" s="108">
        <f t="shared" ref="N87:N94" si="65">K87*M$9</f>
        <v>9710.1261257974747</v>
      </c>
      <c r="O87" s="47">
        <f t="shared" si="55"/>
        <v>80483.999999999985</v>
      </c>
      <c r="P87" s="119">
        <f>J87*$P$9</f>
        <v>67048.93314398134</v>
      </c>
      <c r="Q87" s="108">
        <f t="shared" ref="Q87:Q94" si="66">K87*P$9</f>
        <v>9199.0668560186605</v>
      </c>
      <c r="R87" s="46">
        <f t="shared" si="56"/>
        <v>76248</v>
      </c>
      <c r="S87" s="43">
        <f t="shared" ref="S87:S94" si="67">J87*S$9</f>
        <v>59599.051683538972</v>
      </c>
      <c r="T87" s="108">
        <f t="shared" ref="T87:T94" si="68">K87*S$9</f>
        <v>8176.9483164610319</v>
      </c>
      <c r="U87" s="47">
        <f t="shared" si="57"/>
        <v>67776</v>
      </c>
      <c r="V87" s="45">
        <f t="shared" ref="V87:V94" si="69">J87*V$9</f>
        <v>52149.170223096589</v>
      </c>
      <c r="W87" s="108">
        <f t="shared" ref="W87:W94" si="70">K87*V$9</f>
        <v>7154.8297769034016</v>
      </c>
      <c r="X87" s="46">
        <f t="shared" si="58"/>
        <v>59303.999999999993</v>
      </c>
      <c r="Y87" s="43">
        <f t="shared" ref="Y87:Y94" si="71">J87*Y$9</f>
        <v>44699.288762654222</v>
      </c>
      <c r="Z87" s="108">
        <f t="shared" ref="Z87:Z94" si="72">K87*Y$9</f>
        <v>6132.711237345773</v>
      </c>
      <c r="AA87" s="46">
        <f t="shared" si="59"/>
        <v>50831.999999999993</v>
      </c>
    </row>
    <row r="88" spans="1:35">
      <c r="A88" s="105">
        <v>91</v>
      </c>
      <c r="B88" s="50">
        <v>42522</v>
      </c>
      <c r="C88" s="61">
        <f>VLOOKUP(B88,'base(indices)'!$A$4:$C$183,3,FALSE)</f>
        <v>880</v>
      </c>
      <c r="D88" s="192">
        <f>'base(indices)'!G81</f>
        <v>1.2976569099999999</v>
      </c>
      <c r="E88" s="54">
        <f t="shared" si="53"/>
        <v>1141.9380807999999</v>
      </c>
      <c r="F88" s="82">
        <f>'base(indices)'!I81</f>
        <v>0.53407000000000004</v>
      </c>
      <c r="G88" s="54">
        <f t="shared" si="60"/>
        <v>609.87487081285599</v>
      </c>
      <c r="H88" s="267">
        <f t="shared" si="61"/>
        <v>1751.8129516128558</v>
      </c>
      <c r="I88" s="346">
        <f t="shared" ref="I88:I95" si="73">I87-H87</f>
        <v>144905.05216197594</v>
      </c>
      <c r="J88" s="58">
        <f t="shared" si="62"/>
        <v>74498.814604423707</v>
      </c>
      <c r="K88" s="91">
        <f t="shared" si="63"/>
        <v>10221.185395576289</v>
      </c>
      <c r="L88" s="284">
        <f t="shared" si="54"/>
        <v>84720</v>
      </c>
      <c r="M88" s="57">
        <f t="shared" si="64"/>
        <v>70773.873874202516</v>
      </c>
      <c r="N88" s="91">
        <f t="shared" si="65"/>
        <v>9710.1261257974747</v>
      </c>
      <c r="O88" s="60">
        <f t="shared" si="55"/>
        <v>80483.999999999985</v>
      </c>
      <c r="P88" s="58">
        <f t="shared" ref="P88:P94" si="74">J88*$P$9</f>
        <v>67048.93314398134</v>
      </c>
      <c r="Q88" s="91">
        <f t="shared" si="66"/>
        <v>9199.0668560186605</v>
      </c>
      <c r="R88" s="59">
        <f t="shared" si="56"/>
        <v>76248</v>
      </c>
      <c r="S88" s="57">
        <f t="shared" si="67"/>
        <v>59599.051683538972</v>
      </c>
      <c r="T88" s="91">
        <f t="shared" si="68"/>
        <v>8176.9483164610319</v>
      </c>
      <c r="U88" s="60">
        <f t="shared" si="57"/>
        <v>67776</v>
      </c>
      <c r="V88" s="58">
        <f t="shared" si="69"/>
        <v>52149.170223096589</v>
      </c>
      <c r="W88" s="91">
        <f t="shared" si="70"/>
        <v>7154.8297769034016</v>
      </c>
      <c r="X88" s="59">
        <f t="shared" si="58"/>
        <v>59303.999999999993</v>
      </c>
      <c r="Y88" s="57">
        <f t="shared" si="71"/>
        <v>44699.288762654222</v>
      </c>
      <c r="Z88" s="91">
        <f t="shared" si="72"/>
        <v>6132.711237345773</v>
      </c>
      <c r="AA88" s="59">
        <f t="shared" si="59"/>
        <v>50831.999999999993</v>
      </c>
    </row>
    <row r="89" spans="1:35">
      <c r="A89" s="105">
        <v>90</v>
      </c>
      <c r="B89" s="50">
        <v>42552</v>
      </c>
      <c r="C89" s="61">
        <f>VLOOKUP(B89,'base(indices)'!$A$4:$C$183,3,FALSE)</f>
        <v>880</v>
      </c>
      <c r="D89" s="192">
        <f>'base(indices)'!G82</f>
        <v>1.2924869699999999</v>
      </c>
      <c r="E89" s="63">
        <f t="shared" si="53"/>
        <v>1137.3885335999998</v>
      </c>
      <c r="F89" s="82">
        <f>'base(indices)'!I82</f>
        <v>0.52907000000000004</v>
      </c>
      <c r="G89" s="63">
        <f t="shared" si="60"/>
        <v>601.75815147175194</v>
      </c>
      <c r="H89" s="268">
        <f t="shared" si="61"/>
        <v>1739.1466850717518</v>
      </c>
      <c r="I89" s="347">
        <f t="shared" si="73"/>
        <v>143153.23921036307</v>
      </c>
      <c r="J89" s="119">
        <f t="shared" si="62"/>
        <v>74498.814604423707</v>
      </c>
      <c r="K89" s="108">
        <f t="shared" si="63"/>
        <v>10221.185395576289</v>
      </c>
      <c r="L89" s="46">
        <f t="shared" si="54"/>
        <v>84720</v>
      </c>
      <c r="M89" s="43">
        <f t="shared" si="64"/>
        <v>70773.873874202516</v>
      </c>
      <c r="N89" s="108">
        <f t="shared" si="65"/>
        <v>9710.1261257974747</v>
      </c>
      <c r="O89" s="47">
        <f t="shared" si="55"/>
        <v>80483.999999999985</v>
      </c>
      <c r="P89" s="119">
        <f t="shared" si="74"/>
        <v>67048.93314398134</v>
      </c>
      <c r="Q89" s="108">
        <f t="shared" si="66"/>
        <v>9199.0668560186605</v>
      </c>
      <c r="R89" s="46">
        <f t="shared" si="56"/>
        <v>76248</v>
      </c>
      <c r="S89" s="43">
        <f t="shared" si="67"/>
        <v>59599.051683538972</v>
      </c>
      <c r="T89" s="108">
        <f t="shared" si="68"/>
        <v>8176.9483164610319</v>
      </c>
      <c r="U89" s="47">
        <f t="shared" si="57"/>
        <v>67776</v>
      </c>
      <c r="V89" s="45">
        <f t="shared" si="69"/>
        <v>52149.170223096589</v>
      </c>
      <c r="W89" s="108">
        <f t="shared" si="70"/>
        <v>7154.8297769034016</v>
      </c>
      <c r="X89" s="46">
        <f t="shared" si="58"/>
        <v>59303.999999999993</v>
      </c>
      <c r="Y89" s="43">
        <f t="shared" si="71"/>
        <v>44699.288762654222</v>
      </c>
      <c r="Z89" s="108">
        <f t="shared" si="72"/>
        <v>6132.711237345773</v>
      </c>
      <c r="AA89" s="46">
        <f t="shared" si="59"/>
        <v>50831.999999999993</v>
      </c>
    </row>
    <row r="90" spans="1:35">
      <c r="A90" s="105">
        <v>89</v>
      </c>
      <c r="B90" s="50">
        <v>42583</v>
      </c>
      <c r="C90" s="61">
        <f>VLOOKUP(B90,'base(indices)'!$A$4:$C$183,3,FALSE)</f>
        <v>880</v>
      </c>
      <c r="D90" s="192">
        <f>'base(indices)'!G83</f>
        <v>1.28554502</v>
      </c>
      <c r="E90" s="54">
        <f t="shared" si="53"/>
        <v>1131.2796175999999</v>
      </c>
      <c r="F90" s="82">
        <f>'base(indices)'!I83</f>
        <v>0.52407000000000004</v>
      </c>
      <c r="G90" s="54">
        <f t="shared" si="60"/>
        <v>592.86970919563203</v>
      </c>
      <c r="H90" s="267">
        <f t="shared" si="61"/>
        <v>1724.1493267956321</v>
      </c>
      <c r="I90" s="346">
        <f t="shared" si="73"/>
        <v>141414.09252529131</v>
      </c>
      <c r="J90" s="58">
        <f t="shared" si="62"/>
        <v>74498.814604423707</v>
      </c>
      <c r="K90" s="91">
        <f t="shared" si="63"/>
        <v>10221.185395576289</v>
      </c>
      <c r="L90" s="284">
        <f t="shared" si="54"/>
        <v>84720</v>
      </c>
      <c r="M90" s="57">
        <f t="shared" si="64"/>
        <v>70773.873874202516</v>
      </c>
      <c r="N90" s="91">
        <f t="shared" si="65"/>
        <v>9710.1261257974747</v>
      </c>
      <c r="O90" s="60">
        <f t="shared" si="55"/>
        <v>80483.999999999985</v>
      </c>
      <c r="P90" s="58">
        <f t="shared" si="74"/>
        <v>67048.93314398134</v>
      </c>
      <c r="Q90" s="91">
        <f t="shared" si="66"/>
        <v>9199.0668560186605</v>
      </c>
      <c r="R90" s="59">
        <f>P90+Q90</f>
        <v>76248</v>
      </c>
      <c r="S90" s="57">
        <f t="shared" si="67"/>
        <v>59599.051683538972</v>
      </c>
      <c r="T90" s="91">
        <f t="shared" si="68"/>
        <v>8176.9483164610319</v>
      </c>
      <c r="U90" s="60">
        <f t="shared" si="57"/>
        <v>67776</v>
      </c>
      <c r="V90" s="58">
        <f t="shared" si="69"/>
        <v>52149.170223096589</v>
      </c>
      <c r="W90" s="91">
        <f t="shared" si="70"/>
        <v>7154.8297769034016</v>
      </c>
      <c r="X90" s="59">
        <f t="shared" si="58"/>
        <v>59303.999999999993</v>
      </c>
      <c r="Y90" s="57">
        <f t="shared" si="71"/>
        <v>44699.288762654222</v>
      </c>
      <c r="Z90" s="91">
        <f t="shared" si="72"/>
        <v>6132.711237345773</v>
      </c>
      <c r="AA90" s="59">
        <f t="shared" si="59"/>
        <v>50831.999999999993</v>
      </c>
    </row>
    <row r="91" spans="1:35">
      <c r="A91" s="105">
        <v>88</v>
      </c>
      <c r="B91" s="50">
        <v>42614</v>
      </c>
      <c r="C91" s="61">
        <f>VLOOKUP(B91,'base(indices)'!$A$4:$C$183,3,FALSE)</f>
        <v>880</v>
      </c>
      <c r="D91" s="192">
        <f>'base(indices)'!G84</f>
        <v>1.2797859899999999</v>
      </c>
      <c r="E91" s="63">
        <f t="shared" si="53"/>
        <v>1126.2116712</v>
      </c>
      <c r="F91" s="82">
        <f>'base(indices)'!I84</f>
        <v>0.51907000000000003</v>
      </c>
      <c r="G91" s="63">
        <f t="shared" si="60"/>
        <v>584.58269216978397</v>
      </c>
      <c r="H91" s="268">
        <f t="shared" si="61"/>
        <v>1710.7943633697839</v>
      </c>
      <c r="I91" s="347">
        <f t="shared" si="73"/>
        <v>139689.94319849569</v>
      </c>
      <c r="J91" s="119">
        <f t="shared" si="62"/>
        <v>74498.814604423707</v>
      </c>
      <c r="K91" s="108">
        <f t="shared" si="63"/>
        <v>10221.185395576289</v>
      </c>
      <c r="L91" s="46">
        <f t="shared" si="54"/>
        <v>84720</v>
      </c>
      <c r="M91" s="43">
        <f t="shared" si="64"/>
        <v>70773.873874202516</v>
      </c>
      <c r="N91" s="108">
        <f t="shared" si="65"/>
        <v>9710.1261257974747</v>
      </c>
      <c r="O91" s="47">
        <f t="shared" si="55"/>
        <v>80483.999999999985</v>
      </c>
      <c r="P91" s="119">
        <f t="shared" si="74"/>
        <v>67048.93314398134</v>
      </c>
      <c r="Q91" s="108">
        <f t="shared" si="66"/>
        <v>9199.0668560186605</v>
      </c>
      <c r="R91" s="46">
        <f t="shared" ref="R91:R94" si="75">P91+Q91</f>
        <v>76248</v>
      </c>
      <c r="S91" s="43">
        <f t="shared" si="67"/>
        <v>59599.051683538972</v>
      </c>
      <c r="T91" s="108">
        <f t="shared" si="68"/>
        <v>8176.9483164610319</v>
      </c>
      <c r="U91" s="47">
        <f t="shared" si="57"/>
        <v>67776</v>
      </c>
      <c r="V91" s="45">
        <f t="shared" si="69"/>
        <v>52149.170223096589</v>
      </c>
      <c r="W91" s="108">
        <f t="shared" si="70"/>
        <v>7154.8297769034016</v>
      </c>
      <c r="X91" s="46">
        <f t="shared" si="58"/>
        <v>59303.999999999993</v>
      </c>
      <c r="Y91" s="43">
        <f t="shared" si="71"/>
        <v>44699.288762654222</v>
      </c>
      <c r="Z91" s="108">
        <f t="shared" si="72"/>
        <v>6132.711237345773</v>
      </c>
      <c r="AA91" s="46">
        <f t="shared" si="59"/>
        <v>50831.999999999993</v>
      </c>
    </row>
    <row r="92" spans="1:35">
      <c r="A92" s="105">
        <v>87</v>
      </c>
      <c r="B92" s="50">
        <v>42644</v>
      </c>
      <c r="C92" s="61">
        <f>VLOOKUP(B92,'base(indices)'!$A$4:$C$183,3,FALSE)</f>
        <v>880</v>
      </c>
      <c r="D92" s="192">
        <f>'base(indices)'!G85</f>
        <v>1.2768492300000001</v>
      </c>
      <c r="E92" s="54">
        <f t="shared" si="53"/>
        <v>1123.6273224000001</v>
      </c>
      <c r="F92" s="82">
        <f>'base(indices)'!I85</f>
        <v>0.51407000000000003</v>
      </c>
      <c r="G92" s="54">
        <f t="shared" si="60"/>
        <v>577.62309762616815</v>
      </c>
      <c r="H92" s="267">
        <f t="shared" si="61"/>
        <v>1701.2504200261683</v>
      </c>
      <c r="I92" s="346">
        <f t="shared" si="73"/>
        <v>137979.1488351259</v>
      </c>
      <c r="J92" s="58">
        <f t="shared" si="62"/>
        <v>74498.814604423707</v>
      </c>
      <c r="K92" s="91">
        <f t="shared" si="63"/>
        <v>10221.185395576289</v>
      </c>
      <c r="L92" s="284">
        <f t="shared" si="54"/>
        <v>84720</v>
      </c>
      <c r="M92" s="57">
        <f t="shared" si="64"/>
        <v>70773.873874202516</v>
      </c>
      <c r="N92" s="91">
        <f t="shared" si="65"/>
        <v>9710.1261257974747</v>
      </c>
      <c r="O92" s="60">
        <f t="shared" si="55"/>
        <v>80483.999999999985</v>
      </c>
      <c r="P92" s="58">
        <f t="shared" si="74"/>
        <v>67048.93314398134</v>
      </c>
      <c r="Q92" s="91">
        <f t="shared" si="66"/>
        <v>9199.0668560186605</v>
      </c>
      <c r="R92" s="59">
        <f t="shared" si="75"/>
        <v>76248</v>
      </c>
      <c r="S92" s="57">
        <f t="shared" si="67"/>
        <v>59599.051683538972</v>
      </c>
      <c r="T92" s="91">
        <f t="shared" si="68"/>
        <v>8176.9483164610319</v>
      </c>
      <c r="U92" s="60">
        <f t="shared" si="57"/>
        <v>67776</v>
      </c>
      <c r="V92" s="58">
        <f t="shared" si="69"/>
        <v>52149.170223096589</v>
      </c>
      <c r="W92" s="91">
        <f t="shared" si="70"/>
        <v>7154.8297769034016</v>
      </c>
      <c r="X92" s="59">
        <f t="shared" si="58"/>
        <v>59303.999999999993</v>
      </c>
      <c r="Y92" s="57">
        <f t="shared" si="71"/>
        <v>44699.288762654222</v>
      </c>
      <c r="Z92" s="91">
        <f t="shared" si="72"/>
        <v>6132.711237345773</v>
      </c>
      <c r="AA92" s="59">
        <f t="shared" si="59"/>
        <v>50831.999999999993</v>
      </c>
    </row>
    <row r="93" spans="1:35">
      <c r="A93" s="105">
        <v>86</v>
      </c>
      <c r="B93" s="50">
        <v>42675</v>
      </c>
      <c r="C93" s="61">
        <f>VLOOKUP(B93,'base(indices)'!$A$4:$C$183,3,FALSE)</f>
        <v>880</v>
      </c>
      <c r="D93" s="192">
        <f>'base(indices)'!G86</f>
        <v>1.2744278200000001</v>
      </c>
      <c r="E93" s="63">
        <f t="shared" si="53"/>
        <v>1121.4964816000002</v>
      </c>
      <c r="F93" s="82">
        <f>'base(indices)'!I86</f>
        <v>0.50907000000000002</v>
      </c>
      <c r="G93" s="63">
        <f t="shared" si="60"/>
        <v>570.92021388811213</v>
      </c>
      <c r="H93" s="268">
        <f t="shared" si="61"/>
        <v>1692.4166954881123</v>
      </c>
      <c r="I93" s="347">
        <f t="shared" si="73"/>
        <v>136277.89841509974</v>
      </c>
      <c r="J93" s="119">
        <f t="shared" si="62"/>
        <v>74498.814604423707</v>
      </c>
      <c r="K93" s="108">
        <f t="shared" si="63"/>
        <v>10221.185395576289</v>
      </c>
      <c r="L93" s="46">
        <f t="shared" si="54"/>
        <v>84720</v>
      </c>
      <c r="M93" s="43">
        <f t="shared" si="64"/>
        <v>70773.873874202516</v>
      </c>
      <c r="N93" s="108">
        <f t="shared" si="65"/>
        <v>9710.1261257974747</v>
      </c>
      <c r="O93" s="47">
        <f t="shared" si="55"/>
        <v>80483.999999999985</v>
      </c>
      <c r="P93" s="119">
        <f t="shared" si="74"/>
        <v>67048.93314398134</v>
      </c>
      <c r="Q93" s="108">
        <f t="shared" si="66"/>
        <v>9199.0668560186605</v>
      </c>
      <c r="R93" s="46">
        <f t="shared" si="75"/>
        <v>76248</v>
      </c>
      <c r="S93" s="43">
        <f t="shared" si="67"/>
        <v>59599.051683538972</v>
      </c>
      <c r="T93" s="108">
        <f t="shared" si="68"/>
        <v>8176.9483164610319</v>
      </c>
      <c r="U93" s="47">
        <f t="shared" si="57"/>
        <v>67776</v>
      </c>
      <c r="V93" s="45">
        <f t="shared" si="69"/>
        <v>52149.170223096589</v>
      </c>
      <c r="W93" s="108">
        <f t="shared" si="70"/>
        <v>7154.8297769034016</v>
      </c>
      <c r="X93" s="46">
        <f t="shared" si="58"/>
        <v>59303.999999999993</v>
      </c>
      <c r="Y93" s="43">
        <f t="shared" si="71"/>
        <v>44699.288762654222</v>
      </c>
      <c r="Z93" s="108">
        <f t="shared" si="72"/>
        <v>6132.711237345773</v>
      </c>
      <c r="AA93" s="46">
        <f t="shared" si="59"/>
        <v>50831.999999999993</v>
      </c>
    </row>
    <row r="94" spans="1:35" ht="13" thickBot="1">
      <c r="A94" s="161">
        <v>85</v>
      </c>
      <c r="B94" s="300">
        <v>42705</v>
      </c>
      <c r="C94" s="61">
        <f>VLOOKUP(B94,'base(indices)'!$A$4:$C$183,3,FALSE)</f>
        <v>880</v>
      </c>
      <c r="D94" s="335">
        <f>'base(indices)'!G87</f>
        <v>1.2711228999999999</v>
      </c>
      <c r="E94" s="163">
        <f t="shared" si="53"/>
        <v>1118.588152</v>
      </c>
      <c r="F94" s="304">
        <f>'base(indices)'!I87</f>
        <v>0.50407000000000002</v>
      </c>
      <c r="G94" s="163">
        <f t="shared" si="60"/>
        <v>563.84672977864</v>
      </c>
      <c r="H94" s="355">
        <f t="shared" si="61"/>
        <v>1682.4348817786399</v>
      </c>
      <c r="I94" s="349">
        <f t="shared" si="73"/>
        <v>134585.48171961162</v>
      </c>
      <c r="J94" s="58">
        <f t="shared" si="62"/>
        <v>74498.814604423707</v>
      </c>
      <c r="K94" s="86">
        <f t="shared" si="63"/>
        <v>10221.185395576289</v>
      </c>
      <c r="L94" s="287">
        <f t="shared" si="54"/>
        <v>84720</v>
      </c>
      <c r="M94" s="85">
        <f t="shared" si="64"/>
        <v>70773.873874202516</v>
      </c>
      <c r="N94" s="86">
        <f t="shared" si="65"/>
        <v>9710.1261257974747</v>
      </c>
      <c r="O94" s="107">
        <f t="shared" si="55"/>
        <v>80483.999999999985</v>
      </c>
      <c r="P94" s="175">
        <f t="shared" si="74"/>
        <v>67048.93314398134</v>
      </c>
      <c r="Q94" s="86">
        <f t="shared" si="66"/>
        <v>9199.0668560186605</v>
      </c>
      <c r="R94" s="165">
        <f t="shared" si="75"/>
        <v>76248</v>
      </c>
      <c r="S94" s="85">
        <f t="shared" si="67"/>
        <v>59599.051683538972</v>
      </c>
      <c r="T94" s="86">
        <f t="shared" si="68"/>
        <v>8176.9483164610319</v>
      </c>
      <c r="U94" s="107">
        <f t="shared" si="57"/>
        <v>67776</v>
      </c>
      <c r="V94" s="175">
        <f t="shared" si="69"/>
        <v>52149.170223096589</v>
      </c>
      <c r="W94" s="86">
        <f t="shared" si="70"/>
        <v>7154.8297769034016</v>
      </c>
      <c r="X94" s="165">
        <f t="shared" si="58"/>
        <v>59303.999999999993</v>
      </c>
      <c r="Y94" s="85">
        <f t="shared" si="71"/>
        <v>44699.288762654222</v>
      </c>
      <c r="Z94" s="86">
        <f t="shared" si="72"/>
        <v>6132.711237345773</v>
      </c>
      <c r="AA94" s="165">
        <f t="shared" si="59"/>
        <v>50831.999999999993</v>
      </c>
    </row>
    <row r="95" spans="1:35" ht="13.5" customHeight="1">
      <c r="A95" s="217">
        <v>84</v>
      </c>
      <c r="B95" s="246">
        <v>42736</v>
      </c>
      <c r="C95" s="120">
        <f>VLOOKUP(B95,'base(indices)'!$A$4:$C$183,3,FALSE)</f>
        <v>937</v>
      </c>
      <c r="D95" s="193">
        <f>'base(indices)'!G88</f>
        <v>1.2687123499999999</v>
      </c>
      <c r="E95" s="78">
        <f>C95*D95</f>
        <v>1188.7834719499999</v>
      </c>
      <c r="F95" s="79">
        <f>'base(indices)'!I88</f>
        <v>0.49907000000000001</v>
      </c>
      <c r="G95" s="78">
        <f t="shared" si="60"/>
        <v>593.28616734608647</v>
      </c>
      <c r="H95" s="266">
        <f t="shared" si="61"/>
        <v>1782.0696392960863</v>
      </c>
      <c r="I95" s="281">
        <f t="shared" si="73"/>
        <v>132903.04683783298</v>
      </c>
      <c r="J95" s="48">
        <f>IF((I95)+K95&gt;$I$97,$I$197-K95,(I95))</f>
        <v>74498.814604423707</v>
      </c>
      <c r="K95" s="156">
        <f t="shared" si="63"/>
        <v>10221.185395576289</v>
      </c>
      <c r="L95" s="150">
        <f>J95+K95</f>
        <v>84720</v>
      </c>
      <c r="M95" s="283">
        <f>J95*M$9</f>
        <v>70773.873874202516</v>
      </c>
      <c r="N95" s="156">
        <f>K95*M$9</f>
        <v>9710.1261257974747</v>
      </c>
      <c r="O95" s="290">
        <f>M95+N95</f>
        <v>80483.999999999985</v>
      </c>
      <c r="P95" s="292">
        <f>J95*$P$9</f>
        <v>67048.93314398134</v>
      </c>
      <c r="Q95" s="156">
        <f>K95*P$9</f>
        <v>9199.0668560186605</v>
      </c>
      <c r="R95" s="150">
        <f>P95+Q95</f>
        <v>76248</v>
      </c>
      <c r="S95" s="283">
        <f>J95*S$9</f>
        <v>59599.051683538972</v>
      </c>
      <c r="T95" s="156">
        <f>K95*S$9</f>
        <v>8176.9483164610319</v>
      </c>
      <c r="U95" s="290">
        <f>S95+T95</f>
        <v>67776</v>
      </c>
      <c r="V95" s="288">
        <f>J95*V$9</f>
        <v>52149.170223096589</v>
      </c>
      <c r="W95" s="156">
        <f>K95*V$9</f>
        <v>7154.8297769034016</v>
      </c>
      <c r="X95" s="150">
        <f>V95+W95</f>
        <v>59303.999999999993</v>
      </c>
      <c r="Y95" s="283">
        <f>J95*Y$9</f>
        <v>44699.288762654222</v>
      </c>
      <c r="Z95" s="156">
        <f>K95*Y$9</f>
        <v>6132.711237345773</v>
      </c>
      <c r="AA95" s="150">
        <f>Y95+Z95</f>
        <v>50831.999999999993</v>
      </c>
      <c r="AB95" s="16"/>
      <c r="AC95" s="16"/>
      <c r="AD95" s="16"/>
      <c r="AE95" s="16"/>
      <c r="AF95" s="16"/>
      <c r="AG95" s="17"/>
      <c r="AH95" s="16"/>
      <c r="AI95" s="16"/>
    </row>
    <row r="96" spans="1:35" s="26" customFormat="1" ht="13.5" customHeight="1">
      <c r="A96" s="187">
        <v>83</v>
      </c>
      <c r="B96" s="50">
        <v>42767</v>
      </c>
      <c r="C96" s="61">
        <f>VLOOKUP(B96,'base(indices)'!$A$4:$C$183,3,FALSE)</f>
        <v>937</v>
      </c>
      <c r="D96" s="192">
        <f>'base(indices)'!G89</f>
        <v>1.2647914899999999</v>
      </c>
      <c r="E96" s="54">
        <f t="shared" ref="E96:E106" si="76">C96*D96</f>
        <v>1185.1096261299999</v>
      </c>
      <c r="F96" s="82">
        <f>'base(indices)'!I89</f>
        <v>0.49407000000000001</v>
      </c>
      <c r="G96" s="54">
        <f t="shared" si="60"/>
        <v>585.52711298204906</v>
      </c>
      <c r="H96" s="267">
        <f t="shared" si="61"/>
        <v>1770.6367391120489</v>
      </c>
      <c r="I96" s="277">
        <f>I95-H95</f>
        <v>131120.97719853689</v>
      </c>
      <c r="J96" s="58">
        <f>IF((I96)+K96&gt;$I$197,$I$197-K96,(I96))</f>
        <v>74498.814604423707</v>
      </c>
      <c r="K96" s="91">
        <f t="shared" si="63"/>
        <v>10221.185395576289</v>
      </c>
      <c r="L96" s="284">
        <f t="shared" ref="L96:L159" si="77">J96+K96</f>
        <v>84720</v>
      </c>
      <c r="M96" s="57">
        <f t="shared" ref="M96:M159" si="78">J96*M$9</f>
        <v>70773.873874202516</v>
      </c>
      <c r="N96" s="91">
        <f t="shared" ref="N96:N159" si="79">K96*M$9</f>
        <v>9710.1261257974747</v>
      </c>
      <c r="O96" s="60">
        <f t="shared" ref="O96:O159" si="80">M96+N96</f>
        <v>80483.999999999985</v>
      </c>
      <c r="P96" s="58">
        <f t="shared" ref="P96:P97" si="81">J96*$P$9</f>
        <v>67048.93314398134</v>
      </c>
      <c r="Q96" s="91">
        <f t="shared" ref="Q96:Q159" si="82">K96*P$9</f>
        <v>9199.0668560186605</v>
      </c>
      <c r="R96" s="59">
        <f t="shared" ref="R96:R101" si="83">P96+Q96</f>
        <v>76248</v>
      </c>
      <c r="S96" s="57">
        <f t="shared" ref="S96:S141" si="84">J96*S$9</f>
        <v>59599.051683538972</v>
      </c>
      <c r="T96" s="91">
        <f t="shared" ref="T96:T159" si="85">K96*S$9</f>
        <v>8176.9483164610319</v>
      </c>
      <c r="U96" s="60">
        <f t="shared" ref="U96:U141" si="86">S96+T96</f>
        <v>67776</v>
      </c>
      <c r="V96" s="58">
        <f t="shared" ref="V96:V159" si="87">J96*V$9</f>
        <v>52149.170223096589</v>
      </c>
      <c r="W96" s="91">
        <f t="shared" ref="W96:W159" si="88">K96*V$9</f>
        <v>7154.8297769034016</v>
      </c>
      <c r="X96" s="59">
        <f t="shared" ref="X96:X159" si="89">V96+W96</f>
        <v>59303.999999999993</v>
      </c>
      <c r="Y96" s="57">
        <f t="shared" ref="Y96:Y159" si="90">J96*Y$9</f>
        <v>44699.288762654222</v>
      </c>
      <c r="Z96" s="91">
        <f t="shared" ref="Z96:Z159" si="91">K96*Y$9</f>
        <v>6132.711237345773</v>
      </c>
      <c r="AA96" s="59">
        <f t="shared" ref="AA96:AA159" si="92">Y96+Z96</f>
        <v>50831.999999999993</v>
      </c>
      <c r="AB96" s="32"/>
      <c r="AC96" s="32"/>
      <c r="AD96" s="32"/>
      <c r="AE96" s="32"/>
      <c r="AF96" s="32"/>
      <c r="AG96" s="33"/>
      <c r="AH96" s="32"/>
      <c r="AI96" s="32"/>
    </row>
    <row r="97" spans="1:35" ht="13.5" customHeight="1">
      <c r="A97" s="187">
        <v>82</v>
      </c>
      <c r="B97" s="50">
        <v>42795</v>
      </c>
      <c r="C97" s="61">
        <f>VLOOKUP(B97,'base(indices)'!$A$4:$C$183,3,FALSE)</f>
        <v>937</v>
      </c>
      <c r="D97" s="192">
        <f>'base(indices)'!G90</f>
        <v>1.2579982999999999</v>
      </c>
      <c r="E97" s="63">
        <f t="shared" si="76"/>
        <v>1178.7444071</v>
      </c>
      <c r="F97" s="82">
        <f>'base(indices)'!I90</f>
        <v>0.48907</v>
      </c>
      <c r="G97" s="63">
        <f t="shared" si="60"/>
        <v>576.488527180397</v>
      </c>
      <c r="H97" s="268">
        <f t="shared" si="61"/>
        <v>1755.2329342803969</v>
      </c>
      <c r="I97" s="278">
        <f t="shared" ref="I97:I160" si="93">I96-H96</f>
        <v>129350.34045942484</v>
      </c>
      <c r="J97" s="119">
        <f>IF((I97)+K97&gt;$I$197,$I$197-K97,(I97))</f>
        <v>74498.814604423707</v>
      </c>
      <c r="K97" s="108">
        <f t="shared" si="63"/>
        <v>10221.185395576289</v>
      </c>
      <c r="L97" s="46">
        <f t="shared" si="77"/>
        <v>84720</v>
      </c>
      <c r="M97" s="43">
        <f t="shared" si="78"/>
        <v>70773.873874202516</v>
      </c>
      <c r="N97" s="108">
        <f t="shared" si="79"/>
        <v>9710.1261257974747</v>
      </c>
      <c r="O97" s="47">
        <f t="shared" si="80"/>
        <v>80483.999999999985</v>
      </c>
      <c r="P97" s="119">
        <f t="shared" si="81"/>
        <v>67048.93314398134</v>
      </c>
      <c r="Q97" s="108">
        <f t="shared" si="82"/>
        <v>9199.0668560186605</v>
      </c>
      <c r="R97" s="46">
        <f t="shared" si="83"/>
        <v>76248</v>
      </c>
      <c r="S97" s="43">
        <f t="shared" si="84"/>
        <v>59599.051683538972</v>
      </c>
      <c r="T97" s="108">
        <f t="shared" si="85"/>
        <v>8176.9483164610319</v>
      </c>
      <c r="U97" s="47">
        <f t="shared" si="86"/>
        <v>67776</v>
      </c>
      <c r="V97" s="45">
        <f t="shared" si="87"/>
        <v>52149.170223096589</v>
      </c>
      <c r="W97" s="108">
        <f t="shared" si="88"/>
        <v>7154.8297769034016</v>
      </c>
      <c r="X97" s="46">
        <f t="shared" si="89"/>
        <v>59303.999999999993</v>
      </c>
      <c r="Y97" s="43">
        <f t="shared" si="90"/>
        <v>44699.288762654222</v>
      </c>
      <c r="Z97" s="108">
        <f t="shared" si="91"/>
        <v>6132.711237345773</v>
      </c>
      <c r="AA97" s="46">
        <f t="shared" si="92"/>
        <v>50831.999999999993</v>
      </c>
      <c r="AB97" s="16"/>
      <c r="AC97" s="16"/>
      <c r="AD97" s="16"/>
      <c r="AE97" s="16"/>
      <c r="AF97" s="16"/>
      <c r="AG97" s="17"/>
      <c r="AH97" s="16"/>
      <c r="AI97" s="16"/>
    </row>
    <row r="98" spans="1:35" s="26" customFormat="1" ht="13.5" customHeight="1">
      <c r="A98" s="187">
        <v>81</v>
      </c>
      <c r="B98" s="50">
        <v>42826</v>
      </c>
      <c r="C98" s="61">
        <f>VLOOKUP(B98,'base(indices)'!$A$4:$C$183,3,FALSE)</f>
        <v>937</v>
      </c>
      <c r="D98" s="192">
        <f>'base(indices)'!G91</f>
        <v>1.2561141300000001</v>
      </c>
      <c r="E98" s="54">
        <f t="shared" si="76"/>
        <v>1176.9789398100002</v>
      </c>
      <c r="F98" s="82">
        <f>'base(indices)'!I91</f>
        <v>0.48407</v>
      </c>
      <c r="G98" s="54">
        <f t="shared" si="60"/>
        <v>569.74019539382675</v>
      </c>
      <c r="H98" s="267">
        <f t="shared" si="61"/>
        <v>1746.7191352038269</v>
      </c>
      <c r="I98" s="277">
        <f t="shared" si="93"/>
        <v>127595.10752514444</v>
      </c>
      <c r="J98" s="58">
        <f>IF((I98)+K98&gt;$I$197,$I$197-K98,(I98))</f>
        <v>74498.814604423707</v>
      </c>
      <c r="K98" s="91">
        <f t="shared" si="63"/>
        <v>10221.185395576289</v>
      </c>
      <c r="L98" s="284">
        <f t="shared" si="77"/>
        <v>84720</v>
      </c>
      <c r="M98" s="57">
        <f t="shared" si="78"/>
        <v>70773.873874202516</v>
      </c>
      <c r="N98" s="91">
        <f t="shared" si="79"/>
        <v>9710.1261257974747</v>
      </c>
      <c r="O98" s="60">
        <f t="shared" si="80"/>
        <v>80483.999999999985</v>
      </c>
      <c r="P98" s="58">
        <f>J98*$P$9</f>
        <v>67048.93314398134</v>
      </c>
      <c r="Q98" s="91">
        <f t="shared" si="82"/>
        <v>9199.0668560186605</v>
      </c>
      <c r="R98" s="59">
        <f t="shared" si="83"/>
        <v>76248</v>
      </c>
      <c r="S98" s="57">
        <f t="shared" si="84"/>
        <v>59599.051683538972</v>
      </c>
      <c r="T98" s="91">
        <f t="shared" si="85"/>
        <v>8176.9483164610319</v>
      </c>
      <c r="U98" s="60">
        <f t="shared" si="86"/>
        <v>67776</v>
      </c>
      <c r="V98" s="58">
        <f t="shared" si="87"/>
        <v>52149.170223096589</v>
      </c>
      <c r="W98" s="91">
        <f t="shared" si="88"/>
        <v>7154.8297769034016</v>
      </c>
      <c r="X98" s="59">
        <f t="shared" si="89"/>
        <v>59303.999999999993</v>
      </c>
      <c r="Y98" s="57">
        <f t="shared" si="90"/>
        <v>44699.288762654222</v>
      </c>
      <c r="Z98" s="91">
        <f t="shared" si="91"/>
        <v>6132.711237345773</v>
      </c>
      <c r="AA98" s="59">
        <f t="shared" si="92"/>
        <v>50831.999999999993</v>
      </c>
      <c r="AB98" s="32"/>
      <c r="AC98" s="32"/>
      <c r="AD98" s="32"/>
      <c r="AE98" s="32"/>
      <c r="AF98" s="32"/>
      <c r="AG98" s="33"/>
      <c r="AH98" s="32"/>
      <c r="AI98" s="32"/>
    </row>
    <row r="99" spans="1:35" ht="13.5" customHeight="1">
      <c r="A99" s="187">
        <v>80</v>
      </c>
      <c r="B99" s="50">
        <v>42856</v>
      </c>
      <c r="C99" s="61">
        <f>VLOOKUP(B99,'base(indices)'!$A$4:$C$183,3,FALSE)</f>
        <v>937</v>
      </c>
      <c r="D99" s="192">
        <f>'base(indices)'!G92</f>
        <v>1.25348182</v>
      </c>
      <c r="E99" s="63">
        <f t="shared" si="76"/>
        <v>1174.5124653400001</v>
      </c>
      <c r="F99" s="82">
        <f>'base(indices)'!I92</f>
        <v>0.47907</v>
      </c>
      <c r="G99" s="63">
        <f t="shared" si="60"/>
        <v>562.67368677043385</v>
      </c>
      <c r="H99" s="268">
        <f t="shared" si="61"/>
        <v>1737.1861521104338</v>
      </c>
      <c r="I99" s="278">
        <f t="shared" si="93"/>
        <v>125848.38838994062</v>
      </c>
      <c r="J99" s="119">
        <f t="shared" ref="J99:J106" si="94">IF((I99)+K99&gt;$I$197,$I$197-K99,(I99))</f>
        <v>74498.814604423707</v>
      </c>
      <c r="K99" s="108">
        <f t="shared" si="63"/>
        <v>10221.185395576289</v>
      </c>
      <c r="L99" s="46">
        <f t="shared" si="77"/>
        <v>84720</v>
      </c>
      <c r="M99" s="43">
        <f t="shared" si="78"/>
        <v>70773.873874202516</v>
      </c>
      <c r="N99" s="108">
        <f t="shared" si="79"/>
        <v>9710.1261257974747</v>
      </c>
      <c r="O99" s="47">
        <f t="shared" si="80"/>
        <v>80483.999999999985</v>
      </c>
      <c r="P99" s="119">
        <f>J99*$P$9</f>
        <v>67048.93314398134</v>
      </c>
      <c r="Q99" s="108">
        <f t="shared" si="82"/>
        <v>9199.0668560186605</v>
      </c>
      <c r="R99" s="46">
        <f t="shared" si="83"/>
        <v>76248</v>
      </c>
      <c r="S99" s="43">
        <f t="shared" si="84"/>
        <v>59599.051683538972</v>
      </c>
      <c r="T99" s="108">
        <f t="shared" si="85"/>
        <v>8176.9483164610319</v>
      </c>
      <c r="U99" s="47">
        <f t="shared" si="86"/>
        <v>67776</v>
      </c>
      <c r="V99" s="45">
        <f t="shared" si="87"/>
        <v>52149.170223096589</v>
      </c>
      <c r="W99" s="108">
        <f t="shared" si="88"/>
        <v>7154.8297769034016</v>
      </c>
      <c r="X99" s="46">
        <f t="shared" si="89"/>
        <v>59303.999999999993</v>
      </c>
      <c r="Y99" s="43">
        <f t="shared" si="90"/>
        <v>44699.288762654222</v>
      </c>
      <c r="Z99" s="108">
        <f t="shared" si="91"/>
        <v>6132.711237345773</v>
      </c>
      <c r="AA99" s="46">
        <f t="shared" si="92"/>
        <v>50831.999999999993</v>
      </c>
      <c r="AB99" s="16"/>
      <c r="AC99" s="16"/>
      <c r="AD99" s="16"/>
      <c r="AE99" s="16"/>
      <c r="AF99" s="16"/>
      <c r="AG99" s="17"/>
      <c r="AH99" s="16"/>
      <c r="AI99" s="16"/>
    </row>
    <row r="100" spans="1:35" s="26" customFormat="1" ht="13.5" customHeight="1">
      <c r="A100" s="187">
        <v>79</v>
      </c>
      <c r="B100" s="50">
        <v>42887</v>
      </c>
      <c r="C100" s="61">
        <f>VLOOKUP(B100,'base(indices)'!$A$4:$C$183,3,FALSE)</f>
        <v>937</v>
      </c>
      <c r="D100" s="192">
        <f>'base(indices)'!G93</f>
        <v>1.25048067</v>
      </c>
      <c r="E100" s="54">
        <f t="shared" si="76"/>
        <v>1171.7003877899999</v>
      </c>
      <c r="F100" s="82">
        <f>'base(indices)'!I93</f>
        <v>0.47406999999999999</v>
      </c>
      <c r="G100" s="54">
        <f t="shared" si="60"/>
        <v>555.46800283960522</v>
      </c>
      <c r="H100" s="267">
        <f t="shared" si="61"/>
        <v>1727.1683906296053</v>
      </c>
      <c r="I100" s="277">
        <f t="shared" si="93"/>
        <v>124111.20223783019</v>
      </c>
      <c r="J100" s="58">
        <f t="shared" si="94"/>
        <v>74498.814604423707</v>
      </c>
      <c r="K100" s="91">
        <f t="shared" si="63"/>
        <v>10221.185395576289</v>
      </c>
      <c r="L100" s="284">
        <f t="shared" si="77"/>
        <v>84720</v>
      </c>
      <c r="M100" s="57">
        <f t="shared" si="78"/>
        <v>70773.873874202516</v>
      </c>
      <c r="N100" s="91">
        <f t="shared" si="79"/>
        <v>9710.1261257974747</v>
      </c>
      <c r="O100" s="60">
        <f t="shared" si="80"/>
        <v>80483.999999999985</v>
      </c>
      <c r="P100" s="58">
        <f t="shared" ref="P100:P119" si="95">J100*$P$9</f>
        <v>67048.93314398134</v>
      </c>
      <c r="Q100" s="91">
        <f t="shared" si="82"/>
        <v>9199.0668560186605</v>
      </c>
      <c r="R100" s="59">
        <f t="shared" si="83"/>
        <v>76248</v>
      </c>
      <c r="S100" s="57">
        <f t="shared" si="84"/>
        <v>59599.051683538972</v>
      </c>
      <c r="T100" s="91">
        <f t="shared" si="85"/>
        <v>8176.9483164610319</v>
      </c>
      <c r="U100" s="60">
        <f t="shared" si="86"/>
        <v>67776</v>
      </c>
      <c r="V100" s="58">
        <f t="shared" si="87"/>
        <v>52149.170223096589</v>
      </c>
      <c r="W100" s="91">
        <f t="shared" si="88"/>
        <v>7154.8297769034016</v>
      </c>
      <c r="X100" s="59">
        <f t="shared" si="89"/>
        <v>59303.999999999993</v>
      </c>
      <c r="Y100" s="57">
        <f t="shared" si="90"/>
        <v>44699.288762654222</v>
      </c>
      <c r="Z100" s="91">
        <f t="shared" si="91"/>
        <v>6132.711237345773</v>
      </c>
      <c r="AA100" s="59">
        <f t="shared" si="92"/>
        <v>50831.999999999993</v>
      </c>
      <c r="AB100" s="32"/>
      <c r="AC100" s="32"/>
      <c r="AD100" s="32"/>
      <c r="AE100" s="32"/>
      <c r="AF100" s="32"/>
      <c r="AG100" s="33"/>
      <c r="AH100" s="32"/>
      <c r="AI100" s="32"/>
    </row>
    <row r="101" spans="1:35" ht="13.5" customHeight="1">
      <c r="A101" s="187">
        <v>78</v>
      </c>
      <c r="B101" s="50">
        <v>42917</v>
      </c>
      <c r="C101" s="61">
        <f>VLOOKUP(B101,'base(indices)'!$A$4:$C$183,3,FALSE)</f>
        <v>937</v>
      </c>
      <c r="D101" s="192">
        <f>'base(indices)'!G94</f>
        <v>1.2484830899999999</v>
      </c>
      <c r="E101" s="63">
        <f t="shared" si="76"/>
        <v>1169.8286553299999</v>
      </c>
      <c r="F101" s="82">
        <f>'base(indices)'!I94</f>
        <v>0.46906999999999999</v>
      </c>
      <c r="G101" s="63">
        <f t="shared" si="60"/>
        <v>548.73152735564304</v>
      </c>
      <c r="H101" s="268">
        <f t="shared" si="61"/>
        <v>1718.560182685643</v>
      </c>
      <c r="I101" s="278">
        <f t="shared" si="93"/>
        <v>122384.03384720058</v>
      </c>
      <c r="J101" s="119">
        <f t="shared" si="94"/>
        <v>74498.814604423707</v>
      </c>
      <c r="K101" s="108">
        <f t="shared" si="63"/>
        <v>10221.185395576289</v>
      </c>
      <c r="L101" s="46">
        <f t="shared" si="77"/>
        <v>84720</v>
      </c>
      <c r="M101" s="43">
        <f t="shared" si="78"/>
        <v>70773.873874202516</v>
      </c>
      <c r="N101" s="108">
        <f t="shared" si="79"/>
        <v>9710.1261257974747</v>
      </c>
      <c r="O101" s="47">
        <f t="shared" si="80"/>
        <v>80483.999999999985</v>
      </c>
      <c r="P101" s="119">
        <f t="shared" si="95"/>
        <v>67048.93314398134</v>
      </c>
      <c r="Q101" s="108">
        <f t="shared" si="82"/>
        <v>9199.0668560186605</v>
      </c>
      <c r="R101" s="46">
        <f t="shared" si="83"/>
        <v>76248</v>
      </c>
      <c r="S101" s="43">
        <f t="shared" si="84"/>
        <v>59599.051683538972</v>
      </c>
      <c r="T101" s="108">
        <f t="shared" si="85"/>
        <v>8176.9483164610319</v>
      </c>
      <c r="U101" s="47">
        <f t="shared" si="86"/>
        <v>67776</v>
      </c>
      <c r="V101" s="45">
        <f t="shared" si="87"/>
        <v>52149.170223096589</v>
      </c>
      <c r="W101" s="108">
        <f t="shared" si="88"/>
        <v>7154.8297769034016</v>
      </c>
      <c r="X101" s="46">
        <f t="shared" si="89"/>
        <v>59303.999999999993</v>
      </c>
      <c r="Y101" s="43">
        <f t="shared" si="90"/>
        <v>44699.288762654222</v>
      </c>
      <c r="Z101" s="108">
        <f t="shared" si="91"/>
        <v>6132.711237345773</v>
      </c>
      <c r="AA101" s="46">
        <f t="shared" si="92"/>
        <v>50831.999999999993</v>
      </c>
      <c r="AB101" s="16"/>
      <c r="AC101" s="16"/>
      <c r="AD101" s="16"/>
      <c r="AE101" s="16"/>
      <c r="AF101" s="16"/>
      <c r="AG101" s="17"/>
      <c r="AH101" s="16"/>
      <c r="AI101" s="16"/>
    </row>
    <row r="102" spans="1:35" s="26" customFormat="1" ht="13.5" customHeight="1">
      <c r="A102" s="187">
        <v>77</v>
      </c>
      <c r="B102" s="50">
        <v>42948</v>
      </c>
      <c r="C102" s="61">
        <f>VLOOKUP(B102,'base(indices)'!$A$4:$C$183,3,FALSE)</f>
        <v>937</v>
      </c>
      <c r="D102" s="192">
        <f>'base(indices)'!G95</f>
        <v>1.2507344199999999</v>
      </c>
      <c r="E102" s="54">
        <f t="shared" si="76"/>
        <v>1171.9381515399998</v>
      </c>
      <c r="F102" s="82">
        <f>'base(indices)'!I95</f>
        <v>0.46406999999999998</v>
      </c>
      <c r="G102" s="54">
        <f t="shared" si="60"/>
        <v>543.86133798516767</v>
      </c>
      <c r="H102" s="267">
        <f t="shared" si="61"/>
        <v>1715.7994895251675</v>
      </c>
      <c r="I102" s="277">
        <f t="shared" si="93"/>
        <v>120665.47366451494</v>
      </c>
      <c r="J102" s="58">
        <f t="shared" si="94"/>
        <v>74498.814604423707</v>
      </c>
      <c r="K102" s="91">
        <f t="shared" si="63"/>
        <v>10221.185395576289</v>
      </c>
      <c r="L102" s="284">
        <f t="shared" si="77"/>
        <v>84720</v>
      </c>
      <c r="M102" s="57">
        <f t="shared" si="78"/>
        <v>70773.873874202516</v>
      </c>
      <c r="N102" s="91">
        <f t="shared" si="79"/>
        <v>9710.1261257974747</v>
      </c>
      <c r="O102" s="60">
        <f t="shared" si="80"/>
        <v>80483.999999999985</v>
      </c>
      <c r="P102" s="58">
        <f t="shared" si="95"/>
        <v>67048.93314398134</v>
      </c>
      <c r="Q102" s="91">
        <f t="shared" si="82"/>
        <v>9199.0668560186605</v>
      </c>
      <c r="R102" s="59">
        <f>P102+Q102</f>
        <v>76248</v>
      </c>
      <c r="S102" s="57">
        <f t="shared" si="84"/>
        <v>59599.051683538972</v>
      </c>
      <c r="T102" s="91">
        <f t="shared" si="85"/>
        <v>8176.9483164610319</v>
      </c>
      <c r="U102" s="60">
        <f t="shared" si="86"/>
        <v>67776</v>
      </c>
      <c r="V102" s="58">
        <f t="shared" si="87"/>
        <v>52149.170223096589</v>
      </c>
      <c r="W102" s="91">
        <f t="shared" si="88"/>
        <v>7154.8297769034016</v>
      </c>
      <c r="X102" s="59">
        <f t="shared" si="89"/>
        <v>59303.999999999993</v>
      </c>
      <c r="Y102" s="57">
        <f t="shared" si="90"/>
        <v>44699.288762654222</v>
      </c>
      <c r="Z102" s="91">
        <f t="shared" si="91"/>
        <v>6132.711237345773</v>
      </c>
      <c r="AA102" s="59">
        <f t="shared" si="92"/>
        <v>50831.999999999993</v>
      </c>
      <c r="AB102" s="32"/>
      <c r="AC102" s="32"/>
      <c r="AD102" s="32"/>
      <c r="AE102" s="32"/>
      <c r="AF102" s="32"/>
      <c r="AG102" s="33"/>
      <c r="AH102" s="32"/>
      <c r="AI102" s="32"/>
    </row>
    <row r="103" spans="1:35" ht="13.5" customHeight="1">
      <c r="A103" s="187">
        <v>76</v>
      </c>
      <c r="B103" s="50">
        <v>42979</v>
      </c>
      <c r="C103" s="61">
        <f>VLOOKUP(B103,'base(indices)'!$A$4:$C$183,3,FALSE)</f>
        <v>937</v>
      </c>
      <c r="D103" s="192">
        <f>'base(indices)'!G96</f>
        <v>1.24637211</v>
      </c>
      <c r="E103" s="63">
        <f t="shared" si="76"/>
        <v>1167.8506670700001</v>
      </c>
      <c r="F103" s="82">
        <f>'base(indices)'!I96</f>
        <v>0.45906999999999998</v>
      </c>
      <c r="G103" s="63">
        <f t="shared" si="60"/>
        <v>536.12520573182496</v>
      </c>
      <c r="H103" s="268">
        <f t="shared" si="61"/>
        <v>1703.9758728018251</v>
      </c>
      <c r="I103" s="278">
        <f t="shared" si="93"/>
        <v>118949.67417498978</v>
      </c>
      <c r="J103" s="119">
        <f t="shared" si="94"/>
        <v>74498.814604423707</v>
      </c>
      <c r="K103" s="108">
        <f t="shared" si="63"/>
        <v>10221.185395576289</v>
      </c>
      <c r="L103" s="46">
        <f t="shared" si="77"/>
        <v>84720</v>
      </c>
      <c r="M103" s="43">
        <f t="shared" si="78"/>
        <v>70773.873874202516</v>
      </c>
      <c r="N103" s="108">
        <f t="shared" si="79"/>
        <v>9710.1261257974747</v>
      </c>
      <c r="O103" s="47">
        <f t="shared" si="80"/>
        <v>80483.999999999985</v>
      </c>
      <c r="P103" s="119">
        <f t="shared" si="95"/>
        <v>67048.93314398134</v>
      </c>
      <c r="Q103" s="108">
        <f t="shared" si="82"/>
        <v>9199.0668560186605</v>
      </c>
      <c r="R103" s="46">
        <f t="shared" ref="R103:R121" si="96">P103+Q103</f>
        <v>76248</v>
      </c>
      <c r="S103" s="43">
        <f t="shared" si="84"/>
        <v>59599.051683538972</v>
      </c>
      <c r="T103" s="108">
        <f t="shared" si="85"/>
        <v>8176.9483164610319</v>
      </c>
      <c r="U103" s="47">
        <f t="shared" si="86"/>
        <v>67776</v>
      </c>
      <c r="V103" s="45">
        <f t="shared" si="87"/>
        <v>52149.170223096589</v>
      </c>
      <c r="W103" s="108">
        <f t="shared" si="88"/>
        <v>7154.8297769034016</v>
      </c>
      <c r="X103" s="46">
        <f t="shared" si="89"/>
        <v>59303.999999999993</v>
      </c>
      <c r="Y103" s="43">
        <f t="shared" si="90"/>
        <v>44699.288762654222</v>
      </c>
      <c r="Z103" s="108">
        <f t="shared" si="91"/>
        <v>6132.711237345773</v>
      </c>
      <c r="AA103" s="46">
        <f t="shared" si="92"/>
        <v>50831.999999999993</v>
      </c>
      <c r="AB103" s="16"/>
      <c r="AC103" s="16"/>
      <c r="AD103" s="16"/>
      <c r="AE103" s="16"/>
      <c r="AF103" s="16"/>
      <c r="AG103" s="17"/>
      <c r="AH103" s="16"/>
      <c r="AI103" s="16"/>
    </row>
    <row r="104" spans="1:35" s="26" customFormat="1" ht="13.5" customHeight="1">
      <c r="A104" s="187">
        <v>75</v>
      </c>
      <c r="B104" s="50">
        <v>43009</v>
      </c>
      <c r="C104" s="61">
        <f>VLOOKUP(B104,'base(indices)'!$A$4:$C$183,3,FALSE)</f>
        <v>937</v>
      </c>
      <c r="D104" s="192">
        <f>'base(indices)'!G97</f>
        <v>1.24500261</v>
      </c>
      <c r="E104" s="54">
        <f t="shared" si="76"/>
        <v>1166.56744557</v>
      </c>
      <c r="F104" s="82">
        <f>'base(indices)'!I97</f>
        <v>0.45406999999999997</v>
      </c>
      <c r="G104" s="54">
        <f t="shared" si="60"/>
        <v>529.70328000996983</v>
      </c>
      <c r="H104" s="267">
        <f t="shared" si="61"/>
        <v>1696.2707255799698</v>
      </c>
      <c r="I104" s="277">
        <f t="shared" si="93"/>
        <v>117245.69830218796</v>
      </c>
      <c r="J104" s="58">
        <f t="shared" si="94"/>
        <v>74498.814604423707</v>
      </c>
      <c r="K104" s="91">
        <f t="shared" si="63"/>
        <v>10221.185395576289</v>
      </c>
      <c r="L104" s="284">
        <f t="shared" si="77"/>
        <v>84720</v>
      </c>
      <c r="M104" s="57">
        <f t="shared" si="78"/>
        <v>70773.873874202516</v>
      </c>
      <c r="N104" s="91">
        <f t="shared" si="79"/>
        <v>9710.1261257974747</v>
      </c>
      <c r="O104" s="60">
        <f t="shared" si="80"/>
        <v>80483.999999999985</v>
      </c>
      <c r="P104" s="58">
        <f t="shared" si="95"/>
        <v>67048.93314398134</v>
      </c>
      <c r="Q104" s="91">
        <f t="shared" si="82"/>
        <v>9199.0668560186605</v>
      </c>
      <c r="R104" s="59">
        <f t="shared" si="96"/>
        <v>76248</v>
      </c>
      <c r="S104" s="57">
        <f t="shared" si="84"/>
        <v>59599.051683538972</v>
      </c>
      <c r="T104" s="91">
        <f t="shared" si="85"/>
        <v>8176.9483164610319</v>
      </c>
      <c r="U104" s="60">
        <f t="shared" si="86"/>
        <v>67776</v>
      </c>
      <c r="V104" s="58">
        <f t="shared" si="87"/>
        <v>52149.170223096589</v>
      </c>
      <c r="W104" s="91">
        <f t="shared" si="88"/>
        <v>7154.8297769034016</v>
      </c>
      <c r="X104" s="59">
        <f t="shared" si="89"/>
        <v>59303.999999999993</v>
      </c>
      <c r="Y104" s="57">
        <f t="shared" si="90"/>
        <v>44699.288762654222</v>
      </c>
      <c r="Z104" s="91">
        <f t="shared" si="91"/>
        <v>6132.711237345773</v>
      </c>
      <c r="AA104" s="59">
        <f t="shared" si="92"/>
        <v>50831.999999999993</v>
      </c>
      <c r="AB104" s="32"/>
      <c r="AC104" s="32"/>
      <c r="AD104" s="32"/>
      <c r="AE104" s="32"/>
      <c r="AF104" s="32"/>
      <c r="AG104" s="33"/>
      <c r="AH104" s="32"/>
      <c r="AI104" s="32"/>
    </row>
    <row r="105" spans="1:35" ht="13.5" customHeight="1">
      <c r="A105" s="187">
        <v>74</v>
      </c>
      <c r="B105" s="50">
        <v>43040</v>
      </c>
      <c r="C105" s="61">
        <f>VLOOKUP(B105,'base(indices)'!$A$4:$C$183,3,FALSE)</f>
        <v>937</v>
      </c>
      <c r="D105" s="192">
        <f>'base(indices)'!G98</f>
        <v>1.24078394</v>
      </c>
      <c r="E105" s="63">
        <f t="shared" si="76"/>
        <v>1162.6145517800001</v>
      </c>
      <c r="F105" s="82">
        <f>'base(indices)'!I98</f>
        <v>0.44938</v>
      </c>
      <c r="G105" s="63">
        <f t="shared" si="60"/>
        <v>522.45572727889646</v>
      </c>
      <c r="H105" s="268">
        <f t="shared" si="61"/>
        <v>1685.0702790588966</v>
      </c>
      <c r="I105" s="278">
        <f t="shared" si="93"/>
        <v>115549.42757660798</v>
      </c>
      <c r="J105" s="119">
        <f t="shared" si="94"/>
        <v>74498.814604423707</v>
      </c>
      <c r="K105" s="108">
        <f t="shared" si="63"/>
        <v>10221.185395576289</v>
      </c>
      <c r="L105" s="46">
        <f t="shared" si="77"/>
        <v>84720</v>
      </c>
      <c r="M105" s="43">
        <f t="shared" si="78"/>
        <v>70773.873874202516</v>
      </c>
      <c r="N105" s="108">
        <f t="shared" si="79"/>
        <v>9710.1261257974747</v>
      </c>
      <c r="O105" s="47">
        <f t="shared" si="80"/>
        <v>80483.999999999985</v>
      </c>
      <c r="P105" s="119">
        <f t="shared" si="95"/>
        <v>67048.93314398134</v>
      </c>
      <c r="Q105" s="108">
        <f t="shared" si="82"/>
        <v>9199.0668560186605</v>
      </c>
      <c r="R105" s="46">
        <f t="shared" si="96"/>
        <v>76248</v>
      </c>
      <c r="S105" s="43">
        <f t="shared" si="84"/>
        <v>59599.051683538972</v>
      </c>
      <c r="T105" s="108">
        <f t="shared" si="85"/>
        <v>8176.9483164610319</v>
      </c>
      <c r="U105" s="47">
        <f t="shared" si="86"/>
        <v>67776</v>
      </c>
      <c r="V105" s="45">
        <f t="shared" si="87"/>
        <v>52149.170223096589</v>
      </c>
      <c r="W105" s="108">
        <f t="shared" si="88"/>
        <v>7154.8297769034016</v>
      </c>
      <c r="X105" s="46">
        <f t="shared" si="89"/>
        <v>59303.999999999993</v>
      </c>
      <c r="Y105" s="43">
        <f t="shared" si="90"/>
        <v>44699.288762654222</v>
      </c>
      <c r="Z105" s="108">
        <f t="shared" si="91"/>
        <v>6132.711237345773</v>
      </c>
      <c r="AA105" s="46">
        <f t="shared" si="92"/>
        <v>50831.999999999993</v>
      </c>
      <c r="AB105" s="16"/>
      <c r="AC105" s="16"/>
      <c r="AD105" s="16"/>
      <c r="AE105" s="16"/>
      <c r="AF105" s="16"/>
      <c r="AG105" s="17"/>
      <c r="AH105" s="16"/>
      <c r="AI105" s="16"/>
    </row>
    <row r="106" spans="1:35" s="26" customFormat="1" ht="13.5" customHeight="1" thickBot="1">
      <c r="A106" s="188">
        <v>73</v>
      </c>
      <c r="B106" s="247">
        <v>43070</v>
      </c>
      <c r="C106" s="61">
        <f>VLOOKUP(B106,'base(indices)'!$A$4:$C$183,3,FALSE)</f>
        <v>937</v>
      </c>
      <c r="D106" s="335">
        <f>'base(indices)'!G99</f>
        <v>1.2368261</v>
      </c>
      <c r="E106" s="163">
        <f t="shared" si="76"/>
        <v>1158.9060557</v>
      </c>
      <c r="F106" s="304">
        <f>'base(indices)'!I99</f>
        <v>0.44510699999999997</v>
      </c>
      <c r="G106" s="163">
        <f t="shared" si="60"/>
        <v>515.83719773445989</v>
      </c>
      <c r="H106" s="355">
        <f t="shared" si="61"/>
        <v>1674.7432534344598</v>
      </c>
      <c r="I106" s="280">
        <f t="shared" si="93"/>
        <v>113864.35729754908</v>
      </c>
      <c r="J106" s="58">
        <f t="shared" si="94"/>
        <v>74498.814604423707</v>
      </c>
      <c r="K106" s="86">
        <f t="shared" si="63"/>
        <v>10221.185395576289</v>
      </c>
      <c r="L106" s="287">
        <f t="shared" si="77"/>
        <v>84720</v>
      </c>
      <c r="M106" s="85">
        <f t="shared" si="78"/>
        <v>70773.873874202516</v>
      </c>
      <c r="N106" s="86">
        <f t="shared" si="79"/>
        <v>9710.1261257974747</v>
      </c>
      <c r="O106" s="107">
        <f t="shared" si="80"/>
        <v>80483.999999999985</v>
      </c>
      <c r="P106" s="175">
        <f t="shared" si="95"/>
        <v>67048.93314398134</v>
      </c>
      <c r="Q106" s="86">
        <f t="shared" si="82"/>
        <v>9199.0668560186605</v>
      </c>
      <c r="R106" s="165">
        <f t="shared" si="96"/>
        <v>76248</v>
      </c>
      <c r="S106" s="85">
        <f t="shared" si="84"/>
        <v>59599.051683538972</v>
      </c>
      <c r="T106" s="86">
        <f t="shared" si="85"/>
        <v>8176.9483164610319</v>
      </c>
      <c r="U106" s="107">
        <f t="shared" si="86"/>
        <v>67776</v>
      </c>
      <c r="V106" s="175">
        <f t="shared" si="87"/>
        <v>52149.170223096589</v>
      </c>
      <c r="W106" s="86">
        <f t="shared" si="88"/>
        <v>7154.8297769034016</v>
      </c>
      <c r="X106" s="165">
        <f t="shared" si="89"/>
        <v>59303.999999999993</v>
      </c>
      <c r="Y106" s="85">
        <f t="shared" si="90"/>
        <v>44699.288762654222</v>
      </c>
      <c r="Z106" s="86">
        <f t="shared" si="91"/>
        <v>6132.711237345773</v>
      </c>
      <c r="AA106" s="165">
        <f t="shared" si="92"/>
        <v>50831.999999999993</v>
      </c>
      <c r="AB106" s="32"/>
      <c r="AC106" s="32"/>
      <c r="AD106" s="32"/>
      <c r="AE106" s="32"/>
      <c r="AF106" s="32"/>
      <c r="AG106" s="33"/>
      <c r="AH106" s="32"/>
      <c r="AI106" s="32"/>
    </row>
    <row r="107" spans="1:35" ht="13.5" customHeight="1">
      <c r="A107" s="217">
        <v>72</v>
      </c>
      <c r="B107" s="136">
        <v>43101</v>
      </c>
      <c r="C107" s="120">
        <f>VLOOKUP(B107,'base(indices)'!$A$4:$C$183,3,FALSE)</f>
        <v>954</v>
      </c>
      <c r="D107" s="193">
        <f>'base(indices)'!G100</f>
        <v>1.2325123099999999</v>
      </c>
      <c r="E107" s="78">
        <f>C107*D107</f>
        <v>1175.81674374</v>
      </c>
      <c r="F107" s="79">
        <f>'base(indices)'!I100</f>
        <v>0.440834</v>
      </c>
      <c r="G107" s="78">
        <f t="shared" si="60"/>
        <v>518.33999840987917</v>
      </c>
      <c r="H107" s="266">
        <f t="shared" si="61"/>
        <v>1694.1567421498792</v>
      </c>
      <c r="I107" s="281">
        <f t="shared" si="93"/>
        <v>112189.61404411463</v>
      </c>
      <c r="J107" s="48">
        <f>IF((I107)+K107&gt;$I$97,$I$197-K107,(I107))</f>
        <v>112189.61404411463</v>
      </c>
      <c r="K107" s="156">
        <f t="shared" si="63"/>
        <v>10221.185395576289</v>
      </c>
      <c r="L107" s="150">
        <f t="shared" si="77"/>
        <v>122410.79943969092</v>
      </c>
      <c r="M107" s="283">
        <f t="shared" si="78"/>
        <v>106580.13334190889</v>
      </c>
      <c r="N107" s="156">
        <f t="shared" si="79"/>
        <v>9710.1261257974747</v>
      </c>
      <c r="O107" s="290">
        <f t="shared" si="80"/>
        <v>116290.25946770636</v>
      </c>
      <c r="P107" s="292">
        <f t="shared" si="95"/>
        <v>100970.65263970317</v>
      </c>
      <c r="Q107" s="156">
        <f t="shared" si="82"/>
        <v>9199.0668560186605</v>
      </c>
      <c r="R107" s="150">
        <f t="shared" si="96"/>
        <v>110169.71949572183</v>
      </c>
      <c r="S107" s="283">
        <f t="shared" si="84"/>
        <v>89751.691235291713</v>
      </c>
      <c r="T107" s="156">
        <f t="shared" si="85"/>
        <v>8176.9483164610319</v>
      </c>
      <c r="U107" s="290">
        <f t="shared" si="86"/>
        <v>97928.639551752742</v>
      </c>
      <c r="V107" s="288">
        <f t="shared" si="87"/>
        <v>78532.729830880227</v>
      </c>
      <c r="W107" s="156">
        <f t="shared" si="88"/>
        <v>7154.8297769034016</v>
      </c>
      <c r="X107" s="150">
        <f t="shared" si="89"/>
        <v>85687.559607783624</v>
      </c>
      <c r="Y107" s="283">
        <f t="shared" si="90"/>
        <v>67313.76842646877</v>
      </c>
      <c r="Z107" s="156">
        <f t="shared" si="91"/>
        <v>6132.711237345773</v>
      </c>
      <c r="AA107" s="150">
        <f t="shared" si="92"/>
        <v>73446.479663814549</v>
      </c>
      <c r="AB107" s="16"/>
      <c r="AC107" s="16"/>
      <c r="AD107" s="16"/>
      <c r="AE107" s="16"/>
      <c r="AF107" s="16"/>
      <c r="AG107" s="17"/>
      <c r="AH107" s="16"/>
      <c r="AI107" s="16"/>
    </row>
    <row r="108" spans="1:35" s="26" customFormat="1" ht="13.5" customHeight="1">
      <c r="A108" s="187">
        <v>71</v>
      </c>
      <c r="B108" s="50">
        <v>43132</v>
      </c>
      <c r="C108" s="61">
        <f>VLOOKUP(B108,'base(indices)'!$A$4:$C$183,3,FALSE)</f>
        <v>954</v>
      </c>
      <c r="D108" s="192">
        <f>'base(indices)'!G101</f>
        <v>1.2277241800000001</v>
      </c>
      <c r="E108" s="54">
        <f t="shared" ref="E108:E118" si="97">C108*D108</f>
        <v>1171.2488677200001</v>
      </c>
      <c r="F108" s="82">
        <f>'base(indices)'!I101</f>
        <v>0.43684000000000001</v>
      </c>
      <c r="G108" s="54">
        <f t="shared" si="60"/>
        <v>511.64835537480485</v>
      </c>
      <c r="H108" s="267">
        <f t="shared" si="61"/>
        <v>1682.897223094805</v>
      </c>
      <c r="I108" s="277">
        <f t="shared" si="93"/>
        <v>110495.45730196475</v>
      </c>
      <c r="J108" s="58">
        <f>IF((I108)+K108&gt;$I$197,$I$197-K108,(I108))</f>
        <v>74498.814604423707</v>
      </c>
      <c r="K108" s="91">
        <f t="shared" si="63"/>
        <v>10221.185395576289</v>
      </c>
      <c r="L108" s="284">
        <f t="shared" si="77"/>
        <v>84720</v>
      </c>
      <c r="M108" s="57">
        <f t="shared" si="78"/>
        <v>70773.873874202516</v>
      </c>
      <c r="N108" s="91">
        <f t="shared" si="79"/>
        <v>9710.1261257974747</v>
      </c>
      <c r="O108" s="60">
        <f t="shared" si="80"/>
        <v>80483.999999999985</v>
      </c>
      <c r="P108" s="58">
        <f t="shared" si="95"/>
        <v>67048.93314398134</v>
      </c>
      <c r="Q108" s="91">
        <f t="shared" si="82"/>
        <v>9199.0668560186605</v>
      </c>
      <c r="R108" s="59">
        <f t="shared" si="96"/>
        <v>76248</v>
      </c>
      <c r="S108" s="57">
        <f t="shared" si="84"/>
        <v>59599.051683538972</v>
      </c>
      <c r="T108" s="91">
        <f t="shared" si="85"/>
        <v>8176.9483164610319</v>
      </c>
      <c r="U108" s="60">
        <f t="shared" si="86"/>
        <v>67776</v>
      </c>
      <c r="V108" s="58">
        <f t="shared" si="87"/>
        <v>52149.170223096589</v>
      </c>
      <c r="W108" s="91">
        <f t="shared" si="88"/>
        <v>7154.8297769034016</v>
      </c>
      <c r="X108" s="59">
        <f t="shared" si="89"/>
        <v>59303.999999999993</v>
      </c>
      <c r="Y108" s="57">
        <f t="shared" si="90"/>
        <v>44699.288762654222</v>
      </c>
      <c r="Z108" s="91">
        <f t="shared" si="91"/>
        <v>6132.711237345773</v>
      </c>
      <c r="AA108" s="59">
        <f t="shared" si="92"/>
        <v>50831.999999999993</v>
      </c>
      <c r="AB108" s="32"/>
      <c r="AC108" s="32"/>
      <c r="AD108" s="32"/>
      <c r="AE108" s="32"/>
      <c r="AF108" s="32"/>
      <c r="AG108" s="33"/>
      <c r="AH108" s="32"/>
      <c r="AI108" s="32"/>
    </row>
    <row r="109" spans="1:35" ht="13.5" customHeight="1">
      <c r="A109" s="187">
        <v>70</v>
      </c>
      <c r="B109" s="50">
        <v>43160</v>
      </c>
      <c r="C109" s="61">
        <f>VLOOKUP(B109,'base(indices)'!$A$4:$C$183,3,FALSE)</f>
        <v>954</v>
      </c>
      <c r="D109" s="192">
        <f>'base(indices)'!G102</f>
        <v>1.22307649</v>
      </c>
      <c r="E109" s="63">
        <f t="shared" si="97"/>
        <v>1166.8149714599999</v>
      </c>
      <c r="F109" s="82">
        <f>'base(indices)'!I102</f>
        <v>0.43284600000000001</v>
      </c>
      <c r="G109" s="63">
        <f t="shared" si="60"/>
        <v>505.05119313657514</v>
      </c>
      <c r="H109" s="268">
        <f t="shared" si="61"/>
        <v>1671.8661645965751</v>
      </c>
      <c r="I109" s="278">
        <f t="shared" si="93"/>
        <v>108812.56007886995</v>
      </c>
      <c r="J109" s="119">
        <f>IF((I109)+K109&gt;$I$197,$I$197-K109,(I109))</f>
        <v>74498.814604423707</v>
      </c>
      <c r="K109" s="108">
        <f t="shared" si="63"/>
        <v>10221.185395576289</v>
      </c>
      <c r="L109" s="46">
        <f t="shared" si="77"/>
        <v>84720</v>
      </c>
      <c r="M109" s="43">
        <f t="shared" si="78"/>
        <v>70773.873874202516</v>
      </c>
      <c r="N109" s="108">
        <f t="shared" si="79"/>
        <v>9710.1261257974747</v>
      </c>
      <c r="O109" s="47">
        <f t="shared" si="80"/>
        <v>80483.999999999985</v>
      </c>
      <c r="P109" s="119">
        <f t="shared" si="95"/>
        <v>67048.93314398134</v>
      </c>
      <c r="Q109" s="108">
        <f t="shared" si="82"/>
        <v>9199.0668560186605</v>
      </c>
      <c r="R109" s="46">
        <f t="shared" si="96"/>
        <v>76248</v>
      </c>
      <c r="S109" s="43">
        <f t="shared" si="84"/>
        <v>59599.051683538972</v>
      </c>
      <c r="T109" s="108">
        <f t="shared" si="85"/>
        <v>8176.9483164610319</v>
      </c>
      <c r="U109" s="47">
        <f t="shared" si="86"/>
        <v>67776</v>
      </c>
      <c r="V109" s="45">
        <f t="shared" si="87"/>
        <v>52149.170223096589</v>
      </c>
      <c r="W109" s="108">
        <f t="shared" si="88"/>
        <v>7154.8297769034016</v>
      </c>
      <c r="X109" s="46">
        <f t="shared" si="89"/>
        <v>59303.999999999993</v>
      </c>
      <c r="Y109" s="43">
        <f t="shared" si="90"/>
        <v>44699.288762654222</v>
      </c>
      <c r="Z109" s="108">
        <f t="shared" si="91"/>
        <v>6132.711237345773</v>
      </c>
      <c r="AA109" s="46">
        <f t="shared" si="92"/>
        <v>50831.999999999993</v>
      </c>
      <c r="AB109" s="16"/>
      <c r="AC109" s="16"/>
      <c r="AD109" s="16"/>
      <c r="AE109" s="16"/>
      <c r="AF109" s="16"/>
      <c r="AG109" s="17"/>
      <c r="AH109" s="16"/>
      <c r="AI109" s="16"/>
    </row>
    <row r="110" spans="1:35" s="26" customFormat="1" ht="13.5" customHeight="1">
      <c r="A110" s="187">
        <v>69</v>
      </c>
      <c r="B110" s="50">
        <v>43191</v>
      </c>
      <c r="C110" s="61">
        <f>VLOOKUP(B110,'base(indices)'!$A$4:$C$183,3,FALSE)</f>
        <v>954</v>
      </c>
      <c r="D110" s="192">
        <f>'base(indices)'!G103</f>
        <v>1.2218546400000001</v>
      </c>
      <c r="E110" s="54">
        <f t="shared" si="97"/>
        <v>1165.6493265600002</v>
      </c>
      <c r="F110" s="82">
        <f>'base(indices)'!I103</f>
        <v>0.42899100000000001</v>
      </c>
      <c r="G110" s="54">
        <f t="shared" si="60"/>
        <v>500.05307025030106</v>
      </c>
      <c r="H110" s="267">
        <f t="shared" si="61"/>
        <v>1665.7023968103013</v>
      </c>
      <c r="I110" s="277">
        <f t="shared" si="93"/>
        <v>107140.69391427338</v>
      </c>
      <c r="J110" s="58">
        <f>IF((I110)+K110&gt;$I$197,$I$197-K110,(I110))</f>
        <v>74498.814604423707</v>
      </c>
      <c r="K110" s="91">
        <f t="shared" si="63"/>
        <v>10221.185395576289</v>
      </c>
      <c r="L110" s="284">
        <f t="shared" si="77"/>
        <v>84720</v>
      </c>
      <c r="M110" s="57">
        <f t="shared" si="78"/>
        <v>70773.873874202516</v>
      </c>
      <c r="N110" s="91">
        <f t="shared" si="79"/>
        <v>9710.1261257974747</v>
      </c>
      <c r="O110" s="60">
        <f t="shared" si="80"/>
        <v>80483.999999999985</v>
      </c>
      <c r="P110" s="58">
        <f t="shared" si="95"/>
        <v>67048.93314398134</v>
      </c>
      <c r="Q110" s="91">
        <f t="shared" si="82"/>
        <v>9199.0668560186605</v>
      </c>
      <c r="R110" s="59">
        <f t="shared" si="96"/>
        <v>76248</v>
      </c>
      <c r="S110" s="57">
        <f t="shared" si="84"/>
        <v>59599.051683538972</v>
      </c>
      <c r="T110" s="91">
        <f t="shared" si="85"/>
        <v>8176.9483164610319</v>
      </c>
      <c r="U110" s="60">
        <f t="shared" si="86"/>
        <v>67776</v>
      </c>
      <c r="V110" s="58">
        <f t="shared" si="87"/>
        <v>52149.170223096589</v>
      </c>
      <c r="W110" s="91">
        <f t="shared" si="88"/>
        <v>7154.8297769034016</v>
      </c>
      <c r="X110" s="59">
        <f t="shared" si="89"/>
        <v>59303.999999999993</v>
      </c>
      <c r="Y110" s="57">
        <f t="shared" si="90"/>
        <v>44699.288762654222</v>
      </c>
      <c r="Z110" s="91">
        <f t="shared" si="91"/>
        <v>6132.711237345773</v>
      </c>
      <c r="AA110" s="59">
        <f t="shared" si="92"/>
        <v>50831.999999999993</v>
      </c>
      <c r="AB110" s="32"/>
      <c r="AC110" s="32"/>
      <c r="AD110" s="32"/>
      <c r="AE110" s="32"/>
      <c r="AF110" s="32"/>
      <c r="AG110" s="33"/>
      <c r="AH110" s="32"/>
      <c r="AI110" s="32"/>
    </row>
    <row r="111" spans="1:35" ht="13.5" customHeight="1">
      <c r="A111" s="187">
        <v>68</v>
      </c>
      <c r="B111" s="50">
        <v>43221</v>
      </c>
      <c r="C111" s="61">
        <f>VLOOKUP(B111,'base(indices)'!$A$4:$C$183,3,FALSE)</f>
        <v>954</v>
      </c>
      <c r="D111" s="192">
        <f>'base(indices)'!G104</f>
        <v>1.21929412</v>
      </c>
      <c r="E111" s="63">
        <f t="shared" si="97"/>
        <v>1163.2065904799999</v>
      </c>
      <c r="F111" s="82">
        <f>'base(indices)'!I104</f>
        <v>0.42527599999999999</v>
      </c>
      <c r="G111" s="63">
        <f t="shared" si="60"/>
        <v>494.68384597297245</v>
      </c>
      <c r="H111" s="268">
        <f t="shared" si="61"/>
        <v>1657.8904364529724</v>
      </c>
      <c r="I111" s="278">
        <f t="shared" si="93"/>
        <v>105474.99151746307</v>
      </c>
      <c r="J111" s="119">
        <f t="shared" ref="J111:J118" si="98">IF((I111)+K111&gt;$I$197,$I$197-K111,(I111))</f>
        <v>74498.814604423707</v>
      </c>
      <c r="K111" s="108">
        <f t="shared" si="63"/>
        <v>10221.185395576289</v>
      </c>
      <c r="L111" s="46">
        <f t="shared" si="77"/>
        <v>84720</v>
      </c>
      <c r="M111" s="43">
        <f t="shared" si="78"/>
        <v>70773.873874202516</v>
      </c>
      <c r="N111" s="108">
        <f t="shared" si="79"/>
        <v>9710.1261257974747</v>
      </c>
      <c r="O111" s="47">
        <f t="shared" si="80"/>
        <v>80483.999999999985</v>
      </c>
      <c r="P111" s="119">
        <f t="shared" si="95"/>
        <v>67048.93314398134</v>
      </c>
      <c r="Q111" s="108">
        <f t="shared" si="82"/>
        <v>9199.0668560186605</v>
      </c>
      <c r="R111" s="46">
        <f t="shared" si="96"/>
        <v>76248</v>
      </c>
      <c r="S111" s="43">
        <f t="shared" si="84"/>
        <v>59599.051683538972</v>
      </c>
      <c r="T111" s="108">
        <f t="shared" si="85"/>
        <v>8176.9483164610319</v>
      </c>
      <c r="U111" s="47">
        <f t="shared" si="86"/>
        <v>67776</v>
      </c>
      <c r="V111" s="45">
        <f t="shared" si="87"/>
        <v>52149.170223096589</v>
      </c>
      <c r="W111" s="108">
        <f t="shared" si="88"/>
        <v>7154.8297769034016</v>
      </c>
      <c r="X111" s="46">
        <f t="shared" si="89"/>
        <v>59303.999999999993</v>
      </c>
      <c r="Y111" s="43">
        <f t="shared" si="90"/>
        <v>44699.288762654222</v>
      </c>
      <c r="Z111" s="108">
        <f t="shared" si="91"/>
        <v>6132.711237345773</v>
      </c>
      <c r="AA111" s="46">
        <f t="shared" si="92"/>
        <v>50831.999999999993</v>
      </c>
      <c r="AB111" s="16"/>
      <c r="AC111" s="16"/>
      <c r="AD111" s="16"/>
      <c r="AE111" s="16"/>
      <c r="AF111" s="16"/>
      <c r="AG111" s="17"/>
      <c r="AH111" s="16"/>
      <c r="AI111" s="16"/>
    </row>
    <row r="112" spans="1:35" s="26" customFormat="1" ht="13.5" customHeight="1">
      <c r="A112" s="187">
        <v>67</v>
      </c>
      <c r="B112" s="50">
        <v>43252</v>
      </c>
      <c r="C112" s="61">
        <f>VLOOKUP(B112,'base(indices)'!$A$4:$C$183,3,FALSE)</f>
        <v>954</v>
      </c>
      <c r="D112" s="192">
        <f>'base(indices)'!G105</f>
        <v>1.2175895000000001</v>
      </c>
      <c r="E112" s="54">
        <f t="shared" si="97"/>
        <v>1161.5803830000002</v>
      </c>
      <c r="F112" s="82">
        <f>'base(indices)'!I105</f>
        <v>0.42156100000000002</v>
      </c>
      <c r="G112" s="54">
        <f t="shared" si="60"/>
        <v>489.67698783786312</v>
      </c>
      <c r="H112" s="267">
        <f t="shared" si="61"/>
        <v>1651.2573708378634</v>
      </c>
      <c r="I112" s="277">
        <f t="shared" si="93"/>
        <v>103817.1010810101</v>
      </c>
      <c r="J112" s="58">
        <f t="shared" si="98"/>
        <v>74498.814604423707</v>
      </c>
      <c r="K112" s="91">
        <f t="shared" si="63"/>
        <v>10221.185395576289</v>
      </c>
      <c r="L112" s="284">
        <f t="shared" si="77"/>
        <v>84720</v>
      </c>
      <c r="M112" s="57">
        <f t="shared" si="78"/>
        <v>70773.873874202516</v>
      </c>
      <c r="N112" s="91">
        <f t="shared" si="79"/>
        <v>9710.1261257974747</v>
      </c>
      <c r="O112" s="60">
        <f t="shared" si="80"/>
        <v>80483.999999999985</v>
      </c>
      <c r="P112" s="58">
        <f t="shared" si="95"/>
        <v>67048.93314398134</v>
      </c>
      <c r="Q112" s="91">
        <f t="shared" si="82"/>
        <v>9199.0668560186605</v>
      </c>
      <c r="R112" s="59">
        <f t="shared" si="96"/>
        <v>76248</v>
      </c>
      <c r="S112" s="57">
        <f t="shared" si="84"/>
        <v>59599.051683538972</v>
      </c>
      <c r="T112" s="91">
        <f t="shared" si="85"/>
        <v>8176.9483164610319</v>
      </c>
      <c r="U112" s="60">
        <f t="shared" si="86"/>
        <v>67776</v>
      </c>
      <c r="V112" s="58">
        <f t="shared" si="87"/>
        <v>52149.170223096589</v>
      </c>
      <c r="W112" s="91">
        <f t="shared" si="88"/>
        <v>7154.8297769034016</v>
      </c>
      <c r="X112" s="59">
        <f t="shared" si="89"/>
        <v>59303.999999999993</v>
      </c>
      <c r="Y112" s="57">
        <f t="shared" si="90"/>
        <v>44699.288762654222</v>
      </c>
      <c r="Z112" s="91">
        <f t="shared" si="91"/>
        <v>6132.711237345773</v>
      </c>
      <c r="AA112" s="59">
        <f t="shared" si="92"/>
        <v>50831.999999999993</v>
      </c>
      <c r="AB112" s="32"/>
      <c r="AC112" s="32"/>
      <c r="AD112" s="32"/>
      <c r="AE112" s="32"/>
      <c r="AF112" s="32"/>
      <c r="AG112" s="33"/>
      <c r="AH112" s="32"/>
      <c r="AI112" s="32"/>
    </row>
    <row r="113" spans="1:35" ht="13.5" customHeight="1">
      <c r="A113" s="187">
        <v>66</v>
      </c>
      <c r="B113" s="50">
        <v>43282</v>
      </c>
      <c r="C113" s="61">
        <f>VLOOKUP(B113,'base(indices)'!$A$4:$C$183,3,FALSE)</f>
        <v>954</v>
      </c>
      <c r="D113" s="192">
        <f>'base(indices)'!G106</f>
        <v>1.2042226199999999</v>
      </c>
      <c r="E113" s="63">
        <f t="shared" si="97"/>
        <v>1148.82837948</v>
      </c>
      <c r="F113" s="82">
        <f>'base(indices)'!I106</f>
        <v>0.417846</v>
      </c>
      <c r="G113" s="63">
        <f t="shared" si="60"/>
        <v>480.03334305220005</v>
      </c>
      <c r="H113" s="268">
        <f t="shared" si="61"/>
        <v>1628.8617225322</v>
      </c>
      <c r="I113" s="278">
        <f t="shared" si="93"/>
        <v>102165.84371017224</v>
      </c>
      <c r="J113" s="119">
        <f t="shared" si="98"/>
        <v>74498.814604423707</v>
      </c>
      <c r="K113" s="108">
        <f t="shared" si="63"/>
        <v>10221.185395576289</v>
      </c>
      <c r="L113" s="46">
        <f t="shared" si="77"/>
        <v>84720</v>
      </c>
      <c r="M113" s="43">
        <f t="shared" si="78"/>
        <v>70773.873874202516</v>
      </c>
      <c r="N113" s="108">
        <f t="shared" si="79"/>
        <v>9710.1261257974747</v>
      </c>
      <c r="O113" s="47">
        <f t="shared" si="80"/>
        <v>80483.999999999985</v>
      </c>
      <c r="P113" s="119">
        <f t="shared" si="95"/>
        <v>67048.93314398134</v>
      </c>
      <c r="Q113" s="108">
        <f t="shared" si="82"/>
        <v>9199.0668560186605</v>
      </c>
      <c r="R113" s="46">
        <f t="shared" si="96"/>
        <v>76248</v>
      </c>
      <c r="S113" s="43">
        <f t="shared" si="84"/>
        <v>59599.051683538972</v>
      </c>
      <c r="T113" s="108">
        <f t="shared" si="85"/>
        <v>8176.9483164610319</v>
      </c>
      <c r="U113" s="47">
        <f t="shared" si="86"/>
        <v>67776</v>
      </c>
      <c r="V113" s="45">
        <f t="shared" si="87"/>
        <v>52149.170223096589</v>
      </c>
      <c r="W113" s="108">
        <f t="shared" si="88"/>
        <v>7154.8297769034016</v>
      </c>
      <c r="X113" s="46">
        <f t="shared" si="89"/>
        <v>59303.999999999993</v>
      </c>
      <c r="Y113" s="43">
        <f t="shared" si="90"/>
        <v>44699.288762654222</v>
      </c>
      <c r="Z113" s="108">
        <f t="shared" si="91"/>
        <v>6132.711237345773</v>
      </c>
      <c r="AA113" s="46">
        <f t="shared" si="92"/>
        <v>50831.999999999993</v>
      </c>
      <c r="AB113" s="16"/>
      <c r="AC113" s="16"/>
      <c r="AD113" s="16"/>
      <c r="AE113" s="16"/>
      <c r="AF113" s="16"/>
      <c r="AG113" s="17"/>
      <c r="AH113" s="16"/>
      <c r="AI113" s="16"/>
    </row>
    <row r="114" spans="1:35" s="26" customFormat="1" ht="13.5" customHeight="1">
      <c r="A114" s="187">
        <v>65</v>
      </c>
      <c r="B114" s="50">
        <v>43313</v>
      </c>
      <c r="C114" s="61">
        <f>VLOOKUP(B114,'base(indices)'!$A$4:$C$183,3,FALSE)</f>
        <v>954</v>
      </c>
      <c r="D114" s="192">
        <f>'base(indices)'!G107</f>
        <v>1.19656461</v>
      </c>
      <c r="E114" s="54">
        <f t="shared" si="97"/>
        <v>1141.5226379400001</v>
      </c>
      <c r="F114" s="82">
        <f>'base(indices)'!I107</f>
        <v>0.41413100000000003</v>
      </c>
      <c r="G114" s="54">
        <f t="shared" si="60"/>
        <v>472.73991157273019</v>
      </c>
      <c r="H114" s="267">
        <f t="shared" si="61"/>
        <v>1614.2625495127304</v>
      </c>
      <c r="I114" s="277">
        <f t="shared" si="93"/>
        <v>100536.98198764004</v>
      </c>
      <c r="J114" s="58">
        <f t="shared" si="98"/>
        <v>74498.814604423707</v>
      </c>
      <c r="K114" s="91">
        <f t="shared" si="63"/>
        <v>10221.185395576289</v>
      </c>
      <c r="L114" s="284">
        <f t="shared" si="77"/>
        <v>84720</v>
      </c>
      <c r="M114" s="57">
        <f t="shared" si="78"/>
        <v>70773.873874202516</v>
      </c>
      <c r="N114" s="91">
        <f t="shared" si="79"/>
        <v>9710.1261257974747</v>
      </c>
      <c r="O114" s="60">
        <f t="shared" si="80"/>
        <v>80483.999999999985</v>
      </c>
      <c r="P114" s="58">
        <f t="shared" si="95"/>
        <v>67048.93314398134</v>
      </c>
      <c r="Q114" s="91">
        <f t="shared" si="82"/>
        <v>9199.0668560186605</v>
      </c>
      <c r="R114" s="59">
        <f t="shared" si="96"/>
        <v>76248</v>
      </c>
      <c r="S114" s="57">
        <f t="shared" si="84"/>
        <v>59599.051683538972</v>
      </c>
      <c r="T114" s="91">
        <f t="shared" si="85"/>
        <v>8176.9483164610319</v>
      </c>
      <c r="U114" s="60">
        <f t="shared" si="86"/>
        <v>67776</v>
      </c>
      <c r="V114" s="58">
        <f t="shared" si="87"/>
        <v>52149.170223096589</v>
      </c>
      <c r="W114" s="91">
        <f t="shared" si="88"/>
        <v>7154.8297769034016</v>
      </c>
      <c r="X114" s="59">
        <f t="shared" si="89"/>
        <v>59303.999999999993</v>
      </c>
      <c r="Y114" s="57">
        <f t="shared" si="90"/>
        <v>44699.288762654222</v>
      </c>
      <c r="Z114" s="91">
        <f t="shared" si="91"/>
        <v>6132.711237345773</v>
      </c>
      <c r="AA114" s="59">
        <f t="shared" si="92"/>
        <v>50831.999999999993</v>
      </c>
      <c r="AB114" s="32"/>
      <c r="AC114" s="32"/>
      <c r="AD114" s="32"/>
      <c r="AE114" s="32"/>
      <c r="AF114" s="32"/>
      <c r="AG114" s="33"/>
      <c r="AH114" s="32"/>
      <c r="AI114" s="32"/>
    </row>
    <row r="115" spans="1:35" ht="13.5" customHeight="1">
      <c r="A115" s="187">
        <v>64</v>
      </c>
      <c r="B115" s="50">
        <v>43344</v>
      </c>
      <c r="C115" s="61">
        <f>VLOOKUP(B115,'base(indices)'!$A$4:$C$183,3,FALSE)</f>
        <v>954</v>
      </c>
      <c r="D115" s="192">
        <f>'base(indices)'!G108</f>
        <v>1.1950111000000001</v>
      </c>
      <c r="E115" s="63">
        <f t="shared" si="97"/>
        <v>1140.0405894</v>
      </c>
      <c r="F115" s="82">
        <f>'base(indices)'!I108</f>
        <v>0.410416</v>
      </c>
      <c r="G115" s="63">
        <f t="shared" si="60"/>
        <v>467.8908985391904</v>
      </c>
      <c r="H115" s="268">
        <f t="shared" si="61"/>
        <v>1607.9314879391904</v>
      </c>
      <c r="I115" s="278">
        <f t="shared" si="93"/>
        <v>98922.719438127315</v>
      </c>
      <c r="J115" s="119">
        <f t="shared" si="98"/>
        <v>74498.814604423707</v>
      </c>
      <c r="K115" s="108">
        <f t="shared" si="63"/>
        <v>10221.185395576289</v>
      </c>
      <c r="L115" s="46">
        <f t="shared" si="77"/>
        <v>84720</v>
      </c>
      <c r="M115" s="43">
        <f t="shared" si="78"/>
        <v>70773.873874202516</v>
      </c>
      <c r="N115" s="108">
        <f t="shared" si="79"/>
        <v>9710.1261257974747</v>
      </c>
      <c r="O115" s="47">
        <f t="shared" si="80"/>
        <v>80483.999999999985</v>
      </c>
      <c r="P115" s="119">
        <f t="shared" si="95"/>
        <v>67048.93314398134</v>
      </c>
      <c r="Q115" s="108">
        <f t="shared" si="82"/>
        <v>9199.0668560186605</v>
      </c>
      <c r="R115" s="46">
        <f t="shared" si="96"/>
        <v>76248</v>
      </c>
      <c r="S115" s="43">
        <f t="shared" si="84"/>
        <v>59599.051683538972</v>
      </c>
      <c r="T115" s="108">
        <f t="shared" si="85"/>
        <v>8176.9483164610319</v>
      </c>
      <c r="U115" s="47">
        <f t="shared" si="86"/>
        <v>67776</v>
      </c>
      <c r="V115" s="45">
        <f t="shared" si="87"/>
        <v>52149.170223096589</v>
      </c>
      <c r="W115" s="108">
        <f t="shared" si="88"/>
        <v>7154.8297769034016</v>
      </c>
      <c r="X115" s="46">
        <f t="shared" si="89"/>
        <v>59303.999999999993</v>
      </c>
      <c r="Y115" s="43">
        <f t="shared" si="90"/>
        <v>44699.288762654222</v>
      </c>
      <c r="Z115" s="108">
        <f t="shared" si="91"/>
        <v>6132.711237345773</v>
      </c>
      <c r="AA115" s="46">
        <f t="shared" si="92"/>
        <v>50831.999999999993</v>
      </c>
      <c r="AB115" s="16"/>
      <c r="AC115" s="16"/>
      <c r="AD115" s="16"/>
      <c r="AE115" s="16"/>
      <c r="AF115" s="16"/>
      <c r="AG115" s="17"/>
      <c r="AH115" s="16"/>
      <c r="AI115" s="16"/>
    </row>
    <row r="116" spans="1:35" s="26" customFormat="1" ht="13.5" customHeight="1">
      <c r="A116" s="187">
        <v>63</v>
      </c>
      <c r="B116" s="50">
        <v>43374</v>
      </c>
      <c r="C116" s="61">
        <f>VLOOKUP(B116,'base(indices)'!$A$4:$C$183,3,FALSE)</f>
        <v>954</v>
      </c>
      <c r="D116" s="192">
        <f>'base(indices)'!G109</f>
        <v>1.1939365500000001</v>
      </c>
      <c r="E116" s="54">
        <f t="shared" si="97"/>
        <v>1139.0154687000002</v>
      </c>
      <c r="F116" s="82">
        <f>'base(indices)'!I109</f>
        <v>0.40670099999999998</v>
      </c>
      <c r="G116" s="54">
        <f t="shared" si="60"/>
        <v>463.23873013575871</v>
      </c>
      <c r="H116" s="267">
        <f t="shared" si="61"/>
        <v>1602.2541988357589</v>
      </c>
      <c r="I116" s="277">
        <f t="shared" si="93"/>
        <v>97314.787950188125</v>
      </c>
      <c r="J116" s="58">
        <f t="shared" si="98"/>
        <v>74498.814604423707</v>
      </c>
      <c r="K116" s="91">
        <f t="shared" si="63"/>
        <v>10221.185395576289</v>
      </c>
      <c r="L116" s="284">
        <f t="shared" si="77"/>
        <v>84720</v>
      </c>
      <c r="M116" s="57">
        <f t="shared" si="78"/>
        <v>70773.873874202516</v>
      </c>
      <c r="N116" s="91">
        <f t="shared" si="79"/>
        <v>9710.1261257974747</v>
      </c>
      <c r="O116" s="60">
        <f t="shared" si="80"/>
        <v>80483.999999999985</v>
      </c>
      <c r="P116" s="58">
        <f t="shared" si="95"/>
        <v>67048.93314398134</v>
      </c>
      <c r="Q116" s="91">
        <f t="shared" si="82"/>
        <v>9199.0668560186605</v>
      </c>
      <c r="R116" s="59">
        <f t="shared" si="96"/>
        <v>76248</v>
      </c>
      <c r="S116" s="57">
        <f t="shared" si="84"/>
        <v>59599.051683538972</v>
      </c>
      <c r="T116" s="91">
        <f t="shared" si="85"/>
        <v>8176.9483164610319</v>
      </c>
      <c r="U116" s="60">
        <f t="shared" si="86"/>
        <v>67776</v>
      </c>
      <c r="V116" s="58">
        <f t="shared" si="87"/>
        <v>52149.170223096589</v>
      </c>
      <c r="W116" s="91">
        <f t="shared" si="88"/>
        <v>7154.8297769034016</v>
      </c>
      <c r="X116" s="59">
        <f t="shared" si="89"/>
        <v>59303.999999999993</v>
      </c>
      <c r="Y116" s="57">
        <f t="shared" si="90"/>
        <v>44699.288762654222</v>
      </c>
      <c r="Z116" s="91">
        <f t="shared" si="91"/>
        <v>6132.711237345773</v>
      </c>
      <c r="AA116" s="59">
        <f t="shared" si="92"/>
        <v>50831.999999999993</v>
      </c>
      <c r="AB116" s="32"/>
      <c r="AC116" s="32"/>
      <c r="AD116" s="32"/>
      <c r="AE116" s="32"/>
      <c r="AF116" s="32"/>
      <c r="AG116" s="33"/>
      <c r="AH116" s="32"/>
      <c r="AI116" s="32"/>
    </row>
    <row r="117" spans="1:35" ht="13.5" customHeight="1">
      <c r="A117" s="187">
        <v>62</v>
      </c>
      <c r="B117" s="50">
        <v>43405</v>
      </c>
      <c r="C117" s="61">
        <f>VLOOKUP(B117,'base(indices)'!$A$4:$C$183,3,FALSE)</f>
        <v>954</v>
      </c>
      <c r="D117" s="192">
        <f>'base(indices)'!G110</f>
        <v>1.1870516499999999</v>
      </c>
      <c r="E117" s="63">
        <f t="shared" si="97"/>
        <v>1132.4472741</v>
      </c>
      <c r="F117" s="82">
        <f>'base(indices)'!I110</f>
        <v>0.40298600000000001</v>
      </c>
      <c r="G117" s="63">
        <f t="shared" si="60"/>
        <v>456.36039720046261</v>
      </c>
      <c r="H117" s="268">
        <f t="shared" si="61"/>
        <v>1588.8076713004625</v>
      </c>
      <c r="I117" s="278">
        <f t="shared" si="93"/>
        <v>95712.53375135237</v>
      </c>
      <c r="J117" s="119">
        <f t="shared" si="98"/>
        <v>74498.814604423707</v>
      </c>
      <c r="K117" s="108">
        <f t="shared" si="63"/>
        <v>10221.185395576289</v>
      </c>
      <c r="L117" s="46">
        <f t="shared" si="77"/>
        <v>84720</v>
      </c>
      <c r="M117" s="43">
        <f t="shared" si="78"/>
        <v>70773.873874202516</v>
      </c>
      <c r="N117" s="108">
        <f>K117*M$9</f>
        <v>9710.1261257974747</v>
      </c>
      <c r="O117" s="47">
        <f t="shared" si="80"/>
        <v>80483.999999999985</v>
      </c>
      <c r="P117" s="119">
        <f t="shared" si="95"/>
        <v>67048.93314398134</v>
      </c>
      <c r="Q117" s="108">
        <f t="shared" si="82"/>
        <v>9199.0668560186605</v>
      </c>
      <c r="R117" s="46">
        <f t="shared" si="96"/>
        <v>76248</v>
      </c>
      <c r="S117" s="43">
        <f t="shared" si="84"/>
        <v>59599.051683538972</v>
      </c>
      <c r="T117" s="108">
        <f t="shared" si="85"/>
        <v>8176.9483164610319</v>
      </c>
      <c r="U117" s="47">
        <f t="shared" si="86"/>
        <v>67776</v>
      </c>
      <c r="V117" s="45">
        <f t="shared" si="87"/>
        <v>52149.170223096589</v>
      </c>
      <c r="W117" s="108">
        <f t="shared" si="88"/>
        <v>7154.8297769034016</v>
      </c>
      <c r="X117" s="46">
        <f t="shared" si="89"/>
        <v>59303.999999999993</v>
      </c>
      <c r="Y117" s="43">
        <f t="shared" si="90"/>
        <v>44699.288762654222</v>
      </c>
      <c r="Z117" s="108">
        <f t="shared" si="91"/>
        <v>6132.711237345773</v>
      </c>
      <c r="AA117" s="46">
        <f t="shared" si="92"/>
        <v>50831.999999999993</v>
      </c>
      <c r="AB117" s="16"/>
      <c r="AC117" s="16"/>
      <c r="AD117" s="16"/>
      <c r="AE117" s="16"/>
      <c r="AF117" s="16"/>
      <c r="AG117" s="17"/>
      <c r="AH117" s="16"/>
      <c r="AI117" s="16"/>
    </row>
    <row r="118" spans="1:35" s="26" customFormat="1" ht="13.5" customHeight="1" thickBot="1">
      <c r="A118" s="188">
        <v>61</v>
      </c>
      <c r="B118" s="247">
        <v>43435</v>
      </c>
      <c r="C118" s="61">
        <f>VLOOKUP(B118,'base(indices)'!$A$4:$C$183,3,FALSE)</f>
        <v>954</v>
      </c>
      <c r="D118" s="335">
        <f>'base(indices)'!G111</f>
        <v>1.18480053</v>
      </c>
      <c r="E118" s="163">
        <f t="shared" si="97"/>
        <v>1130.2997056199999</v>
      </c>
      <c r="F118" s="304">
        <f>'base(indices)'!I111</f>
        <v>0.39927099999999999</v>
      </c>
      <c r="G118" s="163">
        <f t="shared" si="60"/>
        <v>451.29589376260299</v>
      </c>
      <c r="H118" s="355">
        <f t="shared" si="61"/>
        <v>1581.5955993826028</v>
      </c>
      <c r="I118" s="279">
        <f t="shared" si="93"/>
        <v>94123.726080051914</v>
      </c>
      <c r="J118" s="58">
        <f t="shared" si="98"/>
        <v>74498.814604423707</v>
      </c>
      <c r="K118" s="202">
        <f t="shared" si="63"/>
        <v>10221.185395576289</v>
      </c>
      <c r="L118" s="286">
        <f t="shared" si="77"/>
        <v>84720</v>
      </c>
      <c r="M118" s="282">
        <f t="shared" si="78"/>
        <v>70773.873874202516</v>
      </c>
      <c r="N118" s="202">
        <f t="shared" si="79"/>
        <v>9710.1261257974747</v>
      </c>
      <c r="O118" s="289">
        <f t="shared" si="80"/>
        <v>80483.999999999985</v>
      </c>
      <c r="P118" s="285">
        <f t="shared" si="95"/>
        <v>67048.93314398134</v>
      </c>
      <c r="Q118" s="202">
        <f t="shared" si="82"/>
        <v>9199.0668560186605</v>
      </c>
      <c r="R118" s="203">
        <f t="shared" si="96"/>
        <v>76248</v>
      </c>
      <c r="S118" s="282">
        <f t="shared" si="84"/>
        <v>59599.051683538972</v>
      </c>
      <c r="T118" s="202">
        <f t="shared" si="85"/>
        <v>8176.9483164610319</v>
      </c>
      <c r="U118" s="289">
        <f t="shared" si="86"/>
        <v>67776</v>
      </c>
      <c r="V118" s="285">
        <f t="shared" si="87"/>
        <v>52149.170223096589</v>
      </c>
      <c r="W118" s="202">
        <f t="shared" si="88"/>
        <v>7154.8297769034016</v>
      </c>
      <c r="X118" s="203">
        <f t="shared" si="89"/>
        <v>59303.999999999993</v>
      </c>
      <c r="Y118" s="282">
        <f t="shared" si="90"/>
        <v>44699.288762654222</v>
      </c>
      <c r="Z118" s="202">
        <f t="shared" si="91"/>
        <v>6132.711237345773</v>
      </c>
      <c r="AA118" s="203">
        <f t="shared" si="92"/>
        <v>50831.999999999993</v>
      </c>
      <c r="AB118" s="32"/>
      <c r="AC118" s="32"/>
      <c r="AD118" s="32"/>
      <c r="AE118" s="32"/>
      <c r="AF118" s="32"/>
      <c r="AG118" s="33"/>
      <c r="AH118" s="32"/>
      <c r="AI118" s="32"/>
    </row>
    <row r="119" spans="1:35" ht="13.5" customHeight="1">
      <c r="A119" s="190">
        <v>60</v>
      </c>
      <c r="B119" s="136">
        <v>43466</v>
      </c>
      <c r="C119" s="120">
        <f>VLOOKUP(B119,'base(indices)'!$A$4:$C$183,3,FALSE)</f>
        <v>998</v>
      </c>
      <c r="D119" s="193">
        <f>'base(indices)'!G112</f>
        <v>1.18669925</v>
      </c>
      <c r="E119" s="78">
        <f>C119*D119</f>
        <v>1184.3258515</v>
      </c>
      <c r="F119" s="79">
        <f>'base(indices)'!I112</f>
        <v>0.39555600000000002</v>
      </c>
      <c r="G119" s="78">
        <f t="shared" si="60"/>
        <v>468.46719651593401</v>
      </c>
      <c r="H119" s="266">
        <f t="shared" si="61"/>
        <v>1652.7930480159339</v>
      </c>
      <c r="I119" s="276">
        <f t="shared" si="93"/>
        <v>92542.130480669308</v>
      </c>
      <c r="J119" s="48">
        <f>IF((I119)+K119&gt;$I$97,$I$197-K119,(I119))</f>
        <v>92542.130480669308</v>
      </c>
      <c r="K119" s="109">
        <f t="shared" si="63"/>
        <v>10221.185395576289</v>
      </c>
      <c r="L119" s="49">
        <f t="shared" si="77"/>
        <v>102763.3158762456</v>
      </c>
      <c r="M119" s="138">
        <f t="shared" si="78"/>
        <v>87915.023956635836</v>
      </c>
      <c r="N119" s="109">
        <f t="shared" si="79"/>
        <v>9710.1261257974747</v>
      </c>
      <c r="O119" s="139">
        <f t="shared" si="80"/>
        <v>97625.150082433305</v>
      </c>
      <c r="P119" s="291">
        <f t="shared" si="95"/>
        <v>83287.917432602379</v>
      </c>
      <c r="Q119" s="109">
        <f t="shared" si="82"/>
        <v>9199.0668560186605</v>
      </c>
      <c r="R119" s="49">
        <f t="shared" si="96"/>
        <v>92486.984288621039</v>
      </c>
      <c r="S119" s="138">
        <f t="shared" si="84"/>
        <v>74033.704384535449</v>
      </c>
      <c r="T119" s="109">
        <f t="shared" si="85"/>
        <v>8176.9483164610319</v>
      </c>
      <c r="U119" s="139">
        <f t="shared" si="86"/>
        <v>82210.652700996478</v>
      </c>
      <c r="V119" s="48">
        <f t="shared" si="87"/>
        <v>64779.491336468513</v>
      </c>
      <c r="W119" s="109">
        <f t="shared" si="88"/>
        <v>7154.8297769034016</v>
      </c>
      <c r="X119" s="49">
        <f t="shared" si="89"/>
        <v>71934.321113371916</v>
      </c>
      <c r="Y119" s="138">
        <f t="shared" si="90"/>
        <v>55525.278288401583</v>
      </c>
      <c r="Z119" s="109">
        <f t="shared" si="91"/>
        <v>6132.711237345773</v>
      </c>
      <c r="AA119" s="49">
        <f t="shared" si="92"/>
        <v>61657.989525747354</v>
      </c>
      <c r="AB119" s="16"/>
      <c r="AC119" s="16"/>
      <c r="AD119" s="16"/>
      <c r="AE119" s="16"/>
      <c r="AF119" s="16"/>
      <c r="AG119" s="17"/>
      <c r="AH119" s="16"/>
      <c r="AI119" s="16"/>
    </row>
    <row r="120" spans="1:35" s="26" customFormat="1" ht="13.5" customHeight="1">
      <c r="A120" s="187">
        <v>59</v>
      </c>
      <c r="B120" s="50">
        <v>43497</v>
      </c>
      <c r="C120" s="61">
        <f>VLOOKUP(B120,'base(indices)'!$A$4:$C$183,3,FALSE)</f>
        <v>998</v>
      </c>
      <c r="D120" s="192">
        <f>'base(indices)'!G113</f>
        <v>1.1831498</v>
      </c>
      <c r="E120" s="54">
        <f t="shared" ref="E120:E130" si="99">C120*D120</f>
        <v>1180.7835004000001</v>
      </c>
      <c r="F120" s="82">
        <f>'base(indices)'!I113</f>
        <v>0.39184099999999999</v>
      </c>
      <c r="G120" s="54">
        <f t="shared" si="60"/>
        <v>462.67938758023644</v>
      </c>
      <c r="H120" s="267">
        <f t="shared" si="61"/>
        <v>1643.4628879802365</v>
      </c>
      <c r="I120" s="277">
        <f t="shared" si="93"/>
        <v>90889.337432653381</v>
      </c>
      <c r="J120" s="58">
        <f>IF((I120)+K120&gt;$I$197,$I$197-K120,(I120))</f>
        <v>74498.814604423707</v>
      </c>
      <c r="K120" s="91">
        <f t="shared" si="63"/>
        <v>10221.185395576289</v>
      </c>
      <c r="L120" s="284">
        <f t="shared" si="77"/>
        <v>84720</v>
      </c>
      <c r="M120" s="57">
        <f t="shared" si="78"/>
        <v>70773.873874202516</v>
      </c>
      <c r="N120" s="91">
        <f t="shared" si="79"/>
        <v>9710.1261257974747</v>
      </c>
      <c r="O120" s="60">
        <f t="shared" si="80"/>
        <v>80483.999999999985</v>
      </c>
      <c r="P120" s="58">
        <f>J120*$P$9</f>
        <v>67048.93314398134</v>
      </c>
      <c r="Q120" s="91">
        <f t="shared" si="82"/>
        <v>9199.0668560186605</v>
      </c>
      <c r="R120" s="59">
        <f t="shared" si="96"/>
        <v>76248</v>
      </c>
      <c r="S120" s="57">
        <f t="shared" si="84"/>
        <v>59599.051683538972</v>
      </c>
      <c r="T120" s="91">
        <f t="shared" si="85"/>
        <v>8176.9483164610319</v>
      </c>
      <c r="U120" s="60">
        <f t="shared" si="86"/>
        <v>67776</v>
      </c>
      <c r="V120" s="58">
        <f t="shared" si="87"/>
        <v>52149.170223096589</v>
      </c>
      <c r="W120" s="91">
        <f t="shared" si="88"/>
        <v>7154.8297769034016</v>
      </c>
      <c r="X120" s="59">
        <f t="shared" si="89"/>
        <v>59303.999999999993</v>
      </c>
      <c r="Y120" s="57">
        <f t="shared" si="90"/>
        <v>44699.288762654222</v>
      </c>
      <c r="Z120" s="91">
        <f t="shared" si="91"/>
        <v>6132.711237345773</v>
      </c>
      <c r="AA120" s="59">
        <f t="shared" si="92"/>
        <v>50831.999999999993</v>
      </c>
      <c r="AB120" s="32"/>
      <c r="AC120" s="32"/>
      <c r="AD120" s="32"/>
      <c r="AE120" s="32"/>
      <c r="AF120" s="32"/>
      <c r="AG120" s="33"/>
      <c r="AH120" s="32"/>
      <c r="AI120" s="32"/>
    </row>
    <row r="121" spans="1:35" ht="13.5" customHeight="1">
      <c r="A121" s="187">
        <v>58</v>
      </c>
      <c r="B121" s="50">
        <v>43525</v>
      </c>
      <c r="C121" s="61">
        <f>VLOOKUP(B121,'base(indices)'!$A$4:$C$183,3,FALSE)</f>
        <v>998</v>
      </c>
      <c r="D121" s="192">
        <f>'base(indices)'!G114</f>
        <v>1.1791407199999999</v>
      </c>
      <c r="E121" s="63">
        <f t="shared" si="99"/>
        <v>1176.7824385599999</v>
      </c>
      <c r="F121" s="82">
        <f>'base(indices)'!I114</f>
        <v>0.38812600000000003</v>
      </c>
      <c r="G121" s="63">
        <f t="shared" si="60"/>
        <v>456.73986074853855</v>
      </c>
      <c r="H121" s="268">
        <f t="shared" si="61"/>
        <v>1633.5222993085385</v>
      </c>
      <c r="I121" s="278">
        <f t="shared" si="93"/>
        <v>89245.874544673148</v>
      </c>
      <c r="J121" s="119">
        <f>IF((I121)+K121&gt;$I$197,$I$197-K121,(I121))</f>
        <v>74498.814604423707</v>
      </c>
      <c r="K121" s="108">
        <f t="shared" si="63"/>
        <v>10221.185395576289</v>
      </c>
      <c r="L121" s="46">
        <f t="shared" si="77"/>
        <v>84720</v>
      </c>
      <c r="M121" s="43">
        <f t="shared" si="78"/>
        <v>70773.873874202516</v>
      </c>
      <c r="N121" s="108">
        <f t="shared" si="79"/>
        <v>9710.1261257974747</v>
      </c>
      <c r="O121" s="47">
        <f t="shared" si="80"/>
        <v>80483.999999999985</v>
      </c>
      <c r="P121" s="119">
        <f>J121*$P$9</f>
        <v>67048.93314398134</v>
      </c>
      <c r="Q121" s="108">
        <f t="shared" si="82"/>
        <v>9199.0668560186605</v>
      </c>
      <c r="R121" s="46">
        <f t="shared" si="96"/>
        <v>76248</v>
      </c>
      <c r="S121" s="43">
        <f t="shared" si="84"/>
        <v>59599.051683538972</v>
      </c>
      <c r="T121" s="108">
        <f t="shared" si="85"/>
        <v>8176.9483164610319</v>
      </c>
      <c r="U121" s="47">
        <f t="shared" si="86"/>
        <v>67776</v>
      </c>
      <c r="V121" s="45">
        <f t="shared" si="87"/>
        <v>52149.170223096589</v>
      </c>
      <c r="W121" s="108">
        <f t="shared" si="88"/>
        <v>7154.8297769034016</v>
      </c>
      <c r="X121" s="46">
        <f t="shared" si="89"/>
        <v>59303.999999999993</v>
      </c>
      <c r="Y121" s="43">
        <f t="shared" si="90"/>
        <v>44699.288762654222</v>
      </c>
      <c r="Z121" s="108">
        <f t="shared" si="91"/>
        <v>6132.711237345773</v>
      </c>
      <c r="AA121" s="46">
        <f t="shared" si="92"/>
        <v>50831.999999999993</v>
      </c>
      <c r="AB121" s="16"/>
      <c r="AC121" s="16"/>
      <c r="AD121" s="16"/>
      <c r="AE121" s="16"/>
      <c r="AF121" s="16"/>
      <c r="AG121" s="17"/>
      <c r="AH121" s="16"/>
      <c r="AI121" s="16"/>
    </row>
    <row r="122" spans="1:35" s="26" customFormat="1" ht="13.5" customHeight="1">
      <c r="A122" s="187">
        <v>57</v>
      </c>
      <c r="B122" s="50">
        <v>43556</v>
      </c>
      <c r="C122" s="61">
        <f>VLOOKUP(B122,'base(indices)'!$A$4:$C$183,3,FALSE)</f>
        <v>998</v>
      </c>
      <c r="D122" s="192">
        <f>'base(indices)'!G115</f>
        <v>1.1728075600000001</v>
      </c>
      <c r="E122" s="54">
        <f t="shared" si="99"/>
        <v>1170.4619448800001</v>
      </c>
      <c r="F122" s="82">
        <f>'base(indices)'!I115</f>
        <v>0.384411</v>
      </c>
      <c r="G122" s="54">
        <f t="shared" si="60"/>
        <v>449.93844669326575</v>
      </c>
      <c r="H122" s="267">
        <f t="shared" si="61"/>
        <v>1620.400391573266</v>
      </c>
      <c r="I122" s="277">
        <f t="shared" si="93"/>
        <v>87612.352245364615</v>
      </c>
      <c r="J122" s="58">
        <f>IF((I122)+K122&gt;$I$197,$I$197-K122,(I122))</f>
        <v>74498.814604423707</v>
      </c>
      <c r="K122" s="91">
        <f t="shared" si="63"/>
        <v>10221.185395576289</v>
      </c>
      <c r="L122" s="284">
        <f t="shared" si="77"/>
        <v>84720</v>
      </c>
      <c r="M122" s="57">
        <f t="shared" si="78"/>
        <v>70773.873874202516</v>
      </c>
      <c r="N122" s="91">
        <f t="shared" si="79"/>
        <v>9710.1261257974747</v>
      </c>
      <c r="O122" s="60">
        <f t="shared" si="80"/>
        <v>80483.999999999985</v>
      </c>
      <c r="P122" s="58">
        <f t="shared" ref="P122:P178" si="100">J122*$P$9</f>
        <v>67048.93314398134</v>
      </c>
      <c r="Q122" s="91">
        <f t="shared" si="82"/>
        <v>9199.0668560186605</v>
      </c>
      <c r="R122" s="59">
        <f>P122+Q122</f>
        <v>76248</v>
      </c>
      <c r="S122" s="57">
        <f t="shared" si="84"/>
        <v>59599.051683538972</v>
      </c>
      <c r="T122" s="91">
        <f t="shared" si="85"/>
        <v>8176.9483164610319</v>
      </c>
      <c r="U122" s="60">
        <f t="shared" si="86"/>
        <v>67776</v>
      </c>
      <c r="V122" s="58">
        <f t="shared" si="87"/>
        <v>52149.170223096589</v>
      </c>
      <c r="W122" s="91">
        <f t="shared" si="88"/>
        <v>7154.8297769034016</v>
      </c>
      <c r="X122" s="59">
        <f t="shared" si="89"/>
        <v>59303.999999999993</v>
      </c>
      <c r="Y122" s="57">
        <f t="shared" si="90"/>
        <v>44699.288762654222</v>
      </c>
      <c r="Z122" s="91">
        <f t="shared" si="91"/>
        <v>6132.711237345773</v>
      </c>
      <c r="AA122" s="59">
        <f t="shared" si="92"/>
        <v>50831.999999999993</v>
      </c>
      <c r="AB122" s="32"/>
      <c r="AC122" s="32"/>
      <c r="AD122" s="32"/>
      <c r="AE122" s="32"/>
      <c r="AF122" s="32"/>
      <c r="AG122" s="33"/>
      <c r="AH122" s="32"/>
      <c r="AI122" s="32"/>
    </row>
    <row r="123" spans="1:35" ht="13.5" customHeight="1">
      <c r="A123" s="187">
        <v>56</v>
      </c>
      <c r="B123" s="50">
        <v>43586</v>
      </c>
      <c r="C123" s="61">
        <f>VLOOKUP(B123,'base(indices)'!$A$4:$C$183,3,FALSE)</f>
        <v>998</v>
      </c>
      <c r="D123" s="192">
        <f>'base(indices)'!G116</f>
        <v>1.1644237099999999</v>
      </c>
      <c r="E123" s="63">
        <f t="shared" si="99"/>
        <v>1162.0948625799999</v>
      </c>
      <c r="F123" s="82">
        <f>'base(indices)'!I116</f>
        <v>0.38069599999999998</v>
      </c>
      <c r="G123" s="63">
        <f t="shared" si="60"/>
        <v>442.40486580475562</v>
      </c>
      <c r="H123" s="268">
        <f t="shared" si="61"/>
        <v>1604.4997283847556</v>
      </c>
      <c r="I123" s="278">
        <f t="shared" si="93"/>
        <v>85991.951853791354</v>
      </c>
      <c r="J123" s="119">
        <f t="shared" ref="J123:J130" si="101">IF((I123)+K123&gt;$I$197,$I$197-K123,(I123))</f>
        <v>74498.814604423707</v>
      </c>
      <c r="K123" s="108">
        <f t="shared" si="63"/>
        <v>10221.185395576289</v>
      </c>
      <c r="L123" s="46">
        <f t="shared" si="77"/>
        <v>84720</v>
      </c>
      <c r="M123" s="43">
        <f t="shared" si="78"/>
        <v>70773.873874202516</v>
      </c>
      <c r="N123" s="108">
        <f t="shared" si="79"/>
        <v>9710.1261257974747</v>
      </c>
      <c r="O123" s="47">
        <f t="shared" si="80"/>
        <v>80483.999999999985</v>
      </c>
      <c r="P123" s="119">
        <f t="shared" si="100"/>
        <v>67048.93314398134</v>
      </c>
      <c r="Q123" s="108">
        <f t="shared" si="82"/>
        <v>9199.0668560186605</v>
      </c>
      <c r="R123" s="46">
        <f t="shared" ref="R123:R178" si="102">P123+Q123</f>
        <v>76248</v>
      </c>
      <c r="S123" s="43">
        <f t="shared" si="84"/>
        <v>59599.051683538972</v>
      </c>
      <c r="T123" s="108">
        <f t="shared" si="85"/>
        <v>8176.9483164610319</v>
      </c>
      <c r="U123" s="47">
        <f t="shared" si="86"/>
        <v>67776</v>
      </c>
      <c r="V123" s="45">
        <f t="shared" si="87"/>
        <v>52149.170223096589</v>
      </c>
      <c r="W123" s="108">
        <f t="shared" si="88"/>
        <v>7154.8297769034016</v>
      </c>
      <c r="X123" s="46">
        <f t="shared" si="89"/>
        <v>59303.999999999993</v>
      </c>
      <c r="Y123" s="43">
        <f t="shared" si="90"/>
        <v>44699.288762654222</v>
      </c>
      <c r="Z123" s="108">
        <f t="shared" si="91"/>
        <v>6132.711237345773</v>
      </c>
      <c r="AA123" s="46">
        <f t="shared" si="92"/>
        <v>50831.999999999993</v>
      </c>
      <c r="AB123" s="16"/>
      <c r="AC123" s="16"/>
      <c r="AD123" s="16"/>
      <c r="AE123" s="16"/>
      <c r="AF123" s="16"/>
      <c r="AG123" s="17"/>
      <c r="AH123" s="16"/>
      <c r="AI123" s="16"/>
    </row>
    <row r="124" spans="1:35" s="26" customFormat="1" ht="13.5" customHeight="1">
      <c r="A124" s="187">
        <v>55</v>
      </c>
      <c r="B124" s="50">
        <v>43617</v>
      </c>
      <c r="C124" s="61">
        <f>VLOOKUP(B124,'base(indices)'!$A$4:$C$183,3,FALSE)</f>
        <v>998</v>
      </c>
      <c r="D124" s="192">
        <f>'base(indices)'!G117</f>
        <v>1.1603624400000001</v>
      </c>
      <c r="E124" s="54">
        <f t="shared" si="99"/>
        <v>1158.0417151200002</v>
      </c>
      <c r="F124" s="82">
        <f>'base(indices)'!I117</f>
        <v>0.37698100000000001</v>
      </c>
      <c r="G124" s="54">
        <f t="shared" si="60"/>
        <v>436.5597238076528</v>
      </c>
      <c r="H124" s="267">
        <f t="shared" si="61"/>
        <v>1594.6014389276529</v>
      </c>
      <c r="I124" s="277">
        <f t="shared" si="93"/>
        <v>84387.452125406591</v>
      </c>
      <c r="J124" s="58">
        <f t="shared" si="101"/>
        <v>74498.814604423707</v>
      </c>
      <c r="K124" s="91">
        <f t="shared" si="63"/>
        <v>10221.185395576289</v>
      </c>
      <c r="L124" s="284">
        <f t="shared" si="77"/>
        <v>84720</v>
      </c>
      <c r="M124" s="57">
        <f t="shared" si="78"/>
        <v>70773.873874202516</v>
      </c>
      <c r="N124" s="91">
        <f t="shared" si="79"/>
        <v>9710.1261257974747</v>
      </c>
      <c r="O124" s="60">
        <f t="shared" si="80"/>
        <v>80483.999999999985</v>
      </c>
      <c r="P124" s="58">
        <f t="shared" si="100"/>
        <v>67048.93314398134</v>
      </c>
      <c r="Q124" s="91">
        <f t="shared" si="82"/>
        <v>9199.0668560186605</v>
      </c>
      <c r="R124" s="59">
        <f t="shared" si="102"/>
        <v>76248</v>
      </c>
      <c r="S124" s="57">
        <f t="shared" si="84"/>
        <v>59599.051683538972</v>
      </c>
      <c r="T124" s="91">
        <f t="shared" si="85"/>
        <v>8176.9483164610319</v>
      </c>
      <c r="U124" s="60">
        <f t="shared" si="86"/>
        <v>67776</v>
      </c>
      <c r="V124" s="58">
        <f t="shared" si="87"/>
        <v>52149.170223096589</v>
      </c>
      <c r="W124" s="91">
        <f t="shared" si="88"/>
        <v>7154.8297769034016</v>
      </c>
      <c r="X124" s="59">
        <f t="shared" si="89"/>
        <v>59303.999999999993</v>
      </c>
      <c r="Y124" s="57">
        <f t="shared" si="90"/>
        <v>44699.288762654222</v>
      </c>
      <c r="Z124" s="91">
        <f t="shared" si="91"/>
        <v>6132.711237345773</v>
      </c>
      <c r="AA124" s="59">
        <f t="shared" si="92"/>
        <v>50831.999999999993</v>
      </c>
      <c r="AB124" s="32"/>
      <c r="AC124" s="32"/>
      <c r="AD124" s="32"/>
      <c r="AE124" s="32"/>
      <c r="AF124" s="32"/>
      <c r="AG124" s="33"/>
      <c r="AH124" s="32"/>
      <c r="AI124" s="32"/>
    </row>
    <row r="125" spans="1:35" ht="13.5" customHeight="1">
      <c r="A125" s="187">
        <v>54</v>
      </c>
      <c r="B125" s="50">
        <v>43647</v>
      </c>
      <c r="C125" s="61">
        <f>VLOOKUP(B125,'base(indices)'!$A$4:$C$183,3,FALSE)</f>
        <v>998</v>
      </c>
      <c r="D125" s="192">
        <f>'base(indices)'!G118</f>
        <v>1.15966664</v>
      </c>
      <c r="E125" s="63">
        <f t="shared" si="99"/>
        <v>1157.34730672</v>
      </c>
      <c r="F125" s="82">
        <f>'base(indices)'!I118</f>
        <v>0.37326599999999999</v>
      </c>
      <c r="G125" s="63">
        <f t="shared" si="60"/>
        <v>431.99839979014752</v>
      </c>
      <c r="H125" s="268">
        <f t="shared" si="61"/>
        <v>1589.3457065101475</v>
      </c>
      <c r="I125" s="278">
        <f t="shared" si="93"/>
        <v>82792.850686478938</v>
      </c>
      <c r="J125" s="119">
        <f t="shared" si="101"/>
        <v>74498.814604423707</v>
      </c>
      <c r="K125" s="108">
        <f t="shared" si="63"/>
        <v>10221.185395576289</v>
      </c>
      <c r="L125" s="46">
        <f t="shared" si="77"/>
        <v>84720</v>
      </c>
      <c r="M125" s="43">
        <f t="shared" si="78"/>
        <v>70773.873874202516</v>
      </c>
      <c r="N125" s="108">
        <f t="shared" si="79"/>
        <v>9710.1261257974747</v>
      </c>
      <c r="O125" s="47">
        <f t="shared" si="80"/>
        <v>80483.999999999985</v>
      </c>
      <c r="P125" s="119">
        <f t="shared" si="100"/>
        <v>67048.93314398134</v>
      </c>
      <c r="Q125" s="108">
        <f t="shared" si="82"/>
        <v>9199.0668560186605</v>
      </c>
      <c r="R125" s="46">
        <f t="shared" si="102"/>
        <v>76248</v>
      </c>
      <c r="S125" s="43">
        <f t="shared" si="84"/>
        <v>59599.051683538972</v>
      </c>
      <c r="T125" s="108">
        <f t="shared" si="85"/>
        <v>8176.9483164610319</v>
      </c>
      <c r="U125" s="47">
        <f t="shared" si="86"/>
        <v>67776</v>
      </c>
      <c r="V125" s="45">
        <f t="shared" si="87"/>
        <v>52149.170223096589</v>
      </c>
      <c r="W125" s="108">
        <f t="shared" si="88"/>
        <v>7154.8297769034016</v>
      </c>
      <c r="X125" s="46">
        <f t="shared" si="89"/>
        <v>59303.999999999993</v>
      </c>
      <c r="Y125" s="43">
        <f t="shared" si="90"/>
        <v>44699.288762654222</v>
      </c>
      <c r="Z125" s="108">
        <f t="shared" si="91"/>
        <v>6132.711237345773</v>
      </c>
      <c r="AA125" s="46">
        <f t="shared" si="92"/>
        <v>50831.999999999993</v>
      </c>
      <c r="AB125" s="16"/>
      <c r="AC125" s="16"/>
      <c r="AD125" s="16"/>
      <c r="AE125" s="16"/>
      <c r="AF125" s="16"/>
      <c r="AG125" s="17"/>
      <c r="AH125" s="16"/>
      <c r="AI125" s="16"/>
    </row>
    <row r="126" spans="1:35" s="26" customFormat="1" ht="13.5" customHeight="1">
      <c r="A126" s="187">
        <v>53</v>
      </c>
      <c r="B126" s="50">
        <v>43678</v>
      </c>
      <c r="C126" s="61">
        <f>VLOOKUP(B126,'base(indices)'!$A$4:$C$183,3,FALSE)</f>
        <v>998</v>
      </c>
      <c r="D126" s="192">
        <f>'base(indices)'!G119</f>
        <v>1.1586238799999999</v>
      </c>
      <c r="E126" s="54">
        <f t="shared" si="99"/>
        <v>1156.30663224</v>
      </c>
      <c r="F126" s="82">
        <f>'base(indices)'!I119</f>
        <v>0.36955100000000002</v>
      </c>
      <c r="G126" s="54">
        <f t="shared" si="60"/>
        <v>427.31427225092426</v>
      </c>
      <c r="H126" s="267">
        <f t="shared" si="61"/>
        <v>1583.6209044909242</v>
      </c>
      <c r="I126" s="277">
        <f t="shared" si="93"/>
        <v>81203.504979968784</v>
      </c>
      <c r="J126" s="58">
        <f t="shared" si="101"/>
        <v>74498.814604423707</v>
      </c>
      <c r="K126" s="91">
        <f t="shared" si="63"/>
        <v>10221.185395576289</v>
      </c>
      <c r="L126" s="284">
        <f t="shared" si="77"/>
        <v>84720</v>
      </c>
      <c r="M126" s="57">
        <f t="shared" si="78"/>
        <v>70773.873874202516</v>
      </c>
      <c r="N126" s="91">
        <f t="shared" si="79"/>
        <v>9710.1261257974747</v>
      </c>
      <c r="O126" s="60">
        <f t="shared" si="80"/>
        <v>80483.999999999985</v>
      </c>
      <c r="P126" s="58">
        <f t="shared" si="100"/>
        <v>67048.93314398134</v>
      </c>
      <c r="Q126" s="91">
        <f t="shared" si="82"/>
        <v>9199.0668560186605</v>
      </c>
      <c r="R126" s="59">
        <f t="shared" si="102"/>
        <v>76248</v>
      </c>
      <c r="S126" s="57">
        <f t="shared" si="84"/>
        <v>59599.051683538972</v>
      </c>
      <c r="T126" s="91">
        <f t="shared" si="85"/>
        <v>8176.9483164610319</v>
      </c>
      <c r="U126" s="60">
        <f t="shared" si="86"/>
        <v>67776</v>
      </c>
      <c r="V126" s="58">
        <f t="shared" si="87"/>
        <v>52149.170223096589</v>
      </c>
      <c r="W126" s="91">
        <f t="shared" si="88"/>
        <v>7154.8297769034016</v>
      </c>
      <c r="X126" s="59">
        <f t="shared" si="89"/>
        <v>59303.999999999993</v>
      </c>
      <c r="Y126" s="57">
        <f t="shared" si="90"/>
        <v>44699.288762654222</v>
      </c>
      <c r="Z126" s="91">
        <f t="shared" si="91"/>
        <v>6132.711237345773</v>
      </c>
      <c r="AA126" s="59">
        <f t="shared" si="92"/>
        <v>50831.999999999993</v>
      </c>
      <c r="AB126" s="32"/>
      <c r="AC126" s="32"/>
      <c r="AD126" s="32"/>
      <c r="AE126" s="32"/>
      <c r="AF126" s="32"/>
      <c r="AG126" s="33"/>
      <c r="AH126" s="32"/>
      <c r="AI126" s="32"/>
    </row>
    <row r="127" spans="1:35" ht="13.5" customHeight="1">
      <c r="A127" s="187">
        <v>52</v>
      </c>
      <c r="B127" s="50">
        <v>43709</v>
      </c>
      <c r="C127" s="61">
        <f>VLOOKUP(B127,'base(indices)'!$A$4:$C$183,3,FALSE)</f>
        <v>998</v>
      </c>
      <c r="D127" s="192">
        <f>'base(indices)'!G120</f>
        <v>1.15769772</v>
      </c>
      <c r="E127" s="63">
        <f t="shared" si="99"/>
        <v>1155.3823245600001</v>
      </c>
      <c r="F127" s="82">
        <f>'base(indices)'!I120</f>
        <v>0.36611700000000003</v>
      </c>
      <c r="G127" s="63">
        <f t="shared" si="60"/>
        <v>423.00511052093361</v>
      </c>
      <c r="H127" s="268">
        <f t="shared" si="61"/>
        <v>1578.3874350809338</v>
      </c>
      <c r="I127" s="278">
        <f t="shared" si="93"/>
        <v>79619.884075477865</v>
      </c>
      <c r="J127" s="119">
        <f t="shared" si="101"/>
        <v>74498.814604423707</v>
      </c>
      <c r="K127" s="108">
        <f t="shared" si="63"/>
        <v>10221.185395576289</v>
      </c>
      <c r="L127" s="46">
        <f t="shared" si="77"/>
        <v>84720</v>
      </c>
      <c r="M127" s="43">
        <f t="shared" si="78"/>
        <v>70773.873874202516</v>
      </c>
      <c r="N127" s="108">
        <f t="shared" si="79"/>
        <v>9710.1261257974747</v>
      </c>
      <c r="O127" s="47">
        <f t="shared" si="80"/>
        <v>80483.999999999985</v>
      </c>
      <c r="P127" s="119">
        <f t="shared" si="100"/>
        <v>67048.93314398134</v>
      </c>
      <c r="Q127" s="108">
        <f t="shared" si="82"/>
        <v>9199.0668560186605</v>
      </c>
      <c r="R127" s="46">
        <f t="shared" si="102"/>
        <v>76248</v>
      </c>
      <c r="S127" s="43">
        <f t="shared" si="84"/>
        <v>59599.051683538972</v>
      </c>
      <c r="T127" s="108">
        <f t="shared" si="85"/>
        <v>8176.9483164610319</v>
      </c>
      <c r="U127" s="47">
        <f t="shared" si="86"/>
        <v>67776</v>
      </c>
      <c r="V127" s="45">
        <f t="shared" si="87"/>
        <v>52149.170223096589</v>
      </c>
      <c r="W127" s="108">
        <f t="shared" si="88"/>
        <v>7154.8297769034016</v>
      </c>
      <c r="X127" s="46">
        <f t="shared" si="89"/>
        <v>59303.999999999993</v>
      </c>
      <c r="Y127" s="43">
        <f t="shared" si="90"/>
        <v>44699.288762654222</v>
      </c>
      <c r="Z127" s="108">
        <f t="shared" si="91"/>
        <v>6132.711237345773</v>
      </c>
      <c r="AA127" s="46">
        <f t="shared" si="92"/>
        <v>50831.999999999993</v>
      </c>
      <c r="AB127" s="16"/>
      <c r="AC127" s="16"/>
      <c r="AD127" s="16"/>
      <c r="AE127" s="16"/>
      <c r="AF127" s="16"/>
      <c r="AG127" s="17"/>
      <c r="AH127" s="16"/>
      <c r="AI127" s="16"/>
    </row>
    <row r="128" spans="1:35" s="26" customFormat="1" ht="13.5" customHeight="1">
      <c r="A128" s="187">
        <v>51</v>
      </c>
      <c r="B128" s="50">
        <v>43739</v>
      </c>
      <c r="C128" s="61">
        <f>VLOOKUP(B128,'base(indices)'!$A$4:$C$183,3,FALSE)</f>
        <v>998</v>
      </c>
      <c r="D128" s="192">
        <f>'base(indices)'!G121</f>
        <v>1.1566567299999999</v>
      </c>
      <c r="E128" s="54">
        <f t="shared" si="99"/>
        <v>1154.3434165399999</v>
      </c>
      <c r="F128" s="82">
        <f>'base(indices)'!I121</f>
        <v>0.36268299999999998</v>
      </c>
      <c r="G128" s="54">
        <f t="shared" si="60"/>
        <v>418.66073334097678</v>
      </c>
      <c r="H128" s="267">
        <f t="shared" si="61"/>
        <v>1573.0041498809767</v>
      </c>
      <c r="I128" s="277">
        <f t="shared" si="93"/>
        <v>78041.49664039693</v>
      </c>
      <c r="J128" s="58">
        <f t="shared" si="101"/>
        <v>74498.814604423707</v>
      </c>
      <c r="K128" s="91">
        <f t="shared" si="63"/>
        <v>10221.185395576289</v>
      </c>
      <c r="L128" s="284">
        <f t="shared" si="77"/>
        <v>84720</v>
      </c>
      <c r="M128" s="57">
        <f t="shared" si="78"/>
        <v>70773.873874202516</v>
      </c>
      <c r="N128" s="91">
        <f t="shared" si="79"/>
        <v>9710.1261257974747</v>
      </c>
      <c r="O128" s="60">
        <f t="shared" si="80"/>
        <v>80483.999999999985</v>
      </c>
      <c r="P128" s="58">
        <f t="shared" si="100"/>
        <v>67048.93314398134</v>
      </c>
      <c r="Q128" s="91">
        <f t="shared" si="82"/>
        <v>9199.0668560186605</v>
      </c>
      <c r="R128" s="59">
        <f t="shared" si="102"/>
        <v>76248</v>
      </c>
      <c r="S128" s="57">
        <f t="shared" si="84"/>
        <v>59599.051683538972</v>
      </c>
      <c r="T128" s="91">
        <f t="shared" si="85"/>
        <v>8176.9483164610319</v>
      </c>
      <c r="U128" s="60">
        <f t="shared" si="86"/>
        <v>67776</v>
      </c>
      <c r="V128" s="58">
        <f t="shared" si="87"/>
        <v>52149.170223096589</v>
      </c>
      <c r="W128" s="91">
        <f t="shared" si="88"/>
        <v>7154.8297769034016</v>
      </c>
      <c r="X128" s="59">
        <f t="shared" si="89"/>
        <v>59303.999999999993</v>
      </c>
      <c r="Y128" s="57">
        <f t="shared" si="90"/>
        <v>44699.288762654222</v>
      </c>
      <c r="Z128" s="91">
        <f t="shared" si="91"/>
        <v>6132.711237345773</v>
      </c>
      <c r="AA128" s="59">
        <f t="shared" si="92"/>
        <v>50831.999999999993</v>
      </c>
      <c r="AB128" s="32"/>
      <c r="AC128" s="32"/>
      <c r="AD128" s="32"/>
      <c r="AE128" s="32"/>
      <c r="AF128" s="32"/>
      <c r="AG128" s="33"/>
      <c r="AH128" s="32"/>
      <c r="AI128" s="32"/>
    </row>
    <row r="129" spans="1:35" ht="13.5" customHeight="1">
      <c r="A129" s="187">
        <v>50</v>
      </c>
      <c r="B129" s="50">
        <v>43770</v>
      </c>
      <c r="C129" s="61">
        <f>VLOOKUP(B129,'base(indices)'!$A$4:$C$183,3,FALSE)</f>
        <v>998</v>
      </c>
      <c r="D129" s="192">
        <f>'base(indices)'!G122</f>
        <v>1.1556166800000001</v>
      </c>
      <c r="E129" s="63">
        <f t="shared" si="99"/>
        <v>1153.3054466400001</v>
      </c>
      <c r="F129" s="82">
        <f>'base(indices)'!I122</f>
        <v>0.35953000000000002</v>
      </c>
      <c r="G129" s="63">
        <f t="shared" si="60"/>
        <v>414.64790723047929</v>
      </c>
      <c r="H129" s="268">
        <f t="shared" si="61"/>
        <v>1567.9533538704795</v>
      </c>
      <c r="I129" s="278">
        <f t="shared" si="93"/>
        <v>76468.492490515957</v>
      </c>
      <c r="J129" s="119">
        <f t="shared" si="101"/>
        <v>74498.814604423707</v>
      </c>
      <c r="K129" s="108">
        <f t="shared" si="63"/>
        <v>10221.185395576289</v>
      </c>
      <c r="L129" s="46">
        <f t="shared" si="77"/>
        <v>84720</v>
      </c>
      <c r="M129" s="43">
        <f t="shared" si="78"/>
        <v>70773.873874202516</v>
      </c>
      <c r="N129" s="108">
        <f t="shared" si="79"/>
        <v>9710.1261257974747</v>
      </c>
      <c r="O129" s="47">
        <f t="shared" si="80"/>
        <v>80483.999999999985</v>
      </c>
      <c r="P129" s="119">
        <f t="shared" si="100"/>
        <v>67048.93314398134</v>
      </c>
      <c r="Q129" s="108">
        <f t="shared" si="82"/>
        <v>9199.0668560186605</v>
      </c>
      <c r="R129" s="46">
        <f t="shared" si="102"/>
        <v>76248</v>
      </c>
      <c r="S129" s="43">
        <f t="shared" si="84"/>
        <v>59599.051683538972</v>
      </c>
      <c r="T129" s="108">
        <f t="shared" si="85"/>
        <v>8176.9483164610319</v>
      </c>
      <c r="U129" s="47">
        <f t="shared" si="86"/>
        <v>67776</v>
      </c>
      <c r="V129" s="45">
        <f t="shared" si="87"/>
        <v>52149.170223096589</v>
      </c>
      <c r="W129" s="108">
        <f t="shared" si="88"/>
        <v>7154.8297769034016</v>
      </c>
      <c r="X129" s="46">
        <f t="shared" si="89"/>
        <v>59303.999999999993</v>
      </c>
      <c r="Y129" s="43">
        <f t="shared" si="90"/>
        <v>44699.288762654222</v>
      </c>
      <c r="Z129" s="108">
        <f t="shared" si="91"/>
        <v>6132.711237345773</v>
      </c>
      <c r="AA129" s="46">
        <f t="shared" si="92"/>
        <v>50831.999999999993</v>
      </c>
      <c r="AB129" s="16"/>
      <c r="AC129" s="16"/>
      <c r="AD129" s="16"/>
      <c r="AE129" s="16"/>
      <c r="AF129" s="16"/>
      <c r="AG129" s="17"/>
      <c r="AH129" s="16"/>
      <c r="AI129" s="16"/>
    </row>
    <row r="130" spans="1:35" s="26" customFormat="1" ht="13.5" customHeight="1" thickBot="1">
      <c r="A130" s="305">
        <v>49</v>
      </c>
      <c r="B130" s="68">
        <v>43800</v>
      </c>
      <c r="C130" s="61">
        <f>VLOOKUP(B130,'base(indices)'!$A$4:$C$183,3,FALSE)</f>
        <v>998</v>
      </c>
      <c r="D130" s="335">
        <f>'base(indices)'!G123</f>
        <v>1.15400108</v>
      </c>
      <c r="E130" s="163">
        <f t="shared" si="99"/>
        <v>1151.6930778400001</v>
      </c>
      <c r="F130" s="304">
        <f>'base(indices)'!I123</f>
        <v>0.356659</v>
      </c>
      <c r="G130" s="163">
        <f t="shared" si="60"/>
        <v>410.76170144933661</v>
      </c>
      <c r="H130" s="355">
        <f t="shared" si="61"/>
        <v>1562.4547792893368</v>
      </c>
      <c r="I130" s="279">
        <f t="shared" si="93"/>
        <v>74900.539136645471</v>
      </c>
      <c r="J130" s="58">
        <f t="shared" si="101"/>
        <v>74498.814604423707</v>
      </c>
      <c r="K130" s="202">
        <f t="shared" si="63"/>
        <v>10221.185395576289</v>
      </c>
      <c r="L130" s="286">
        <f t="shared" si="77"/>
        <v>84720</v>
      </c>
      <c r="M130" s="282">
        <f t="shared" si="78"/>
        <v>70773.873874202516</v>
      </c>
      <c r="N130" s="202">
        <f t="shared" si="79"/>
        <v>9710.1261257974747</v>
      </c>
      <c r="O130" s="289">
        <f t="shared" si="80"/>
        <v>80483.999999999985</v>
      </c>
      <c r="P130" s="285">
        <f t="shared" si="100"/>
        <v>67048.93314398134</v>
      </c>
      <c r="Q130" s="202">
        <f t="shared" si="82"/>
        <v>9199.0668560186605</v>
      </c>
      <c r="R130" s="203">
        <f t="shared" si="102"/>
        <v>76248</v>
      </c>
      <c r="S130" s="282">
        <f t="shared" si="84"/>
        <v>59599.051683538972</v>
      </c>
      <c r="T130" s="202">
        <f t="shared" si="85"/>
        <v>8176.9483164610319</v>
      </c>
      <c r="U130" s="289">
        <f t="shared" si="86"/>
        <v>67776</v>
      </c>
      <c r="V130" s="285">
        <f t="shared" si="87"/>
        <v>52149.170223096589</v>
      </c>
      <c r="W130" s="202">
        <f t="shared" si="88"/>
        <v>7154.8297769034016</v>
      </c>
      <c r="X130" s="203">
        <f t="shared" si="89"/>
        <v>59303.999999999993</v>
      </c>
      <c r="Y130" s="282">
        <f t="shared" si="90"/>
        <v>44699.288762654222</v>
      </c>
      <c r="Z130" s="202">
        <f t="shared" si="91"/>
        <v>6132.711237345773</v>
      </c>
      <c r="AA130" s="203">
        <f t="shared" si="92"/>
        <v>50831.999999999993</v>
      </c>
      <c r="AB130" s="32"/>
      <c r="AC130" s="32"/>
      <c r="AD130" s="32"/>
      <c r="AE130" s="32"/>
      <c r="AF130" s="32"/>
      <c r="AG130" s="33"/>
      <c r="AH130" s="32"/>
      <c r="AI130" s="32"/>
    </row>
    <row r="131" spans="1:35" ht="13.5" customHeight="1">
      <c r="A131" s="190">
        <v>48</v>
      </c>
      <c r="B131" s="246">
        <v>43831</v>
      </c>
      <c r="C131" s="120">
        <f>VLOOKUP(B131,'base(indices)'!$A$4:$C$183,3,FALSE)</f>
        <v>1039</v>
      </c>
      <c r="D131" s="193">
        <f>'base(indices)'!G124</f>
        <v>1.1420099699999999</v>
      </c>
      <c r="E131" s="78">
        <f>C131*D131</f>
        <v>1186.5483588299999</v>
      </c>
      <c r="F131" s="79">
        <f>'base(indices)'!I124</f>
        <v>0.35378799999999999</v>
      </c>
      <c r="G131" s="78">
        <f t="shared" si="60"/>
        <v>419.786570773748</v>
      </c>
      <c r="H131" s="266">
        <f t="shared" si="61"/>
        <v>1606.3349296037479</v>
      </c>
      <c r="I131" s="276">
        <f t="shared" si="93"/>
        <v>73338.084357356129</v>
      </c>
      <c r="J131" s="48">
        <f>IF((I131)+K131&gt;$I$97,$I$197-K131,(I131))</f>
        <v>73338.084357356129</v>
      </c>
      <c r="K131" s="109">
        <f t="shared" si="63"/>
        <v>10221.185395576289</v>
      </c>
      <c r="L131" s="49">
        <f t="shared" si="77"/>
        <v>83559.269752932421</v>
      </c>
      <c r="M131" s="138">
        <f t="shared" si="78"/>
        <v>69671.180139488322</v>
      </c>
      <c r="N131" s="109">
        <f t="shared" si="79"/>
        <v>9710.1261257974747</v>
      </c>
      <c r="O131" s="139">
        <f t="shared" si="80"/>
        <v>79381.306265285792</v>
      </c>
      <c r="P131" s="291">
        <f t="shared" si="100"/>
        <v>66004.275921620516</v>
      </c>
      <c r="Q131" s="109">
        <f t="shared" si="82"/>
        <v>9199.0668560186605</v>
      </c>
      <c r="R131" s="49">
        <f t="shared" si="102"/>
        <v>75203.342777639176</v>
      </c>
      <c r="S131" s="138">
        <f t="shared" si="84"/>
        <v>58670.467485884903</v>
      </c>
      <c r="T131" s="109">
        <f t="shared" si="85"/>
        <v>8176.9483164610319</v>
      </c>
      <c r="U131" s="139">
        <f t="shared" si="86"/>
        <v>66847.415802345931</v>
      </c>
      <c r="V131" s="48">
        <f t="shared" si="87"/>
        <v>51336.65905014929</v>
      </c>
      <c r="W131" s="109">
        <f t="shared" si="88"/>
        <v>7154.8297769034016</v>
      </c>
      <c r="X131" s="49">
        <f t="shared" si="89"/>
        <v>58491.488827052694</v>
      </c>
      <c r="Y131" s="138">
        <f t="shared" si="90"/>
        <v>44002.850614413677</v>
      </c>
      <c r="Z131" s="109">
        <f t="shared" si="91"/>
        <v>6132.711237345773</v>
      </c>
      <c r="AA131" s="49">
        <f t="shared" si="92"/>
        <v>50135.561851759448</v>
      </c>
      <c r="AB131" s="16"/>
      <c r="AC131" s="16"/>
      <c r="AD131" s="16"/>
      <c r="AE131" s="16"/>
      <c r="AF131" s="16"/>
      <c r="AG131" s="17"/>
      <c r="AH131" s="16"/>
      <c r="AI131" s="16"/>
    </row>
    <row r="132" spans="1:35" s="26" customFormat="1" ht="13.5" customHeight="1">
      <c r="A132" s="187">
        <v>47</v>
      </c>
      <c r="B132" s="50">
        <v>43862</v>
      </c>
      <c r="C132" s="61">
        <f>VLOOKUP(B132,'base(indices)'!$A$4:$C$183,3,FALSE)</f>
        <v>1045</v>
      </c>
      <c r="D132" s="192">
        <f>'base(indices)'!G125</f>
        <v>1.1339588599999999</v>
      </c>
      <c r="E132" s="54">
        <f t="shared" ref="E132:E142" si="103">C132*D132</f>
        <v>1184.9870086999999</v>
      </c>
      <c r="F132" s="82">
        <f>'base(indices)'!I125</f>
        <v>0.35120000000000001</v>
      </c>
      <c r="G132" s="54">
        <f t="shared" si="60"/>
        <v>416.16743745543999</v>
      </c>
      <c r="H132" s="267">
        <f t="shared" si="61"/>
        <v>1601.1544461554399</v>
      </c>
      <c r="I132" s="277">
        <f t="shared" si="93"/>
        <v>71731.74942775238</v>
      </c>
      <c r="J132" s="58">
        <f>IF((I132)+K132&gt;$I$197,$I$197-K132,(I132))</f>
        <v>71731.74942775238</v>
      </c>
      <c r="K132" s="91">
        <f t="shared" si="63"/>
        <v>10221.185395576289</v>
      </c>
      <c r="L132" s="284">
        <f t="shared" si="77"/>
        <v>81952.934823328673</v>
      </c>
      <c r="M132" s="57">
        <f t="shared" si="78"/>
        <v>68145.161956364755</v>
      </c>
      <c r="N132" s="91">
        <f t="shared" si="79"/>
        <v>9710.1261257974747</v>
      </c>
      <c r="O132" s="60">
        <f t="shared" si="80"/>
        <v>77855.288082162224</v>
      </c>
      <c r="P132" s="58">
        <f t="shared" si="100"/>
        <v>64558.574484977144</v>
      </c>
      <c r="Q132" s="91">
        <f t="shared" si="82"/>
        <v>9199.0668560186605</v>
      </c>
      <c r="R132" s="59">
        <f t="shared" si="102"/>
        <v>73757.641340995804</v>
      </c>
      <c r="S132" s="57">
        <f t="shared" si="84"/>
        <v>57385.399542201907</v>
      </c>
      <c r="T132" s="91">
        <f t="shared" si="85"/>
        <v>8176.9483164610319</v>
      </c>
      <c r="U132" s="60">
        <f t="shared" si="86"/>
        <v>65562.347858662935</v>
      </c>
      <c r="V132" s="58">
        <f t="shared" si="87"/>
        <v>50212.224599426663</v>
      </c>
      <c r="W132" s="91">
        <f t="shared" si="88"/>
        <v>7154.8297769034016</v>
      </c>
      <c r="X132" s="59">
        <f t="shared" si="89"/>
        <v>57367.054376330067</v>
      </c>
      <c r="Y132" s="57">
        <f t="shared" si="90"/>
        <v>43039.049656651427</v>
      </c>
      <c r="Z132" s="91">
        <f t="shared" si="91"/>
        <v>6132.711237345773</v>
      </c>
      <c r="AA132" s="59">
        <f t="shared" si="92"/>
        <v>49171.760893997198</v>
      </c>
      <c r="AB132" s="32"/>
      <c r="AC132" s="32"/>
      <c r="AD132" s="32"/>
      <c r="AE132" s="32"/>
      <c r="AF132" s="32"/>
      <c r="AG132" s="33"/>
      <c r="AH132" s="32"/>
      <c r="AI132" s="32"/>
    </row>
    <row r="133" spans="1:35" ht="13.5" customHeight="1">
      <c r="A133" s="187">
        <v>46</v>
      </c>
      <c r="B133" s="50">
        <v>43891</v>
      </c>
      <c r="C133" s="61">
        <f>VLOOKUP(B133,'base(indices)'!$A$4:$C$183,3,FALSE)</f>
        <v>1045</v>
      </c>
      <c r="D133" s="192">
        <f>'base(indices)'!G126</f>
        <v>1.13146963</v>
      </c>
      <c r="E133" s="63">
        <f t="shared" si="103"/>
        <v>1182.3857633499999</v>
      </c>
      <c r="F133" s="82">
        <f>'base(indices)'!I126</f>
        <v>0.34861199999999998</v>
      </c>
      <c r="G133" s="63">
        <f t="shared" si="60"/>
        <v>412.19386573297015</v>
      </c>
      <c r="H133" s="268">
        <f t="shared" si="61"/>
        <v>1594.5796290829701</v>
      </c>
      <c r="I133" s="278">
        <f t="shared" si="93"/>
        <v>70130.594981596936</v>
      </c>
      <c r="J133" s="119">
        <f>IF((I133)+K133&gt;$I$197,$I$197-K133,(I133))</f>
        <v>70130.594981596936</v>
      </c>
      <c r="K133" s="108">
        <f t="shared" si="63"/>
        <v>10221.185395576289</v>
      </c>
      <c r="L133" s="46">
        <f t="shared" si="77"/>
        <v>80351.780377173229</v>
      </c>
      <c r="M133" s="43">
        <f t="shared" si="78"/>
        <v>66624.065232517081</v>
      </c>
      <c r="N133" s="108">
        <f t="shared" si="79"/>
        <v>9710.1261257974747</v>
      </c>
      <c r="O133" s="47">
        <f t="shared" si="80"/>
        <v>76334.191358314551</v>
      </c>
      <c r="P133" s="119">
        <f t="shared" si="100"/>
        <v>63117.535483437241</v>
      </c>
      <c r="Q133" s="108">
        <f t="shared" si="82"/>
        <v>9199.0668560186605</v>
      </c>
      <c r="R133" s="46">
        <f t="shared" si="102"/>
        <v>72316.602339455902</v>
      </c>
      <c r="S133" s="43">
        <f t="shared" si="84"/>
        <v>56104.475985277553</v>
      </c>
      <c r="T133" s="108">
        <f t="shared" si="85"/>
        <v>8176.9483164610319</v>
      </c>
      <c r="U133" s="47">
        <f t="shared" si="86"/>
        <v>64281.424301738589</v>
      </c>
      <c r="V133" s="45">
        <f t="shared" si="87"/>
        <v>49091.416487117851</v>
      </c>
      <c r="W133" s="108">
        <f t="shared" si="88"/>
        <v>7154.8297769034016</v>
      </c>
      <c r="X133" s="46">
        <f t="shared" si="89"/>
        <v>56246.246264021254</v>
      </c>
      <c r="Y133" s="43">
        <f t="shared" si="90"/>
        <v>42078.356988958163</v>
      </c>
      <c r="Z133" s="108">
        <f t="shared" si="91"/>
        <v>6132.711237345773</v>
      </c>
      <c r="AA133" s="46">
        <f t="shared" si="92"/>
        <v>48211.068226303934</v>
      </c>
      <c r="AB133" s="16"/>
      <c r="AC133" s="16"/>
      <c r="AD133" s="16"/>
      <c r="AE133" s="16"/>
      <c r="AF133" s="16"/>
      <c r="AG133" s="17"/>
      <c r="AH133" s="16"/>
      <c r="AI133" s="16"/>
    </row>
    <row r="134" spans="1:35" s="26" customFormat="1" ht="13.5" customHeight="1">
      <c r="A134" s="187">
        <v>45</v>
      </c>
      <c r="B134" s="50">
        <v>43922</v>
      </c>
      <c r="C134" s="61">
        <f>VLOOKUP(B134,'base(indices)'!$A$4:$C$183,3,FALSE)</f>
        <v>1045</v>
      </c>
      <c r="D134" s="192">
        <f>'base(indices)'!G127</f>
        <v>1.1312433799999999</v>
      </c>
      <c r="E134" s="54">
        <f t="shared" si="103"/>
        <v>1182.1493320999998</v>
      </c>
      <c r="F134" s="82">
        <f>'base(indices)'!I127</f>
        <v>0.34616599999999997</v>
      </c>
      <c r="G134" s="54">
        <f t="shared" si="60"/>
        <v>409.21990569572853</v>
      </c>
      <c r="H134" s="267">
        <f t="shared" si="61"/>
        <v>1591.3692377957284</v>
      </c>
      <c r="I134" s="277">
        <f t="shared" si="93"/>
        <v>68536.015352513961</v>
      </c>
      <c r="J134" s="58">
        <f>IF((I134)+K134&gt;$I$197,$I$197-K134,(I134))</f>
        <v>68536.015352513961</v>
      </c>
      <c r="K134" s="91">
        <f t="shared" si="63"/>
        <v>10221.185395576289</v>
      </c>
      <c r="L134" s="284">
        <f t="shared" si="77"/>
        <v>78757.200748090254</v>
      </c>
      <c r="M134" s="57">
        <f t="shared" si="78"/>
        <v>65109.214584888257</v>
      </c>
      <c r="N134" s="91">
        <f t="shared" si="79"/>
        <v>9710.1261257974747</v>
      </c>
      <c r="O134" s="60">
        <f t="shared" si="80"/>
        <v>74819.340710685734</v>
      </c>
      <c r="P134" s="58">
        <f t="shared" si="100"/>
        <v>61682.413817262568</v>
      </c>
      <c r="Q134" s="91">
        <f t="shared" si="82"/>
        <v>9199.0668560186605</v>
      </c>
      <c r="R134" s="59">
        <f t="shared" si="102"/>
        <v>70881.480673281229</v>
      </c>
      <c r="S134" s="57">
        <f t="shared" si="84"/>
        <v>54828.812282011175</v>
      </c>
      <c r="T134" s="91">
        <f t="shared" si="85"/>
        <v>8176.9483164610319</v>
      </c>
      <c r="U134" s="60">
        <f t="shared" si="86"/>
        <v>63005.760598472203</v>
      </c>
      <c r="V134" s="58">
        <f t="shared" si="87"/>
        <v>47975.210746759767</v>
      </c>
      <c r="W134" s="91">
        <f t="shared" si="88"/>
        <v>7154.8297769034016</v>
      </c>
      <c r="X134" s="59">
        <f t="shared" si="89"/>
        <v>55130.04052366317</v>
      </c>
      <c r="Y134" s="57">
        <f t="shared" si="90"/>
        <v>41121.609211508374</v>
      </c>
      <c r="Z134" s="91">
        <f t="shared" si="91"/>
        <v>6132.711237345773</v>
      </c>
      <c r="AA134" s="59">
        <f t="shared" si="92"/>
        <v>47254.320448854145</v>
      </c>
      <c r="AB134" s="32"/>
      <c r="AC134" s="32"/>
      <c r="AD134" s="32"/>
      <c r="AE134" s="32"/>
      <c r="AF134" s="32"/>
      <c r="AG134" s="33"/>
      <c r="AH134" s="32"/>
      <c r="AI134" s="32"/>
    </row>
    <row r="135" spans="1:35" ht="13.5" customHeight="1">
      <c r="A135" s="187">
        <v>44</v>
      </c>
      <c r="B135" s="50">
        <v>43952</v>
      </c>
      <c r="C135" s="61">
        <f>VLOOKUP(B135,'base(indices)'!$A$4:$C$183,3,FALSE)</f>
        <v>1045</v>
      </c>
      <c r="D135" s="192">
        <f>'base(indices)'!G128</f>
        <v>1.13135652</v>
      </c>
      <c r="E135" s="63">
        <f t="shared" si="103"/>
        <v>1182.2675634</v>
      </c>
      <c r="F135" s="82">
        <f>'base(indices)'!I128</f>
        <v>0.34400399999999998</v>
      </c>
      <c r="G135" s="63">
        <f t="shared" si="60"/>
        <v>406.70477087985358</v>
      </c>
      <c r="H135" s="268">
        <f t="shared" si="61"/>
        <v>1588.9723342798536</v>
      </c>
      <c r="I135" s="278">
        <f t="shared" si="93"/>
        <v>66944.646114718227</v>
      </c>
      <c r="J135" s="119">
        <f t="shared" ref="J135:J142" si="104">IF((I135)+K135&gt;$I$197,$I$197-K135,(I135))</f>
        <v>66944.646114718227</v>
      </c>
      <c r="K135" s="108">
        <f t="shared" si="63"/>
        <v>10221.185395576289</v>
      </c>
      <c r="L135" s="46">
        <f t="shared" si="77"/>
        <v>77165.83151029452</v>
      </c>
      <c r="M135" s="43">
        <f t="shared" si="78"/>
        <v>63597.41380898231</v>
      </c>
      <c r="N135" s="108">
        <f t="shared" si="79"/>
        <v>9710.1261257974747</v>
      </c>
      <c r="O135" s="47">
        <f t="shared" si="80"/>
        <v>73307.539934779779</v>
      </c>
      <c r="P135" s="119">
        <f t="shared" si="100"/>
        <v>60250.181503246407</v>
      </c>
      <c r="Q135" s="108">
        <f t="shared" si="82"/>
        <v>9199.0668560186605</v>
      </c>
      <c r="R135" s="46">
        <f t="shared" si="102"/>
        <v>69449.248359265068</v>
      </c>
      <c r="S135" s="43">
        <f t="shared" si="84"/>
        <v>53555.716891774588</v>
      </c>
      <c r="T135" s="108">
        <f t="shared" si="85"/>
        <v>8176.9483164610319</v>
      </c>
      <c r="U135" s="47">
        <f t="shared" si="86"/>
        <v>61732.665208235616</v>
      </c>
      <c r="V135" s="45">
        <f t="shared" si="87"/>
        <v>46861.252280302753</v>
      </c>
      <c r="W135" s="108">
        <f t="shared" si="88"/>
        <v>7154.8297769034016</v>
      </c>
      <c r="X135" s="46">
        <f t="shared" si="89"/>
        <v>54016.082057206157</v>
      </c>
      <c r="Y135" s="43">
        <f t="shared" si="90"/>
        <v>40166.787668830933</v>
      </c>
      <c r="Z135" s="108">
        <f t="shared" si="91"/>
        <v>6132.711237345773</v>
      </c>
      <c r="AA135" s="46">
        <f t="shared" si="92"/>
        <v>46299.498906176705</v>
      </c>
      <c r="AB135" s="16"/>
      <c r="AC135" s="16"/>
      <c r="AD135" s="16"/>
      <c r="AE135" s="16"/>
      <c r="AF135" s="16"/>
      <c r="AG135" s="17"/>
      <c r="AH135" s="16"/>
      <c r="AI135" s="16"/>
    </row>
    <row r="136" spans="1:35" s="26" customFormat="1" ht="13.5" customHeight="1">
      <c r="A136" s="187">
        <v>43</v>
      </c>
      <c r="B136" s="50">
        <v>43983</v>
      </c>
      <c r="C136" s="61">
        <f>VLOOKUP(B136,'base(indices)'!$A$4:$C$183,3,FALSE)</f>
        <v>1045</v>
      </c>
      <c r="D136" s="192">
        <f>'base(indices)'!G129</f>
        <v>1.1380711400000001</v>
      </c>
      <c r="E136" s="54">
        <f t="shared" si="103"/>
        <v>1189.2843413000001</v>
      </c>
      <c r="F136" s="82">
        <f>'base(indices)'!I129</f>
        <v>0.34184199999999998</v>
      </c>
      <c r="G136" s="54">
        <f t="shared" si="60"/>
        <v>406.54733779867462</v>
      </c>
      <c r="H136" s="267">
        <f t="shared" si="61"/>
        <v>1595.8316790986746</v>
      </c>
      <c r="I136" s="277">
        <f t="shared" si="93"/>
        <v>65355.673780438374</v>
      </c>
      <c r="J136" s="58">
        <f t="shared" si="104"/>
        <v>65355.673780438374</v>
      </c>
      <c r="K136" s="91">
        <f t="shared" si="63"/>
        <v>10221.185395576289</v>
      </c>
      <c r="L136" s="284">
        <f t="shared" si="77"/>
        <v>75576.859176014666</v>
      </c>
      <c r="M136" s="57">
        <f t="shared" si="78"/>
        <v>62087.890091416455</v>
      </c>
      <c r="N136" s="91">
        <f t="shared" si="79"/>
        <v>9710.1261257974747</v>
      </c>
      <c r="O136" s="60">
        <f t="shared" si="80"/>
        <v>71798.016217213924</v>
      </c>
      <c r="P136" s="58">
        <f t="shared" si="100"/>
        <v>58820.106402394536</v>
      </c>
      <c r="Q136" s="91">
        <f t="shared" si="82"/>
        <v>9199.0668560186605</v>
      </c>
      <c r="R136" s="59">
        <f t="shared" si="102"/>
        <v>68019.173258413197</v>
      </c>
      <c r="S136" s="57">
        <f t="shared" si="84"/>
        <v>52284.539024350699</v>
      </c>
      <c r="T136" s="91">
        <f t="shared" si="85"/>
        <v>8176.9483164610319</v>
      </c>
      <c r="U136" s="60">
        <f t="shared" si="86"/>
        <v>60461.487340811727</v>
      </c>
      <c r="V136" s="58">
        <f t="shared" si="87"/>
        <v>45748.971646306862</v>
      </c>
      <c r="W136" s="91">
        <f t="shared" si="88"/>
        <v>7154.8297769034016</v>
      </c>
      <c r="X136" s="59">
        <f t="shared" si="89"/>
        <v>52903.801423210265</v>
      </c>
      <c r="Y136" s="57">
        <f t="shared" si="90"/>
        <v>39213.404268263024</v>
      </c>
      <c r="Z136" s="91">
        <f t="shared" si="91"/>
        <v>6132.711237345773</v>
      </c>
      <c r="AA136" s="59">
        <f t="shared" si="92"/>
        <v>45346.115505608796</v>
      </c>
      <c r="AB136" s="32"/>
      <c r="AC136" s="32"/>
      <c r="AD136" s="32"/>
      <c r="AE136" s="32"/>
      <c r="AF136" s="32"/>
      <c r="AG136" s="33"/>
      <c r="AH136" s="32"/>
      <c r="AI136" s="32"/>
    </row>
    <row r="137" spans="1:35" ht="13.5" customHeight="1">
      <c r="A137" s="187">
        <v>42</v>
      </c>
      <c r="B137" s="50">
        <v>44013</v>
      </c>
      <c r="C137" s="61">
        <f>VLOOKUP(B137,'base(indices)'!$A$4:$C$183,3,FALSE)</f>
        <v>1045</v>
      </c>
      <c r="D137" s="192">
        <f>'base(indices)'!G130</f>
        <v>1.13784357</v>
      </c>
      <c r="E137" s="63">
        <f t="shared" si="103"/>
        <v>1189.04653065</v>
      </c>
      <c r="F137" s="82">
        <f>'base(indices)'!I130</f>
        <v>0.34010899999999999</v>
      </c>
      <c r="G137" s="63">
        <f t="shared" si="60"/>
        <v>404.40542649284083</v>
      </c>
      <c r="H137" s="268">
        <f t="shared" si="61"/>
        <v>1593.4519571428409</v>
      </c>
      <c r="I137" s="278">
        <f t="shared" si="93"/>
        <v>63759.842101339702</v>
      </c>
      <c r="J137" s="119">
        <f t="shared" si="104"/>
        <v>63759.842101339702</v>
      </c>
      <c r="K137" s="108">
        <f t="shared" si="63"/>
        <v>10221.185395576289</v>
      </c>
      <c r="L137" s="46">
        <f t="shared" si="77"/>
        <v>73981.027496915995</v>
      </c>
      <c r="M137" s="43">
        <f t="shared" si="78"/>
        <v>60571.849996272715</v>
      </c>
      <c r="N137" s="108">
        <f t="shared" si="79"/>
        <v>9710.1261257974747</v>
      </c>
      <c r="O137" s="47">
        <f t="shared" si="80"/>
        <v>70281.976122070191</v>
      </c>
      <c r="P137" s="119">
        <f t="shared" si="100"/>
        <v>57383.857891205735</v>
      </c>
      <c r="Q137" s="108">
        <f t="shared" si="82"/>
        <v>9199.0668560186605</v>
      </c>
      <c r="R137" s="46">
        <f t="shared" si="102"/>
        <v>66582.924747224402</v>
      </c>
      <c r="S137" s="43">
        <f t="shared" si="84"/>
        <v>51007.873681071767</v>
      </c>
      <c r="T137" s="108">
        <f t="shared" si="85"/>
        <v>8176.9483164610319</v>
      </c>
      <c r="U137" s="47">
        <f t="shared" si="86"/>
        <v>59184.821997532796</v>
      </c>
      <c r="V137" s="45">
        <f t="shared" si="87"/>
        <v>44631.889470937786</v>
      </c>
      <c r="W137" s="108">
        <f t="shared" si="88"/>
        <v>7154.8297769034016</v>
      </c>
      <c r="X137" s="46">
        <f t="shared" si="89"/>
        <v>51786.719247841189</v>
      </c>
      <c r="Y137" s="43">
        <f t="shared" si="90"/>
        <v>38255.905260803818</v>
      </c>
      <c r="Z137" s="108">
        <f t="shared" si="91"/>
        <v>6132.711237345773</v>
      </c>
      <c r="AA137" s="46">
        <f t="shared" si="92"/>
        <v>44388.616498149589</v>
      </c>
      <c r="AB137" s="16"/>
      <c r="AC137" s="16"/>
      <c r="AD137" s="16"/>
      <c r="AE137" s="16"/>
      <c r="AF137" s="16"/>
      <c r="AG137" s="17"/>
      <c r="AH137" s="16"/>
      <c r="AI137" s="16"/>
    </row>
    <row r="138" spans="1:35" s="26" customFormat="1" ht="13.5" customHeight="1">
      <c r="A138" s="187">
        <v>41</v>
      </c>
      <c r="B138" s="50">
        <v>44044</v>
      </c>
      <c r="C138" s="61">
        <f>VLOOKUP(B138,'base(indices)'!$A$4:$C$183,3,FALSE)</f>
        <v>1045</v>
      </c>
      <c r="D138" s="192">
        <f>'base(indices)'!G131</f>
        <v>1.1344402499999999</v>
      </c>
      <c r="E138" s="54">
        <f t="shared" si="103"/>
        <v>1185.4900612499998</v>
      </c>
      <c r="F138" s="82">
        <f>'base(indices)'!I131</f>
        <v>0.338806</v>
      </c>
      <c r="G138" s="54">
        <f t="shared" si="60"/>
        <v>401.65114569186744</v>
      </c>
      <c r="H138" s="267">
        <f t="shared" si="61"/>
        <v>1587.1412069418673</v>
      </c>
      <c r="I138" s="277">
        <f t="shared" si="93"/>
        <v>62166.390144196863</v>
      </c>
      <c r="J138" s="58">
        <f t="shared" si="104"/>
        <v>62166.390144196863</v>
      </c>
      <c r="K138" s="91">
        <f t="shared" si="63"/>
        <v>10221.185395576289</v>
      </c>
      <c r="L138" s="284">
        <f t="shared" si="77"/>
        <v>72387.575539773155</v>
      </c>
      <c r="M138" s="57">
        <f t="shared" si="78"/>
        <v>59058.070636987017</v>
      </c>
      <c r="N138" s="91">
        <f t="shared" si="79"/>
        <v>9710.1261257974747</v>
      </c>
      <c r="O138" s="60">
        <f t="shared" si="80"/>
        <v>68768.196762784486</v>
      </c>
      <c r="P138" s="58">
        <f t="shared" si="100"/>
        <v>55949.751129777178</v>
      </c>
      <c r="Q138" s="91">
        <f t="shared" si="82"/>
        <v>9199.0668560186605</v>
      </c>
      <c r="R138" s="59">
        <f t="shared" si="102"/>
        <v>65148.817985795838</v>
      </c>
      <c r="S138" s="57">
        <f t="shared" si="84"/>
        <v>49733.112115357493</v>
      </c>
      <c r="T138" s="91">
        <f t="shared" si="85"/>
        <v>8176.9483164610319</v>
      </c>
      <c r="U138" s="60">
        <f t="shared" si="86"/>
        <v>57910.060431818521</v>
      </c>
      <c r="V138" s="58">
        <f t="shared" si="87"/>
        <v>43516.473100937801</v>
      </c>
      <c r="W138" s="91">
        <f t="shared" si="88"/>
        <v>7154.8297769034016</v>
      </c>
      <c r="X138" s="59">
        <f t="shared" si="89"/>
        <v>50671.302877841204</v>
      </c>
      <c r="Y138" s="57">
        <f t="shared" si="90"/>
        <v>37299.834086518116</v>
      </c>
      <c r="Z138" s="91">
        <f t="shared" si="91"/>
        <v>6132.711237345773</v>
      </c>
      <c r="AA138" s="59">
        <f t="shared" si="92"/>
        <v>43432.545323863887</v>
      </c>
      <c r="AB138" s="32"/>
      <c r="AC138" s="32"/>
      <c r="AD138" s="32"/>
      <c r="AE138" s="32"/>
      <c r="AF138" s="32"/>
      <c r="AG138" s="33"/>
      <c r="AH138" s="32"/>
      <c r="AI138" s="32"/>
    </row>
    <row r="139" spans="1:35" ht="13.5" customHeight="1">
      <c r="A139" s="187">
        <v>40</v>
      </c>
      <c r="B139" s="50">
        <v>44075</v>
      </c>
      <c r="C139" s="61">
        <f>VLOOKUP(B139,'base(indices)'!$A$4:$C$183,3,FALSE)</f>
        <v>1045</v>
      </c>
      <c r="D139" s="192">
        <f>'base(indices)'!G132</f>
        <v>1.1318370200000001</v>
      </c>
      <c r="E139" s="63">
        <f t="shared" si="103"/>
        <v>1182.7696859</v>
      </c>
      <c r="F139" s="82">
        <f>'base(indices)'!I132</f>
        <v>0.337503</v>
      </c>
      <c r="G139" s="63">
        <f t="shared" si="60"/>
        <v>399.18831730030769</v>
      </c>
      <c r="H139" s="268">
        <f t="shared" si="61"/>
        <v>1581.9580032003078</v>
      </c>
      <c r="I139" s="278">
        <f t="shared" si="93"/>
        <v>60579.248937254997</v>
      </c>
      <c r="J139" s="119">
        <f t="shared" si="104"/>
        <v>60579.248937254997</v>
      </c>
      <c r="K139" s="108">
        <f t="shared" si="63"/>
        <v>10221.185395576289</v>
      </c>
      <c r="L139" s="46">
        <f t="shared" si="77"/>
        <v>70800.434332831283</v>
      </c>
      <c r="M139" s="43">
        <f t="shared" si="78"/>
        <v>57550.286490392245</v>
      </c>
      <c r="N139" s="108">
        <f t="shared" si="79"/>
        <v>9710.1261257974747</v>
      </c>
      <c r="O139" s="47">
        <f t="shared" si="80"/>
        <v>67260.412616189715</v>
      </c>
      <c r="P139" s="119">
        <f t="shared" si="100"/>
        <v>54521.324043529501</v>
      </c>
      <c r="Q139" s="108">
        <f t="shared" si="82"/>
        <v>9199.0668560186605</v>
      </c>
      <c r="R139" s="46">
        <f t="shared" si="102"/>
        <v>63720.390899548162</v>
      </c>
      <c r="S139" s="43">
        <f t="shared" si="84"/>
        <v>48463.399149803998</v>
      </c>
      <c r="T139" s="108">
        <f t="shared" si="85"/>
        <v>8176.9483164610319</v>
      </c>
      <c r="U139" s="47">
        <f t="shared" si="86"/>
        <v>56640.347466265026</v>
      </c>
      <c r="V139" s="45">
        <f t="shared" si="87"/>
        <v>42405.474256078494</v>
      </c>
      <c r="W139" s="108">
        <f t="shared" si="88"/>
        <v>7154.8297769034016</v>
      </c>
      <c r="X139" s="46">
        <f t="shared" si="89"/>
        <v>49560.304032981898</v>
      </c>
      <c r="Y139" s="43">
        <f t="shared" si="90"/>
        <v>36347.549362352998</v>
      </c>
      <c r="Z139" s="108">
        <f t="shared" si="91"/>
        <v>6132.711237345773</v>
      </c>
      <c r="AA139" s="46">
        <f t="shared" si="92"/>
        <v>42480.26059969877</v>
      </c>
      <c r="AB139" s="16"/>
      <c r="AC139" s="16"/>
      <c r="AD139" s="16"/>
      <c r="AE139" s="16"/>
      <c r="AF139" s="16"/>
      <c r="AG139" s="17"/>
      <c r="AH139" s="16"/>
      <c r="AI139" s="16"/>
    </row>
    <row r="140" spans="1:35" s="26" customFormat="1" ht="13.5" customHeight="1">
      <c r="A140" s="187">
        <v>39</v>
      </c>
      <c r="B140" s="50">
        <v>44105</v>
      </c>
      <c r="C140" s="61">
        <f>VLOOKUP(B140,'base(indices)'!$A$4:$C$183,3,FALSE)</f>
        <v>1045</v>
      </c>
      <c r="D140" s="192">
        <f>'base(indices)'!G133</f>
        <v>1.12676657</v>
      </c>
      <c r="E140" s="54">
        <f t="shared" si="103"/>
        <v>1177.4710656500001</v>
      </c>
      <c r="F140" s="82">
        <f>'base(indices)'!I133</f>
        <v>0.33634399999999998</v>
      </c>
      <c r="G140" s="54">
        <f t="shared" si="60"/>
        <v>396.03532810498359</v>
      </c>
      <c r="H140" s="267">
        <f t="shared" si="61"/>
        <v>1573.5063937549837</v>
      </c>
      <c r="I140" s="277">
        <f t="shared" si="93"/>
        <v>58997.29093405469</v>
      </c>
      <c r="J140" s="58">
        <f t="shared" si="104"/>
        <v>58997.29093405469</v>
      </c>
      <c r="K140" s="91">
        <f t="shared" si="63"/>
        <v>10221.185395576289</v>
      </c>
      <c r="L140" s="284">
        <f t="shared" si="77"/>
        <v>69218.476329630983</v>
      </c>
      <c r="M140" s="57">
        <f t="shared" si="78"/>
        <v>56047.426387351952</v>
      </c>
      <c r="N140" s="91">
        <f t="shared" si="79"/>
        <v>9710.1261257974747</v>
      </c>
      <c r="O140" s="60">
        <f t="shared" si="80"/>
        <v>65757.552513149421</v>
      </c>
      <c r="P140" s="58">
        <f t="shared" si="100"/>
        <v>53097.561840649221</v>
      </c>
      <c r="Q140" s="91">
        <f t="shared" si="82"/>
        <v>9199.0668560186605</v>
      </c>
      <c r="R140" s="59">
        <f t="shared" si="102"/>
        <v>62296.628696667882</v>
      </c>
      <c r="S140" s="57">
        <f t="shared" si="84"/>
        <v>47197.832747243752</v>
      </c>
      <c r="T140" s="91">
        <f t="shared" si="85"/>
        <v>8176.9483164610319</v>
      </c>
      <c r="U140" s="60">
        <f t="shared" si="86"/>
        <v>55374.781063704781</v>
      </c>
      <c r="V140" s="58">
        <f t="shared" si="87"/>
        <v>41298.103653838283</v>
      </c>
      <c r="W140" s="91">
        <f t="shared" si="88"/>
        <v>7154.8297769034016</v>
      </c>
      <c r="X140" s="59">
        <f t="shared" si="89"/>
        <v>48452.933430741687</v>
      </c>
      <c r="Y140" s="57">
        <f t="shared" si="90"/>
        <v>35398.374560432814</v>
      </c>
      <c r="Z140" s="91">
        <f t="shared" si="91"/>
        <v>6132.711237345773</v>
      </c>
      <c r="AA140" s="59">
        <f t="shared" si="92"/>
        <v>41531.085797778585</v>
      </c>
      <c r="AB140" s="32"/>
      <c r="AC140" s="32"/>
      <c r="AD140" s="32"/>
      <c r="AE140" s="32"/>
      <c r="AF140" s="32"/>
      <c r="AG140" s="33"/>
      <c r="AH140" s="32"/>
      <c r="AI140" s="32"/>
    </row>
    <row r="141" spans="1:35" ht="13.5" customHeight="1">
      <c r="A141" s="187">
        <v>38</v>
      </c>
      <c r="B141" s="50">
        <v>44136</v>
      </c>
      <c r="C141" s="61">
        <f>VLOOKUP(B141,'base(indices)'!$A$4:$C$183,3,FALSE)</f>
        <v>1045</v>
      </c>
      <c r="D141" s="192">
        <f>'base(indices)'!G134</f>
        <v>1.1162736</v>
      </c>
      <c r="E141" s="63">
        <f t="shared" si="103"/>
        <v>1166.5059120000001</v>
      </c>
      <c r="F141" s="82">
        <f>'base(indices)'!I134</f>
        <v>0.33518500000000001</v>
      </c>
      <c r="G141" s="63">
        <f t="shared" si="60"/>
        <v>390.99528411372006</v>
      </c>
      <c r="H141" s="268">
        <f t="shared" si="61"/>
        <v>1557.5011961137202</v>
      </c>
      <c r="I141" s="278">
        <f t="shared" si="93"/>
        <v>57423.784540299705</v>
      </c>
      <c r="J141" s="119">
        <f t="shared" si="104"/>
        <v>57423.784540299705</v>
      </c>
      <c r="K141" s="108">
        <f t="shared" si="63"/>
        <v>10221.185395576289</v>
      </c>
      <c r="L141" s="46">
        <f t="shared" si="77"/>
        <v>67644.969935875997</v>
      </c>
      <c r="M141" s="43">
        <f t="shared" si="78"/>
        <v>54552.595313284713</v>
      </c>
      <c r="N141" s="108">
        <f t="shared" si="79"/>
        <v>9710.1261257974747</v>
      </c>
      <c r="O141" s="47">
        <f t="shared" si="80"/>
        <v>64262.72143908219</v>
      </c>
      <c r="P141" s="119">
        <f t="shared" si="100"/>
        <v>51681.406086269737</v>
      </c>
      <c r="Q141" s="108">
        <f t="shared" si="82"/>
        <v>9199.0668560186605</v>
      </c>
      <c r="R141" s="46">
        <f t="shared" si="102"/>
        <v>60880.472942288397</v>
      </c>
      <c r="S141" s="43">
        <f t="shared" si="84"/>
        <v>45939.027632239769</v>
      </c>
      <c r="T141" s="108">
        <f t="shared" si="85"/>
        <v>8176.9483164610319</v>
      </c>
      <c r="U141" s="47">
        <f t="shared" si="86"/>
        <v>54115.975948700798</v>
      </c>
      <c r="V141" s="45">
        <f t="shared" si="87"/>
        <v>40196.649178209787</v>
      </c>
      <c r="W141" s="108">
        <f t="shared" si="88"/>
        <v>7154.8297769034016</v>
      </c>
      <c r="X141" s="46">
        <f t="shared" si="89"/>
        <v>47351.478955113191</v>
      </c>
      <c r="Y141" s="43">
        <f t="shared" si="90"/>
        <v>34454.27072417982</v>
      </c>
      <c r="Z141" s="108">
        <f t="shared" si="91"/>
        <v>6132.711237345773</v>
      </c>
      <c r="AA141" s="46">
        <f t="shared" si="92"/>
        <v>40586.981961525591</v>
      </c>
      <c r="AB141" s="16"/>
      <c r="AC141" s="16"/>
      <c r="AD141" s="16"/>
      <c r="AE141" s="16"/>
      <c r="AF141" s="16"/>
      <c r="AG141" s="17"/>
      <c r="AH141" s="16"/>
      <c r="AI141" s="16"/>
    </row>
    <row r="142" spans="1:35" s="26" customFormat="1" ht="13.5" customHeight="1" thickBot="1">
      <c r="A142" s="188">
        <v>37</v>
      </c>
      <c r="B142" s="247">
        <v>44166</v>
      </c>
      <c r="C142" s="61">
        <f>VLOOKUP(B142,'base(indices)'!$A$4:$C$183,3,FALSE)</f>
        <v>1045</v>
      </c>
      <c r="D142" s="335">
        <f>'base(indices)'!G135</f>
        <v>1.1073044400000001</v>
      </c>
      <c r="E142" s="163">
        <f t="shared" si="103"/>
        <v>1157.1331398</v>
      </c>
      <c r="F142" s="304">
        <f>'base(indices)'!I135</f>
        <v>0.33402599999999999</v>
      </c>
      <c r="G142" s="163">
        <f t="shared" si="60"/>
        <v>386.51255415483479</v>
      </c>
      <c r="H142" s="355">
        <f t="shared" si="61"/>
        <v>1543.6456939548348</v>
      </c>
      <c r="I142" s="280">
        <f t="shared" si="93"/>
        <v>55866.283344185984</v>
      </c>
      <c r="J142" s="58">
        <f t="shared" si="104"/>
        <v>55866.283344185984</v>
      </c>
      <c r="K142" s="86">
        <f t="shared" si="63"/>
        <v>10221.185395576289</v>
      </c>
      <c r="L142" s="287">
        <f t="shared" si="77"/>
        <v>66087.468739762277</v>
      </c>
      <c r="M142" s="85">
        <f t="shared" si="78"/>
        <v>53072.96917697668</v>
      </c>
      <c r="N142" s="86">
        <f t="shared" si="79"/>
        <v>9710.1261257974747</v>
      </c>
      <c r="O142" s="107">
        <f t="shared" si="80"/>
        <v>62783.095302774156</v>
      </c>
      <c r="P142" s="175">
        <f t="shared" si="100"/>
        <v>50279.65500976739</v>
      </c>
      <c r="Q142" s="86">
        <f t="shared" si="82"/>
        <v>9199.0668560186605</v>
      </c>
      <c r="R142" s="165">
        <f t="shared" si="102"/>
        <v>59478.72186578605</v>
      </c>
      <c r="S142" s="85">
        <f>J142*S$9</f>
        <v>44693.026675348789</v>
      </c>
      <c r="T142" s="86">
        <f t="shared" si="85"/>
        <v>8176.9483164610319</v>
      </c>
      <c r="U142" s="107">
        <f>S142+T142</f>
        <v>52869.974991809824</v>
      </c>
      <c r="V142" s="175">
        <f t="shared" si="87"/>
        <v>39106.398340930187</v>
      </c>
      <c r="W142" s="86">
        <f t="shared" si="88"/>
        <v>7154.8297769034016</v>
      </c>
      <c r="X142" s="165">
        <f t="shared" si="89"/>
        <v>46261.228117833591</v>
      </c>
      <c r="Y142" s="85">
        <f t="shared" si="90"/>
        <v>33519.770006511586</v>
      </c>
      <c r="Z142" s="86">
        <f t="shared" si="91"/>
        <v>6132.711237345773</v>
      </c>
      <c r="AA142" s="165">
        <f t="shared" si="92"/>
        <v>39652.481243857357</v>
      </c>
      <c r="AB142" s="32"/>
      <c r="AC142" s="32"/>
      <c r="AD142" s="32"/>
      <c r="AE142" s="32"/>
      <c r="AF142" s="32"/>
      <c r="AG142" s="33"/>
      <c r="AH142" s="32"/>
      <c r="AI142" s="32"/>
    </row>
    <row r="143" spans="1:35" s="26" customFormat="1" ht="13.5" customHeight="1">
      <c r="A143" s="217">
        <v>36</v>
      </c>
      <c r="B143" s="136">
        <v>44197</v>
      </c>
      <c r="C143" s="120">
        <f>VLOOKUP(B143,'base(indices)'!$A$4:$C$183,3,FALSE)</f>
        <v>1100</v>
      </c>
      <c r="D143" s="193">
        <f>'base(indices)'!G136</f>
        <v>1.09569012</v>
      </c>
      <c r="E143" s="78">
        <f>C143*D143</f>
        <v>1205.2591319999999</v>
      </c>
      <c r="F143" s="79">
        <f>'base(indices)'!I136</f>
        <v>0.33286700000000002</v>
      </c>
      <c r="G143" s="78">
        <f t="shared" si="60"/>
        <v>401.19099149144398</v>
      </c>
      <c r="H143" s="266">
        <f t="shared" si="61"/>
        <v>1606.4501234914439</v>
      </c>
      <c r="I143" s="281">
        <f t="shared" si="93"/>
        <v>54322.637650231147</v>
      </c>
      <c r="J143" s="48">
        <f>IF((I143)+K143&gt;$I$97,$I$197-K143,(I143))</f>
        <v>54322.637650231147</v>
      </c>
      <c r="K143" s="156">
        <f t="shared" si="63"/>
        <v>10221.185395576289</v>
      </c>
      <c r="L143" s="150">
        <f t="shared" si="77"/>
        <v>64543.823045807439</v>
      </c>
      <c r="M143" s="283">
        <f t="shared" si="78"/>
        <v>51606.505767719587</v>
      </c>
      <c r="N143" s="156">
        <f t="shared" si="79"/>
        <v>9710.1261257974747</v>
      </c>
      <c r="O143" s="290">
        <f t="shared" si="80"/>
        <v>61316.631893517064</v>
      </c>
      <c r="P143" s="292">
        <f t="shared" si="100"/>
        <v>48890.373885208035</v>
      </c>
      <c r="Q143" s="156">
        <f t="shared" si="82"/>
        <v>9199.0668560186605</v>
      </c>
      <c r="R143" s="150">
        <f t="shared" si="102"/>
        <v>58089.440741226696</v>
      </c>
      <c r="S143" s="283">
        <f t="shared" ref="S143:S153" si="105">J143*S$9</f>
        <v>43458.110120184923</v>
      </c>
      <c r="T143" s="156">
        <f t="shared" si="85"/>
        <v>8176.9483164610319</v>
      </c>
      <c r="U143" s="290">
        <f t="shared" ref="U143:U153" si="106">S143+T143</f>
        <v>51635.058436645952</v>
      </c>
      <c r="V143" s="288">
        <f t="shared" si="87"/>
        <v>38025.846355161797</v>
      </c>
      <c r="W143" s="156">
        <f t="shared" si="88"/>
        <v>7154.8297769034016</v>
      </c>
      <c r="X143" s="150">
        <f t="shared" si="89"/>
        <v>45180.6761320652</v>
      </c>
      <c r="Y143" s="283">
        <f t="shared" si="90"/>
        <v>32593.582590138685</v>
      </c>
      <c r="Z143" s="156">
        <f t="shared" si="91"/>
        <v>6132.711237345773</v>
      </c>
      <c r="AA143" s="150">
        <f t="shared" si="92"/>
        <v>38726.293827484456</v>
      </c>
      <c r="AB143" s="32"/>
      <c r="AC143" s="32"/>
      <c r="AD143" s="32"/>
      <c r="AE143" s="32"/>
      <c r="AF143" s="32"/>
      <c r="AG143" s="33"/>
      <c r="AH143" s="32"/>
      <c r="AI143" s="32"/>
    </row>
    <row r="144" spans="1:35" s="26" customFormat="1" ht="13.5" customHeight="1">
      <c r="A144" s="187">
        <v>35</v>
      </c>
      <c r="B144" s="50">
        <v>44228</v>
      </c>
      <c r="C144" s="61">
        <f>VLOOKUP(B144,'base(indices)'!$A$4:$C$183,3,FALSE)</f>
        <v>1100</v>
      </c>
      <c r="D144" s="192">
        <f>'base(indices)'!G137</f>
        <v>1.0872098800000001</v>
      </c>
      <c r="E144" s="54">
        <f t="shared" ref="E144:E154" si="107">C144*D144</f>
        <v>1195.9308680000001</v>
      </c>
      <c r="F144" s="82">
        <f>'base(indices)'!I137</f>
        <v>0.331708</v>
      </c>
      <c r="G144" s="54">
        <f t="shared" si="60"/>
        <v>396.69983636254403</v>
      </c>
      <c r="H144" s="267">
        <f t="shared" si="61"/>
        <v>1592.6307043625443</v>
      </c>
      <c r="I144" s="277">
        <f t="shared" si="93"/>
        <v>52716.187526739704</v>
      </c>
      <c r="J144" s="58">
        <f>IF((I144)+K144&gt;$I$197,$I$197-K144,(I144))</f>
        <v>52716.187526739704</v>
      </c>
      <c r="K144" s="91">
        <f t="shared" si="63"/>
        <v>10221.185395576289</v>
      </c>
      <c r="L144" s="284">
        <f t="shared" si="77"/>
        <v>62937.37292231599</v>
      </c>
      <c r="M144" s="57">
        <f t="shared" si="78"/>
        <v>50080.378150402714</v>
      </c>
      <c r="N144" s="91">
        <f t="shared" si="79"/>
        <v>9710.1261257974747</v>
      </c>
      <c r="O144" s="60">
        <f t="shared" si="80"/>
        <v>59790.50427620019</v>
      </c>
      <c r="P144" s="58">
        <f t="shared" si="100"/>
        <v>47444.568774065738</v>
      </c>
      <c r="Q144" s="91">
        <f t="shared" si="82"/>
        <v>9199.0668560186605</v>
      </c>
      <c r="R144" s="59">
        <f t="shared" si="102"/>
        <v>56643.635630084398</v>
      </c>
      <c r="S144" s="57">
        <f t="shared" si="105"/>
        <v>42172.950021391764</v>
      </c>
      <c r="T144" s="91">
        <f t="shared" si="85"/>
        <v>8176.9483164610319</v>
      </c>
      <c r="U144" s="60">
        <f t="shared" si="106"/>
        <v>50349.898337852792</v>
      </c>
      <c r="V144" s="58">
        <f t="shared" si="87"/>
        <v>36901.331268717789</v>
      </c>
      <c r="W144" s="91">
        <f t="shared" si="88"/>
        <v>7154.8297769034016</v>
      </c>
      <c r="X144" s="59">
        <f t="shared" si="89"/>
        <v>44056.161045621193</v>
      </c>
      <c r="Y144" s="57">
        <f t="shared" si="90"/>
        <v>31629.712516043823</v>
      </c>
      <c r="Z144" s="91">
        <f t="shared" si="91"/>
        <v>6132.711237345773</v>
      </c>
      <c r="AA144" s="59">
        <f t="shared" si="92"/>
        <v>37762.423753389594</v>
      </c>
      <c r="AB144" s="32"/>
      <c r="AC144" s="32"/>
      <c r="AD144" s="32"/>
      <c r="AE144" s="32"/>
      <c r="AF144" s="32"/>
      <c r="AG144" s="33"/>
      <c r="AH144" s="32"/>
      <c r="AI144" s="32"/>
    </row>
    <row r="145" spans="1:35" s="26" customFormat="1" ht="13.5" customHeight="1">
      <c r="A145" s="187">
        <v>34</v>
      </c>
      <c r="B145" s="50">
        <v>44256</v>
      </c>
      <c r="C145" s="61">
        <f>VLOOKUP(B145,'base(indices)'!$A$4:$C$183,3,FALSE)</f>
        <v>1100</v>
      </c>
      <c r="D145" s="192">
        <f>'base(indices)'!G138</f>
        <v>1.0820162099999999</v>
      </c>
      <c r="E145" s="63">
        <f t="shared" si="107"/>
        <v>1190.2178309999999</v>
      </c>
      <c r="F145" s="82">
        <f>'base(indices)'!I138</f>
        <v>0.33054899999999998</v>
      </c>
      <c r="G145" s="63">
        <f t="shared" si="60"/>
        <v>393.42531381921896</v>
      </c>
      <c r="H145" s="268">
        <f t="shared" si="61"/>
        <v>1583.6431448192188</v>
      </c>
      <c r="I145" s="278">
        <f t="shared" si="93"/>
        <v>51123.556822377162</v>
      </c>
      <c r="J145" s="119">
        <f>IF((I145)+K145&gt;$I$197,$I$197-K145,(I145))</f>
        <v>51123.556822377162</v>
      </c>
      <c r="K145" s="108">
        <f t="shared" si="63"/>
        <v>10221.185395576289</v>
      </c>
      <c r="L145" s="46">
        <f t="shared" si="77"/>
        <v>61344.742217953448</v>
      </c>
      <c r="M145" s="43">
        <f t="shared" si="78"/>
        <v>48567.378981258305</v>
      </c>
      <c r="N145" s="108">
        <f t="shared" si="79"/>
        <v>9710.1261257974747</v>
      </c>
      <c r="O145" s="47">
        <f t="shared" si="80"/>
        <v>58277.505107055782</v>
      </c>
      <c r="P145" s="119">
        <f t="shared" si="100"/>
        <v>46011.201140139448</v>
      </c>
      <c r="Q145" s="108">
        <f t="shared" si="82"/>
        <v>9199.0668560186605</v>
      </c>
      <c r="R145" s="46">
        <f t="shared" si="102"/>
        <v>55210.267996158109</v>
      </c>
      <c r="S145" s="43">
        <f t="shared" si="105"/>
        <v>40898.845457901734</v>
      </c>
      <c r="T145" s="108">
        <f t="shared" si="85"/>
        <v>8176.9483164610319</v>
      </c>
      <c r="U145" s="47">
        <f t="shared" si="106"/>
        <v>49075.79377436277</v>
      </c>
      <c r="V145" s="45">
        <f t="shared" si="87"/>
        <v>35786.489775664013</v>
      </c>
      <c r="W145" s="108">
        <f t="shared" si="88"/>
        <v>7154.8297769034016</v>
      </c>
      <c r="X145" s="46">
        <f t="shared" si="89"/>
        <v>42941.319552567416</v>
      </c>
      <c r="Y145" s="43">
        <f t="shared" si="90"/>
        <v>30674.134093426295</v>
      </c>
      <c r="Z145" s="108">
        <f t="shared" si="91"/>
        <v>6132.711237345773</v>
      </c>
      <c r="AA145" s="46">
        <f t="shared" si="92"/>
        <v>36806.84533077207</v>
      </c>
      <c r="AB145" s="32"/>
      <c r="AC145" s="32"/>
      <c r="AD145" s="32"/>
      <c r="AE145" s="32"/>
      <c r="AF145" s="32"/>
      <c r="AG145" s="33"/>
      <c r="AH145" s="32"/>
      <c r="AI145" s="32"/>
    </row>
    <row r="146" spans="1:35" s="26" customFormat="1" ht="13.5" customHeight="1">
      <c r="A146" s="187">
        <v>33</v>
      </c>
      <c r="B146" s="50">
        <v>44287</v>
      </c>
      <c r="C146" s="61">
        <f>VLOOKUP(B146,'base(indices)'!$A$4:$C$183,3,FALSE)</f>
        <v>1100</v>
      </c>
      <c r="D146" s="192">
        <f>'base(indices)'!G139</f>
        <v>1.0720461800000001</v>
      </c>
      <c r="E146" s="54">
        <f t="shared" si="107"/>
        <v>1179.250798</v>
      </c>
      <c r="F146" s="82">
        <f>'base(indices)'!I139</f>
        <v>0.32939000000000002</v>
      </c>
      <c r="G146" s="54">
        <f t="shared" si="60"/>
        <v>388.43342035322001</v>
      </c>
      <c r="H146" s="267">
        <f t="shared" si="61"/>
        <v>1567.6842183532201</v>
      </c>
      <c r="I146" s="277">
        <f t="shared" si="93"/>
        <v>49539.913677557946</v>
      </c>
      <c r="J146" s="58">
        <f>IF((I146)+K146&gt;$I$197,$I$197-K146,(I146))</f>
        <v>49539.913677557946</v>
      </c>
      <c r="K146" s="91">
        <f t="shared" si="63"/>
        <v>10221.185395576289</v>
      </c>
      <c r="L146" s="284">
        <f t="shared" si="77"/>
        <v>59761.099073134232</v>
      </c>
      <c r="M146" s="57">
        <f t="shared" si="78"/>
        <v>47062.91799368005</v>
      </c>
      <c r="N146" s="91">
        <f t="shared" si="79"/>
        <v>9710.1261257974747</v>
      </c>
      <c r="O146" s="60">
        <f t="shared" si="80"/>
        <v>56773.044119477527</v>
      </c>
      <c r="P146" s="58">
        <f t="shared" si="100"/>
        <v>44585.922309802154</v>
      </c>
      <c r="Q146" s="91">
        <f t="shared" si="82"/>
        <v>9199.0668560186605</v>
      </c>
      <c r="R146" s="59">
        <f t="shared" si="102"/>
        <v>53784.989165820814</v>
      </c>
      <c r="S146" s="57">
        <f t="shared" si="105"/>
        <v>39631.930942046361</v>
      </c>
      <c r="T146" s="91">
        <f t="shared" si="85"/>
        <v>8176.9483164610319</v>
      </c>
      <c r="U146" s="60">
        <f t="shared" si="106"/>
        <v>47808.879258507397</v>
      </c>
      <c r="V146" s="58">
        <f t="shared" si="87"/>
        <v>34677.939574290562</v>
      </c>
      <c r="W146" s="91">
        <f t="shared" si="88"/>
        <v>7154.8297769034016</v>
      </c>
      <c r="X146" s="59">
        <f t="shared" si="89"/>
        <v>41832.769351193965</v>
      </c>
      <c r="Y146" s="57">
        <f t="shared" si="90"/>
        <v>29723.948206534766</v>
      </c>
      <c r="Z146" s="91">
        <f t="shared" si="91"/>
        <v>6132.711237345773</v>
      </c>
      <c r="AA146" s="59">
        <f t="shared" si="92"/>
        <v>35856.65944388054</v>
      </c>
      <c r="AB146" s="32"/>
      <c r="AC146" s="32"/>
      <c r="AD146" s="32"/>
      <c r="AE146" s="32"/>
      <c r="AF146" s="32"/>
      <c r="AG146" s="33"/>
      <c r="AH146" s="32"/>
      <c r="AI146" s="32"/>
    </row>
    <row r="147" spans="1:35" s="26" customFormat="1" ht="13.5" customHeight="1">
      <c r="A147" s="187">
        <v>32</v>
      </c>
      <c r="B147" s="50">
        <v>44317</v>
      </c>
      <c r="C147" s="61">
        <f>VLOOKUP(B147,'base(indices)'!$A$4:$C$183,3,FALSE)</f>
        <v>1100</v>
      </c>
      <c r="D147" s="192">
        <f>'base(indices)'!G140</f>
        <v>1.06565226</v>
      </c>
      <c r="E147" s="63">
        <f t="shared" si="107"/>
        <v>1172.217486</v>
      </c>
      <c r="F147" s="82">
        <f>'base(indices)'!I140</f>
        <v>0.32779999999999998</v>
      </c>
      <c r="G147" s="63">
        <f t="shared" si="60"/>
        <v>384.25289191079997</v>
      </c>
      <c r="H147" s="268">
        <f t="shared" si="61"/>
        <v>1556.4703779107999</v>
      </c>
      <c r="I147" s="278">
        <f t="shared" si="93"/>
        <v>47972.229459204726</v>
      </c>
      <c r="J147" s="119">
        <f t="shared" ref="J147:J154" si="108">IF((I147)+K147&gt;$I$197,$I$197-K147,(I147))</f>
        <v>47972.229459204726</v>
      </c>
      <c r="K147" s="108">
        <f t="shared" si="63"/>
        <v>10221.185395576289</v>
      </c>
      <c r="L147" s="46">
        <f t="shared" si="77"/>
        <v>58193.414854781018</v>
      </c>
      <c r="M147" s="43">
        <f t="shared" si="78"/>
        <v>45573.617986244484</v>
      </c>
      <c r="N147" s="108">
        <f t="shared" si="79"/>
        <v>9710.1261257974747</v>
      </c>
      <c r="O147" s="47">
        <f t="shared" si="80"/>
        <v>55283.744112041961</v>
      </c>
      <c r="P147" s="119">
        <f t="shared" si="100"/>
        <v>43175.006513284257</v>
      </c>
      <c r="Q147" s="108">
        <f t="shared" si="82"/>
        <v>9199.0668560186605</v>
      </c>
      <c r="R147" s="46">
        <f t="shared" si="102"/>
        <v>52374.073369302918</v>
      </c>
      <c r="S147" s="43">
        <f t="shared" si="105"/>
        <v>38377.783567363782</v>
      </c>
      <c r="T147" s="108">
        <f t="shared" si="85"/>
        <v>8176.9483164610319</v>
      </c>
      <c r="U147" s="47">
        <f t="shared" si="106"/>
        <v>46554.731883824817</v>
      </c>
      <c r="V147" s="45">
        <f t="shared" si="87"/>
        <v>33580.560621443306</v>
      </c>
      <c r="W147" s="108">
        <f t="shared" si="88"/>
        <v>7154.8297769034016</v>
      </c>
      <c r="X147" s="46">
        <f t="shared" si="89"/>
        <v>40735.39039834671</v>
      </c>
      <c r="Y147" s="43">
        <f t="shared" si="90"/>
        <v>28783.337675522835</v>
      </c>
      <c r="Z147" s="108">
        <f t="shared" si="91"/>
        <v>6132.711237345773</v>
      </c>
      <c r="AA147" s="46">
        <f t="shared" si="92"/>
        <v>34916.048912868609</v>
      </c>
      <c r="AB147" s="32"/>
      <c r="AC147" s="32"/>
      <c r="AD147" s="32"/>
      <c r="AE147" s="32"/>
      <c r="AF147" s="32"/>
      <c r="AG147" s="33"/>
      <c r="AH147" s="32"/>
      <c r="AI147" s="32"/>
    </row>
    <row r="148" spans="1:35" s="26" customFormat="1" ht="13.5" customHeight="1">
      <c r="A148" s="187">
        <v>31</v>
      </c>
      <c r="B148" s="50">
        <v>44348</v>
      </c>
      <c r="C148" s="61">
        <f>VLOOKUP(B148,'base(indices)'!$A$4:$C$183,3,FALSE)</f>
        <v>1100</v>
      </c>
      <c r="D148" s="192">
        <f>'base(indices)'!G141</f>
        <v>1.0609839299999999</v>
      </c>
      <c r="E148" s="54">
        <f t="shared" si="107"/>
        <v>1167.0823229999999</v>
      </c>
      <c r="F148" s="82">
        <f>'base(indices)'!I141</f>
        <v>0.32621</v>
      </c>
      <c r="G148" s="54">
        <f t="shared" si="60"/>
        <v>380.71392458582994</v>
      </c>
      <c r="H148" s="267">
        <f t="shared" si="61"/>
        <v>1547.7962475858299</v>
      </c>
      <c r="I148" s="277">
        <f t="shared" si="93"/>
        <v>46415.759081293923</v>
      </c>
      <c r="J148" s="58">
        <f t="shared" si="108"/>
        <v>46415.759081293923</v>
      </c>
      <c r="K148" s="91">
        <f t="shared" si="63"/>
        <v>10221.185395576289</v>
      </c>
      <c r="L148" s="284">
        <f t="shared" si="77"/>
        <v>56636.944476870209</v>
      </c>
      <c r="M148" s="57">
        <f t="shared" si="78"/>
        <v>44094.971127229226</v>
      </c>
      <c r="N148" s="91">
        <f t="shared" si="79"/>
        <v>9710.1261257974747</v>
      </c>
      <c r="O148" s="60">
        <f t="shared" si="80"/>
        <v>53805.097253026703</v>
      </c>
      <c r="P148" s="58">
        <f t="shared" si="100"/>
        <v>41774.183173164529</v>
      </c>
      <c r="Q148" s="91">
        <f t="shared" si="82"/>
        <v>9199.0668560186605</v>
      </c>
      <c r="R148" s="59">
        <f t="shared" si="102"/>
        <v>50973.250029183189</v>
      </c>
      <c r="S148" s="57">
        <f t="shared" si="105"/>
        <v>37132.607265035142</v>
      </c>
      <c r="T148" s="91">
        <f t="shared" si="85"/>
        <v>8176.9483164610319</v>
      </c>
      <c r="U148" s="60">
        <f t="shared" si="106"/>
        <v>45309.55558149617</v>
      </c>
      <c r="V148" s="58">
        <f t="shared" si="87"/>
        <v>32491.031356905743</v>
      </c>
      <c r="W148" s="91">
        <f t="shared" si="88"/>
        <v>7154.8297769034016</v>
      </c>
      <c r="X148" s="59">
        <f t="shared" si="89"/>
        <v>39645.861133809143</v>
      </c>
      <c r="Y148" s="57">
        <f t="shared" si="90"/>
        <v>27849.455448776353</v>
      </c>
      <c r="Z148" s="91">
        <f t="shared" si="91"/>
        <v>6132.711237345773</v>
      </c>
      <c r="AA148" s="59">
        <f t="shared" si="92"/>
        <v>33982.166686122124</v>
      </c>
      <c r="AB148" s="32"/>
      <c r="AC148" s="32"/>
      <c r="AD148" s="32"/>
      <c r="AE148" s="32"/>
      <c r="AF148" s="32"/>
      <c r="AG148" s="33"/>
      <c r="AH148" s="32"/>
      <c r="AI148" s="32"/>
    </row>
    <row r="149" spans="1:35" s="26" customFormat="1" ht="13.5" customHeight="1">
      <c r="A149" s="187">
        <v>30</v>
      </c>
      <c r="B149" s="50">
        <v>44378</v>
      </c>
      <c r="C149" s="61">
        <f>VLOOKUP(B149,'base(indices)'!$A$4:$C$183,3,FALSE)</f>
        <v>1100</v>
      </c>
      <c r="D149" s="192">
        <f>'base(indices)'!G142</f>
        <v>1.0522502600000001</v>
      </c>
      <c r="E149" s="63">
        <f t="shared" si="107"/>
        <v>1157.4752860000001</v>
      </c>
      <c r="F149" s="82">
        <f>'base(indices)'!I142</f>
        <v>0.32419100000000001</v>
      </c>
      <c r="G149" s="63">
        <f t="shared" si="60"/>
        <v>375.24307044362604</v>
      </c>
      <c r="H149" s="268">
        <f t="shared" si="61"/>
        <v>1532.7183564436261</v>
      </c>
      <c r="I149" s="278">
        <f t="shared" si="93"/>
        <v>44867.962833708094</v>
      </c>
      <c r="J149" s="119">
        <f t="shared" si="108"/>
        <v>44867.962833708094</v>
      </c>
      <c r="K149" s="108">
        <f t="shared" si="63"/>
        <v>10221.185395576289</v>
      </c>
      <c r="L149" s="46">
        <f t="shared" si="77"/>
        <v>55089.148229284387</v>
      </c>
      <c r="M149" s="43">
        <f t="shared" si="78"/>
        <v>42624.564692022686</v>
      </c>
      <c r="N149" s="108">
        <f t="shared" si="79"/>
        <v>9710.1261257974747</v>
      </c>
      <c r="O149" s="47">
        <f t="shared" si="80"/>
        <v>52334.690817820163</v>
      </c>
      <c r="P149" s="119">
        <f t="shared" si="100"/>
        <v>40381.166550337286</v>
      </c>
      <c r="Q149" s="108">
        <f t="shared" si="82"/>
        <v>9199.0668560186605</v>
      </c>
      <c r="R149" s="46">
        <f t="shared" si="102"/>
        <v>49580.233406355946</v>
      </c>
      <c r="S149" s="43">
        <f t="shared" si="105"/>
        <v>35894.370266966478</v>
      </c>
      <c r="T149" s="108">
        <f t="shared" si="85"/>
        <v>8176.9483164610319</v>
      </c>
      <c r="U149" s="47">
        <f t="shared" si="106"/>
        <v>44071.318583427506</v>
      </c>
      <c r="V149" s="45">
        <f t="shared" si="87"/>
        <v>31407.573983595663</v>
      </c>
      <c r="W149" s="108">
        <f t="shared" si="88"/>
        <v>7154.8297769034016</v>
      </c>
      <c r="X149" s="46">
        <f t="shared" si="89"/>
        <v>38562.403760499066</v>
      </c>
      <c r="Y149" s="43">
        <f t="shared" si="90"/>
        <v>26920.777700224855</v>
      </c>
      <c r="Z149" s="108">
        <f t="shared" si="91"/>
        <v>6132.711237345773</v>
      </c>
      <c r="AA149" s="46">
        <f t="shared" si="92"/>
        <v>33053.488937570626</v>
      </c>
      <c r="AB149" s="32"/>
      <c r="AC149" s="32"/>
      <c r="AD149" s="32"/>
      <c r="AE149" s="32"/>
      <c r="AF149" s="32"/>
      <c r="AG149" s="33"/>
      <c r="AH149" s="32"/>
      <c r="AI149" s="32"/>
    </row>
    <row r="150" spans="1:35" s="26" customFormat="1" ht="13.5" customHeight="1">
      <c r="A150" s="187">
        <v>29</v>
      </c>
      <c r="B150" s="50">
        <v>44409</v>
      </c>
      <c r="C150" s="61">
        <f>VLOOKUP(B150,'base(indices)'!$A$4:$C$183,3,FALSE)</f>
        <v>1100</v>
      </c>
      <c r="D150" s="192">
        <f>'base(indices)'!G143</f>
        <v>1.0447282099999999</v>
      </c>
      <c r="E150" s="54">
        <f t="shared" si="107"/>
        <v>1149.2010309999998</v>
      </c>
      <c r="F150" s="82">
        <f>'base(indices)'!I143</f>
        <v>0.321745</v>
      </c>
      <c r="G150" s="54">
        <f t="shared" si="60"/>
        <v>369.74968571909494</v>
      </c>
      <c r="H150" s="267">
        <f t="shared" si="61"/>
        <v>1518.9507167190948</v>
      </c>
      <c r="I150" s="277">
        <f t="shared" si="93"/>
        <v>43335.244477264467</v>
      </c>
      <c r="J150" s="58">
        <f t="shared" si="108"/>
        <v>43335.244477264467</v>
      </c>
      <c r="K150" s="91">
        <f t="shared" si="63"/>
        <v>10221.185395576289</v>
      </c>
      <c r="L150" s="284">
        <f t="shared" si="77"/>
        <v>53556.429872840759</v>
      </c>
      <c r="M150" s="57">
        <f t="shared" si="78"/>
        <v>41168.482253401242</v>
      </c>
      <c r="N150" s="91">
        <f t="shared" si="79"/>
        <v>9710.1261257974747</v>
      </c>
      <c r="O150" s="60">
        <f t="shared" si="80"/>
        <v>50878.608379198718</v>
      </c>
      <c r="P150" s="58">
        <f t="shared" si="100"/>
        <v>39001.720029538024</v>
      </c>
      <c r="Q150" s="91">
        <f t="shared" si="82"/>
        <v>9199.0668560186605</v>
      </c>
      <c r="R150" s="59">
        <f t="shared" si="102"/>
        <v>48200.786885556685</v>
      </c>
      <c r="S150" s="57">
        <f t="shared" si="105"/>
        <v>34668.195581811575</v>
      </c>
      <c r="T150" s="91">
        <f t="shared" si="85"/>
        <v>8176.9483164610319</v>
      </c>
      <c r="U150" s="60">
        <f t="shared" si="106"/>
        <v>42845.14389827261</v>
      </c>
      <c r="V150" s="58">
        <f t="shared" si="87"/>
        <v>30334.671134085125</v>
      </c>
      <c r="W150" s="91">
        <f t="shared" si="88"/>
        <v>7154.8297769034016</v>
      </c>
      <c r="X150" s="59">
        <f t="shared" si="89"/>
        <v>37489.500910988529</v>
      </c>
      <c r="Y150" s="57">
        <f t="shared" si="90"/>
        <v>26001.146686358679</v>
      </c>
      <c r="Z150" s="91">
        <f t="shared" si="91"/>
        <v>6132.711237345773</v>
      </c>
      <c r="AA150" s="59">
        <f t="shared" si="92"/>
        <v>32133.857923704454</v>
      </c>
      <c r="AB150" s="32"/>
      <c r="AC150" s="32"/>
      <c r="AD150" s="32"/>
      <c r="AE150" s="32"/>
      <c r="AF150" s="32"/>
      <c r="AG150" s="33"/>
      <c r="AH150" s="32"/>
      <c r="AI150" s="32"/>
    </row>
    <row r="151" spans="1:35" s="26" customFormat="1" ht="13.5" customHeight="1">
      <c r="A151" s="187">
        <v>28</v>
      </c>
      <c r="B151" s="50">
        <v>44440</v>
      </c>
      <c r="C151" s="61">
        <f>VLOOKUP(B151,'base(indices)'!$A$4:$C$183,3,FALSE)</f>
        <v>1100</v>
      </c>
      <c r="D151" s="192">
        <f>'base(indices)'!G144</f>
        <v>1.0355121599999999</v>
      </c>
      <c r="E151" s="63">
        <f t="shared" si="107"/>
        <v>1139.0633759999998</v>
      </c>
      <c r="F151" s="82">
        <f>'base(indices)'!I144</f>
        <v>0.319299</v>
      </c>
      <c r="G151" s="63">
        <f t="shared" ref="G151:G178" si="109">E151*F151</f>
        <v>363.70179689342393</v>
      </c>
      <c r="H151" s="268">
        <f t="shared" ref="H151:H178" si="110">E151+G151</f>
        <v>1502.7651728934238</v>
      </c>
      <c r="I151" s="278">
        <f t="shared" si="93"/>
        <v>41816.29376054537</v>
      </c>
      <c r="J151" s="119">
        <f t="shared" si="108"/>
        <v>41816.29376054537</v>
      </c>
      <c r="K151" s="108">
        <f t="shared" ref="K151:K178" si="111">I$196</f>
        <v>10221.185395576289</v>
      </c>
      <c r="L151" s="46">
        <f t="shared" si="77"/>
        <v>52037.479156121655</v>
      </c>
      <c r="M151" s="43">
        <f t="shared" si="78"/>
        <v>39725.479072518101</v>
      </c>
      <c r="N151" s="108">
        <f t="shared" si="79"/>
        <v>9710.1261257974747</v>
      </c>
      <c r="O151" s="47">
        <f t="shared" si="80"/>
        <v>49435.605198315578</v>
      </c>
      <c r="P151" s="119">
        <f t="shared" si="100"/>
        <v>37634.664384490832</v>
      </c>
      <c r="Q151" s="108">
        <f t="shared" si="82"/>
        <v>9199.0668560186605</v>
      </c>
      <c r="R151" s="46">
        <f t="shared" si="102"/>
        <v>46833.731240509493</v>
      </c>
      <c r="S151" s="43">
        <f t="shared" si="105"/>
        <v>33453.035008436294</v>
      </c>
      <c r="T151" s="108">
        <f t="shared" si="85"/>
        <v>8176.9483164610319</v>
      </c>
      <c r="U151" s="47">
        <f t="shared" si="106"/>
        <v>41629.98332489733</v>
      </c>
      <c r="V151" s="45">
        <f t="shared" si="87"/>
        <v>29271.405632381757</v>
      </c>
      <c r="W151" s="108">
        <f t="shared" si="88"/>
        <v>7154.8297769034016</v>
      </c>
      <c r="X151" s="46">
        <f t="shared" si="89"/>
        <v>36426.23540928516</v>
      </c>
      <c r="Y151" s="43">
        <f t="shared" si="90"/>
        <v>25089.776256327223</v>
      </c>
      <c r="Z151" s="108">
        <f t="shared" si="91"/>
        <v>6132.711237345773</v>
      </c>
      <c r="AA151" s="46">
        <f t="shared" si="92"/>
        <v>31222.487493672998</v>
      </c>
      <c r="AB151" s="32"/>
      <c r="AC151" s="32"/>
      <c r="AD151" s="32"/>
      <c r="AE151" s="32"/>
      <c r="AF151" s="32"/>
      <c r="AG151" s="33"/>
      <c r="AH151" s="32"/>
      <c r="AI151" s="32"/>
    </row>
    <row r="152" spans="1:35" s="26" customFormat="1" ht="13.5" customHeight="1">
      <c r="A152" s="187">
        <v>27</v>
      </c>
      <c r="B152" s="50">
        <v>44470</v>
      </c>
      <c r="C152" s="61">
        <f>VLOOKUP(B152,'base(indices)'!$A$4:$C$183,3,FALSE)</f>
        <v>1100</v>
      </c>
      <c r="D152" s="192">
        <f>'base(indices)'!G145</f>
        <v>1.02384038</v>
      </c>
      <c r="E152" s="54">
        <f t="shared" si="107"/>
        <v>1126.224418</v>
      </c>
      <c r="F152" s="82">
        <f>'base(indices)'!I145</f>
        <v>0.31628699999999998</v>
      </c>
      <c r="G152" s="54">
        <f t="shared" si="109"/>
        <v>356.21014249596601</v>
      </c>
      <c r="H152" s="267">
        <f t="shared" si="110"/>
        <v>1482.434560495966</v>
      </c>
      <c r="I152" s="277">
        <f t="shared" si="93"/>
        <v>40313.528587651948</v>
      </c>
      <c r="J152" s="58">
        <f t="shared" si="108"/>
        <v>40313.528587651948</v>
      </c>
      <c r="K152" s="91">
        <f t="shared" si="111"/>
        <v>10221.185395576289</v>
      </c>
      <c r="L152" s="284">
        <f t="shared" si="77"/>
        <v>50534.713983228241</v>
      </c>
      <c r="M152" s="57">
        <f t="shared" si="78"/>
        <v>38297.85215826935</v>
      </c>
      <c r="N152" s="91">
        <f t="shared" si="79"/>
        <v>9710.1261257974747</v>
      </c>
      <c r="O152" s="60">
        <f t="shared" si="80"/>
        <v>48007.978284066827</v>
      </c>
      <c r="P152" s="58">
        <f t="shared" si="100"/>
        <v>36282.175728886752</v>
      </c>
      <c r="Q152" s="91">
        <f t="shared" si="82"/>
        <v>9199.0668560186605</v>
      </c>
      <c r="R152" s="59">
        <f t="shared" si="102"/>
        <v>45481.242584905413</v>
      </c>
      <c r="S152" s="57">
        <f t="shared" si="105"/>
        <v>32250.822870121559</v>
      </c>
      <c r="T152" s="91">
        <f t="shared" si="85"/>
        <v>8176.9483164610319</v>
      </c>
      <c r="U152" s="60">
        <f t="shared" si="106"/>
        <v>40427.771186582591</v>
      </c>
      <c r="V152" s="58">
        <f t="shared" si="87"/>
        <v>28219.470011356363</v>
      </c>
      <c r="W152" s="91">
        <f t="shared" si="88"/>
        <v>7154.8297769034016</v>
      </c>
      <c r="X152" s="59">
        <f t="shared" si="89"/>
        <v>35374.299788259763</v>
      </c>
      <c r="Y152" s="57">
        <f t="shared" si="90"/>
        <v>24188.117152591167</v>
      </c>
      <c r="Z152" s="91">
        <f t="shared" si="91"/>
        <v>6132.711237345773</v>
      </c>
      <c r="AA152" s="59">
        <f t="shared" si="92"/>
        <v>30320.828389936942</v>
      </c>
      <c r="AB152" s="32"/>
      <c r="AC152" s="32"/>
      <c r="AD152" s="32"/>
      <c r="AE152" s="32"/>
      <c r="AF152" s="32"/>
      <c r="AG152" s="33"/>
      <c r="AH152" s="32"/>
      <c r="AI152" s="32"/>
    </row>
    <row r="153" spans="1:35" s="26" customFormat="1" ht="13.5" customHeight="1">
      <c r="A153" s="187">
        <v>26</v>
      </c>
      <c r="B153" s="50">
        <v>44501</v>
      </c>
      <c r="C153" s="61">
        <f>VLOOKUP(B153,'base(indices)'!$A$4:$C$183,3,FALSE)</f>
        <v>1100</v>
      </c>
      <c r="D153" s="192">
        <f>'base(indices)'!G146</f>
        <v>1.0116999799999999</v>
      </c>
      <c r="E153" s="63">
        <f t="shared" si="107"/>
        <v>1112.8699779999999</v>
      </c>
      <c r="F153" s="82">
        <f>'base(indices)'!I146</f>
        <v>0.31271199999999999</v>
      </c>
      <c r="G153" s="63">
        <f t="shared" si="109"/>
        <v>348.00779656033598</v>
      </c>
      <c r="H153" s="268">
        <f t="shared" si="110"/>
        <v>1460.8777745603359</v>
      </c>
      <c r="I153" s="278">
        <f t="shared" si="93"/>
        <v>38831.094027155981</v>
      </c>
      <c r="J153" s="119">
        <f t="shared" si="108"/>
        <v>38831.094027155981</v>
      </c>
      <c r="K153" s="108">
        <f t="shared" si="111"/>
        <v>10221.185395576289</v>
      </c>
      <c r="L153" s="46">
        <f t="shared" si="77"/>
        <v>49052.279422732274</v>
      </c>
      <c r="M153" s="43">
        <f t="shared" si="78"/>
        <v>36889.539325798178</v>
      </c>
      <c r="N153" s="108">
        <f t="shared" si="79"/>
        <v>9710.1261257974747</v>
      </c>
      <c r="O153" s="47">
        <f t="shared" si="80"/>
        <v>46599.665451595654</v>
      </c>
      <c r="P153" s="119">
        <f t="shared" si="100"/>
        <v>34947.984624440382</v>
      </c>
      <c r="Q153" s="108">
        <f t="shared" si="82"/>
        <v>9199.0668560186605</v>
      </c>
      <c r="R153" s="46">
        <f t="shared" si="102"/>
        <v>44147.051480459042</v>
      </c>
      <c r="S153" s="43">
        <f t="shared" si="105"/>
        <v>31064.875221724786</v>
      </c>
      <c r="T153" s="108">
        <f t="shared" si="85"/>
        <v>8176.9483164610319</v>
      </c>
      <c r="U153" s="47">
        <f t="shared" si="106"/>
        <v>39241.823538185818</v>
      </c>
      <c r="V153" s="45">
        <f t="shared" si="87"/>
        <v>27181.765819009186</v>
      </c>
      <c r="W153" s="108">
        <f t="shared" si="88"/>
        <v>7154.8297769034016</v>
      </c>
      <c r="X153" s="46">
        <f t="shared" si="89"/>
        <v>34336.595595912586</v>
      </c>
      <c r="Y153" s="43">
        <f t="shared" si="90"/>
        <v>23298.656416293587</v>
      </c>
      <c r="Z153" s="108">
        <f t="shared" si="91"/>
        <v>6132.711237345773</v>
      </c>
      <c r="AA153" s="46">
        <f t="shared" si="92"/>
        <v>29431.367653639361</v>
      </c>
      <c r="AB153" s="32"/>
      <c r="AC153" s="32"/>
      <c r="AD153" s="32"/>
      <c r="AE153" s="32"/>
      <c r="AF153" s="32"/>
      <c r="AG153" s="33"/>
      <c r="AH153" s="32"/>
      <c r="AI153" s="32"/>
    </row>
    <row r="154" spans="1:35" s="26" customFormat="1" ht="13.5" customHeight="1" thickBot="1">
      <c r="A154" s="305">
        <v>25</v>
      </c>
      <c r="B154" s="68">
        <v>44531</v>
      </c>
      <c r="C154" s="61">
        <f>VLOOKUP(B154,'base(indices)'!$A$4:$C$183,3,FALSE)</f>
        <v>1100</v>
      </c>
      <c r="D154" s="335">
        <f>'base(indices)'!G147</f>
        <v>0.99999998000000001</v>
      </c>
      <c r="E154" s="163">
        <f t="shared" si="107"/>
        <v>1099.9999780000001</v>
      </c>
      <c r="F154" s="304">
        <f>'base(indices)'!I147</f>
        <v>0.30830000000000002</v>
      </c>
      <c r="G154" s="163">
        <f t="shared" si="109"/>
        <v>339.12999321740006</v>
      </c>
      <c r="H154" s="355">
        <f t="shared" si="110"/>
        <v>1439.1299712174</v>
      </c>
      <c r="I154" s="279">
        <f t="shared" si="93"/>
        <v>37370.216252595645</v>
      </c>
      <c r="J154" s="58">
        <f t="shared" si="108"/>
        <v>37370.216252595645</v>
      </c>
      <c r="K154" s="202">
        <f t="shared" si="111"/>
        <v>10221.185395576289</v>
      </c>
      <c r="L154" s="286">
        <f t="shared" si="77"/>
        <v>47591.40164817193</v>
      </c>
      <c r="M154" s="282">
        <f t="shared" si="78"/>
        <v>35501.705439965859</v>
      </c>
      <c r="N154" s="202">
        <f t="shared" si="79"/>
        <v>9710.1261257974747</v>
      </c>
      <c r="O154" s="289">
        <f t="shared" si="80"/>
        <v>45211.831565763336</v>
      </c>
      <c r="P154" s="285">
        <f t="shared" si="100"/>
        <v>33633.194627336081</v>
      </c>
      <c r="Q154" s="202">
        <f t="shared" si="82"/>
        <v>9199.0668560186605</v>
      </c>
      <c r="R154" s="203">
        <f t="shared" si="102"/>
        <v>42832.261483354741</v>
      </c>
      <c r="S154" s="282">
        <f>J154*S$9</f>
        <v>29896.173002076517</v>
      </c>
      <c r="T154" s="202">
        <f t="shared" si="85"/>
        <v>8176.9483164610319</v>
      </c>
      <c r="U154" s="289">
        <f>S154+T154</f>
        <v>38073.121318537553</v>
      </c>
      <c r="V154" s="285">
        <f t="shared" si="87"/>
        <v>26159.15137681695</v>
      </c>
      <c r="W154" s="202">
        <f t="shared" si="88"/>
        <v>7154.8297769034016</v>
      </c>
      <c r="X154" s="203">
        <f t="shared" si="89"/>
        <v>33313.98115372035</v>
      </c>
      <c r="Y154" s="282">
        <f t="shared" si="90"/>
        <v>22422.129751557386</v>
      </c>
      <c r="Z154" s="202">
        <f t="shared" si="91"/>
        <v>6132.711237345773</v>
      </c>
      <c r="AA154" s="203">
        <f t="shared" si="92"/>
        <v>28554.840988903161</v>
      </c>
      <c r="AB154" s="32"/>
      <c r="AC154" s="32"/>
      <c r="AD154" s="32"/>
      <c r="AE154" s="32"/>
      <c r="AF154" s="32"/>
      <c r="AG154" s="33"/>
      <c r="AH154" s="32"/>
      <c r="AI154" s="32"/>
    </row>
    <row r="155" spans="1:35" ht="13.5" customHeight="1">
      <c r="A155" s="190">
        <v>24</v>
      </c>
      <c r="B155" s="308">
        <v>44562</v>
      </c>
      <c r="C155" s="120">
        <f>VLOOKUP(B155,'base(indices)'!$A$4:$C$183,3,FALSE)</f>
        <v>1212</v>
      </c>
      <c r="D155" s="193">
        <f>'base(indices)'!G148</f>
        <v>0.99999998000000001</v>
      </c>
      <c r="E155" s="78">
        <f>C155*D155</f>
        <v>1211.9999757600001</v>
      </c>
      <c r="F155" s="79">
        <f>'base(indices)'!I148</f>
        <v>0.30059999999999998</v>
      </c>
      <c r="G155" s="78">
        <f t="shared" si="109"/>
        <v>364.32719271345599</v>
      </c>
      <c r="H155" s="266">
        <f t="shared" si="110"/>
        <v>1576.3271684734561</v>
      </c>
      <c r="I155" s="276">
        <f t="shared" si="93"/>
        <v>35931.086281378244</v>
      </c>
      <c r="J155" s="48">
        <f>IF((I155)+K155&gt;$I$97,$I$197-K155,(I155))</f>
        <v>35931.086281378244</v>
      </c>
      <c r="K155" s="109">
        <f t="shared" si="111"/>
        <v>10221.185395576289</v>
      </c>
      <c r="L155" s="49">
        <f t="shared" si="77"/>
        <v>46152.271676954537</v>
      </c>
      <c r="M155" s="138">
        <f t="shared" si="78"/>
        <v>34134.531967309333</v>
      </c>
      <c r="N155" s="109">
        <f t="shared" si="79"/>
        <v>9710.1261257974747</v>
      </c>
      <c r="O155" s="139">
        <f t="shared" si="80"/>
        <v>43844.658093106809</v>
      </c>
      <c r="P155" s="291">
        <f t="shared" si="100"/>
        <v>32337.977653240421</v>
      </c>
      <c r="Q155" s="109">
        <f t="shared" si="82"/>
        <v>9199.0668560186605</v>
      </c>
      <c r="R155" s="49">
        <f t="shared" si="102"/>
        <v>41537.044509259082</v>
      </c>
      <c r="S155" s="138">
        <f>J155*S$9</f>
        <v>28744.869025102598</v>
      </c>
      <c r="T155" s="109">
        <f t="shared" si="85"/>
        <v>8176.9483164610319</v>
      </c>
      <c r="U155" s="139">
        <f>S155+T155</f>
        <v>36921.817341563627</v>
      </c>
      <c r="V155" s="48">
        <f t="shared" si="87"/>
        <v>25151.760396964768</v>
      </c>
      <c r="W155" s="109">
        <f t="shared" si="88"/>
        <v>7154.8297769034016</v>
      </c>
      <c r="X155" s="49">
        <f t="shared" si="89"/>
        <v>32306.590173868171</v>
      </c>
      <c r="Y155" s="138">
        <f t="shared" si="90"/>
        <v>21558.651768826945</v>
      </c>
      <c r="Z155" s="109">
        <f t="shared" si="91"/>
        <v>6132.711237345773</v>
      </c>
      <c r="AA155" s="49">
        <f t="shared" si="92"/>
        <v>27691.363006172716</v>
      </c>
    </row>
    <row r="156" spans="1:35" ht="13.5" customHeight="1">
      <c r="A156" s="187">
        <v>23</v>
      </c>
      <c r="B156" s="50">
        <v>44593</v>
      </c>
      <c r="C156" s="61">
        <f>VLOOKUP(B156,'base(indices)'!$A$4:$C$183,3,FALSE)</f>
        <v>1212</v>
      </c>
      <c r="D156" s="192">
        <f>'base(indices)'!G149</f>
        <v>0.99999998000000001</v>
      </c>
      <c r="E156" s="54">
        <f t="shared" ref="E156:E166" si="112">C156*D156</f>
        <v>1211.9999757600001</v>
      </c>
      <c r="F156" s="82">
        <f>'base(indices)'!I149</f>
        <v>0.29330000000000001</v>
      </c>
      <c r="G156" s="54">
        <f t="shared" si="109"/>
        <v>355.47959289040801</v>
      </c>
      <c r="H156" s="267">
        <f t="shared" si="110"/>
        <v>1567.4795686504081</v>
      </c>
      <c r="I156" s="277">
        <f t="shared" si="93"/>
        <v>34354.759112904787</v>
      </c>
      <c r="J156" s="58">
        <f>IF((I156)+K156&gt;$I$197,$I$197-K156,(I156))</f>
        <v>34354.759112904787</v>
      </c>
      <c r="K156" s="91">
        <f t="shared" si="111"/>
        <v>10221.185395576289</v>
      </c>
      <c r="L156" s="284">
        <f t="shared" si="77"/>
        <v>44575.944508481072</v>
      </c>
      <c r="M156" s="57">
        <f t="shared" si="78"/>
        <v>32637.021157259547</v>
      </c>
      <c r="N156" s="91">
        <f t="shared" si="79"/>
        <v>9710.1261257974747</v>
      </c>
      <c r="O156" s="60">
        <f t="shared" si="80"/>
        <v>42347.14728305702</v>
      </c>
      <c r="P156" s="58">
        <f t="shared" si="100"/>
        <v>30919.283201614307</v>
      </c>
      <c r="Q156" s="91">
        <f t="shared" si="82"/>
        <v>9199.0668560186605</v>
      </c>
      <c r="R156" s="59">
        <f t="shared" si="102"/>
        <v>40118.350057632968</v>
      </c>
      <c r="S156" s="57">
        <f t="shared" ref="S156:S178" si="113">J156*S$9</f>
        <v>27483.807290323832</v>
      </c>
      <c r="T156" s="91">
        <f t="shared" si="85"/>
        <v>8176.9483164610319</v>
      </c>
      <c r="U156" s="60">
        <f t="shared" ref="U156:U178" si="114">S156+T156</f>
        <v>35660.755606784864</v>
      </c>
      <c r="V156" s="58">
        <f t="shared" si="87"/>
        <v>24048.331379033349</v>
      </c>
      <c r="W156" s="91">
        <f t="shared" si="88"/>
        <v>7154.8297769034016</v>
      </c>
      <c r="X156" s="59">
        <f t="shared" si="89"/>
        <v>31203.161155936752</v>
      </c>
      <c r="Y156" s="57">
        <f t="shared" si="90"/>
        <v>20612.855467742873</v>
      </c>
      <c r="Z156" s="91">
        <f t="shared" si="91"/>
        <v>6132.711237345773</v>
      </c>
      <c r="AA156" s="59">
        <f t="shared" si="92"/>
        <v>26745.566705088648</v>
      </c>
    </row>
    <row r="157" spans="1:35" ht="13.5" customHeight="1">
      <c r="A157" s="187">
        <v>22</v>
      </c>
      <c r="B157" s="50">
        <v>44621</v>
      </c>
      <c r="C157" s="61">
        <f>VLOOKUP(B157,'base(indices)'!$A$4:$C$183,3,FALSE)</f>
        <v>1212</v>
      </c>
      <c r="D157" s="192">
        <f>'base(indices)'!G150</f>
        <v>0.99999998000000001</v>
      </c>
      <c r="E157" s="63">
        <f t="shared" si="112"/>
        <v>1211.9999757600001</v>
      </c>
      <c r="F157" s="82">
        <f>'base(indices)'!I150</f>
        <v>0.28570000000000001</v>
      </c>
      <c r="G157" s="63">
        <f t="shared" si="109"/>
        <v>346.26839307463206</v>
      </c>
      <c r="H157" s="268">
        <f t="shared" si="110"/>
        <v>1558.2683688346322</v>
      </c>
      <c r="I157" s="278">
        <f t="shared" si="93"/>
        <v>32787.279544254379</v>
      </c>
      <c r="J157" s="119">
        <f>IF((I157)+K157&gt;$I$197,$I$197-K157,(I157))</f>
        <v>32787.279544254379</v>
      </c>
      <c r="K157" s="108">
        <f t="shared" si="111"/>
        <v>10221.185395576289</v>
      </c>
      <c r="L157" s="46">
        <f t="shared" si="77"/>
        <v>43008.464939830665</v>
      </c>
      <c r="M157" s="43">
        <f t="shared" si="78"/>
        <v>31147.915567041659</v>
      </c>
      <c r="N157" s="108">
        <f t="shared" si="79"/>
        <v>9710.1261257974747</v>
      </c>
      <c r="O157" s="47">
        <f t="shared" si="80"/>
        <v>40858.041692839135</v>
      </c>
      <c r="P157" s="119">
        <f t="shared" si="100"/>
        <v>29508.551589828941</v>
      </c>
      <c r="Q157" s="108">
        <f t="shared" si="82"/>
        <v>9199.0668560186605</v>
      </c>
      <c r="R157" s="46">
        <f t="shared" si="102"/>
        <v>38707.618445847605</v>
      </c>
      <c r="S157" s="43">
        <f t="shared" si="113"/>
        <v>26229.823635403503</v>
      </c>
      <c r="T157" s="108">
        <f t="shared" si="85"/>
        <v>8176.9483164610319</v>
      </c>
      <c r="U157" s="47">
        <f t="shared" si="114"/>
        <v>34406.771951864532</v>
      </c>
      <c r="V157" s="45">
        <f t="shared" si="87"/>
        <v>22951.095680978066</v>
      </c>
      <c r="W157" s="108">
        <f t="shared" si="88"/>
        <v>7154.8297769034016</v>
      </c>
      <c r="X157" s="46">
        <f t="shared" si="89"/>
        <v>30105.925457881465</v>
      </c>
      <c r="Y157" s="43">
        <f t="shared" si="90"/>
        <v>19672.367726552628</v>
      </c>
      <c r="Z157" s="108">
        <f t="shared" si="91"/>
        <v>6132.711237345773</v>
      </c>
      <c r="AA157" s="46">
        <f t="shared" si="92"/>
        <v>25805.078963898399</v>
      </c>
    </row>
    <row r="158" spans="1:35" ht="13.5" customHeight="1">
      <c r="A158" s="187">
        <v>21</v>
      </c>
      <c r="B158" s="50">
        <v>44652</v>
      </c>
      <c r="C158" s="61">
        <f>VLOOKUP(B158,'base(indices)'!$A$4:$C$183,3,FALSE)</f>
        <v>1212</v>
      </c>
      <c r="D158" s="192">
        <f>'base(indices)'!G151</f>
        <v>0.99999998000000001</v>
      </c>
      <c r="E158" s="54">
        <f t="shared" si="112"/>
        <v>1211.9999757600001</v>
      </c>
      <c r="F158" s="82">
        <f>'base(indices)'!I151</f>
        <v>0.27639999999999998</v>
      </c>
      <c r="G158" s="54">
        <f t="shared" si="109"/>
        <v>334.99679330006398</v>
      </c>
      <c r="H158" s="267">
        <f t="shared" si="110"/>
        <v>1546.996769060064</v>
      </c>
      <c r="I158" s="277">
        <f t="shared" si="93"/>
        <v>31229.011175419746</v>
      </c>
      <c r="J158" s="58">
        <f>IF((I158)+K158&gt;$I$197,$I$197-K158,(I158))</f>
        <v>31229.011175419746</v>
      </c>
      <c r="K158" s="91">
        <f t="shared" si="111"/>
        <v>10221.185395576289</v>
      </c>
      <c r="L158" s="284">
        <f t="shared" si="77"/>
        <v>41450.196570996035</v>
      </c>
      <c r="M158" s="57">
        <f t="shared" si="78"/>
        <v>29667.560616648756</v>
      </c>
      <c r="N158" s="91">
        <f t="shared" si="79"/>
        <v>9710.1261257974747</v>
      </c>
      <c r="O158" s="60">
        <f t="shared" si="80"/>
        <v>39377.686742446233</v>
      </c>
      <c r="P158" s="58">
        <f t="shared" si="100"/>
        <v>28106.110057877773</v>
      </c>
      <c r="Q158" s="91">
        <f t="shared" si="82"/>
        <v>9199.0668560186605</v>
      </c>
      <c r="R158" s="59">
        <f t="shared" si="102"/>
        <v>37305.17691389643</v>
      </c>
      <c r="S158" s="57">
        <f t="shared" si="113"/>
        <v>24983.208940335797</v>
      </c>
      <c r="T158" s="91">
        <f t="shared" si="85"/>
        <v>8176.9483164610319</v>
      </c>
      <c r="U158" s="60">
        <f t="shared" si="114"/>
        <v>33160.157256796825</v>
      </c>
      <c r="V158" s="58">
        <f t="shared" si="87"/>
        <v>21860.30782279382</v>
      </c>
      <c r="W158" s="91">
        <f t="shared" si="88"/>
        <v>7154.8297769034016</v>
      </c>
      <c r="X158" s="59">
        <f t="shared" si="89"/>
        <v>29015.13759969722</v>
      </c>
      <c r="Y158" s="57">
        <f t="shared" si="90"/>
        <v>18737.406705251848</v>
      </c>
      <c r="Z158" s="91">
        <f t="shared" si="91"/>
        <v>6132.711237345773</v>
      </c>
      <c r="AA158" s="59">
        <f t="shared" si="92"/>
        <v>24870.117942597622</v>
      </c>
    </row>
    <row r="159" spans="1:35" ht="13.5" customHeight="1">
      <c r="A159" s="187">
        <v>20</v>
      </c>
      <c r="B159" s="50">
        <v>44682</v>
      </c>
      <c r="C159" s="61">
        <f>VLOOKUP(B159,'base(indices)'!$A$4:$C$183,3,FALSE)</f>
        <v>1212</v>
      </c>
      <c r="D159" s="192">
        <f>'base(indices)'!G152</f>
        <v>0.99999998000000001</v>
      </c>
      <c r="E159" s="63">
        <f t="shared" si="112"/>
        <v>1211.9999757600001</v>
      </c>
      <c r="F159" s="82">
        <f>'base(indices)'!I152</f>
        <v>0.2681</v>
      </c>
      <c r="G159" s="63">
        <f t="shared" si="109"/>
        <v>324.93719350125605</v>
      </c>
      <c r="H159" s="268">
        <f t="shared" si="110"/>
        <v>1536.9371692612563</v>
      </c>
      <c r="I159" s="278">
        <f t="shared" si="93"/>
        <v>29682.014406359682</v>
      </c>
      <c r="J159" s="119">
        <f t="shared" ref="J159:J166" si="115">IF((I159)+K159&gt;$I$197,$I$197-K159,(I159))</f>
        <v>29682.014406359682</v>
      </c>
      <c r="K159" s="108">
        <f t="shared" si="111"/>
        <v>10221.185395576289</v>
      </c>
      <c r="L159" s="46">
        <f t="shared" si="77"/>
        <v>39903.199801935974</v>
      </c>
      <c r="M159" s="43">
        <f t="shared" si="78"/>
        <v>28197.913686041695</v>
      </c>
      <c r="N159" s="108">
        <f t="shared" si="79"/>
        <v>9710.1261257974747</v>
      </c>
      <c r="O159" s="47">
        <f t="shared" si="80"/>
        <v>37908.039811839168</v>
      </c>
      <c r="P159" s="119">
        <f t="shared" si="100"/>
        <v>26713.812965723715</v>
      </c>
      <c r="Q159" s="108">
        <f t="shared" si="82"/>
        <v>9199.0668560186605</v>
      </c>
      <c r="R159" s="46">
        <f t="shared" si="102"/>
        <v>35912.879821742375</v>
      </c>
      <c r="S159" s="43">
        <f t="shared" si="113"/>
        <v>23745.611525087748</v>
      </c>
      <c r="T159" s="108">
        <f t="shared" si="85"/>
        <v>8176.9483164610319</v>
      </c>
      <c r="U159" s="47">
        <f t="shared" si="114"/>
        <v>31922.55984154878</v>
      </c>
      <c r="V159" s="45">
        <f t="shared" si="87"/>
        <v>20777.410084451774</v>
      </c>
      <c r="W159" s="108">
        <f t="shared" si="88"/>
        <v>7154.8297769034016</v>
      </c>
      <c r="X159" s="46">
        <f t="shared" si="89"/>
        <v>27932.239861355178</v>
      </c>
      <c r="Y159" s="43">
        <f t="shared" si="90"/>
        <v>17809.208643815808</v>
      </c>
      <c r="Z159" s="108">
        <f t="shared" si="91"/>
        <v>6132.711237345773</v>
      </c>
      <c r="AA159" s="46">
        <f t="shared" si="92"/>
        <v>23941.919881161579</v>
      </c>
    </row>
    <row r="160" spans="1:35" ht="13.5" customHeight="1">
      <c r="A160" s="187">
        <v>19</v>
      </c>
      <c r="B160" s="50">
        <v>44713</v>
      </c>
      <c r="C160" s="61">
        <f>VLOOKUP(B160,'base(indices)'!$A$4:$C$183,3,FALSE)</f>
        <v>1212</v>
      </c>
      <c r="D160" s="192">
        <f>'base(indices)'!G153</f>
        <v>0.99999998000000001</v>
      </c>
      <c r="E160" s="54">
        <f t="shared" si="112"/>
        <v>1211.9999757600001</v>
      </c>
      <c r="F160" s="82">
        <f>'base(indices)'!I153</f>
        <v>0.25779999999999997</v>
      </c>
      <c r="G160" s="54">
        <f t="shared" si="109"/>
        <v>312.45359375092801</v>
      </c>
      <c r="H160" s="267">
        <f t="shared" si="110"/>
        <v>1524.453569510928</v>
      </c>
      <c r="I160" s="277">
        <f t="shared" si="93"/>
        <v>28145.077237098427</v>
      </c>
      <c r="J160" s="58">
        <f t="shared" si="115"/>
        <v>28145.077237098427</v>
      </c>
      <c r="K160" s="91">
        <f t="shared" si="111"/>
        <v>10221.185395576289</v>
      </c>
      <c r="L160" s="284">
        <f t="shared" ref="L160:L178" si="116">J160+K160</f>
        <v>38366.262632674712</v>
      </c>
      <c r="M160" s="57">
        <f t="shared" ref="M160:M178" si="117">J160*M$9</f>
        <v>26737.823375243504</v>
      </c>
      <c r="N160" s="91">
        <f t="shared" ref="N160:N178" si="118">K160*M$9</f>
        <v>9710.1261257974747</v>
      </c>
      <c r="O160" s="60">
        <f t="shared" ref="O160:O178" si="119">M160+N160</f>
        <v>36447.949501040981</v>
      </c>
      <c r="P160" s="58">
        <f t="shared" si="100"/>
        <v>25330.569513388586</v>
      </c>
      <c r="Q160" s="91">
        <f t="shared" ref="Q160:Q178" si="120">K160*P$9</f>
        <v>9199.0668560186605</v>
      </c>
      <c r="R160" s="59">
        <f t="shared" si="102"/>
        <v>34529.63636940725</v>
      </c>
      <c r="S160" s="57">
        <f t="shared" si="113"/>
        <v>22516.061789678744</v>
      </c>
      <c r="T160" s="91">
        <f t="shared" ref="T160:T178" si="121">K160*S$9</f>
        <v>8176.9483164610319</v>
      </c>
      <c r="U160" s="60">
        <f t="shared" si="114"/>
        <v>30693.010106139776</v>
      </c>
      <c r="V160" s="58">
        <f t="shared" ref="V160:V178" si="122">J160*V$9</f>
        <v>19701.554065968896</v>
      </c>
      <c r="W160" s="91">
        <f t="shared" ref="W160:W178" si="123">K160*V$9</f>
        <v>7154.8297769034016</v>
      </c>
      <c r="X160" s="59">
        <f t="shared" ref="X160:X178" si="124">V160+W160</f>
        <v>26856.383842872296</v>
      </c>
      <c r="Y160" s="57">
        <f t="shared" ref="Y160:Y178" si="125">J160*Y$9</f>
        <v>16887.046342259055</v>
      </c>
      <c r="Z160" s="91">
        <f t="shared" ref="Z160:Z178" si="126">K160*Y$9</f>
        <v>6132.711237345773</v>
      </c>
      <c r="AA160" s="59">
        <f t="shared" ref="AA160:AA178" si="127">Y160+Z160</f>
        <v>23019.757579604826</v>
      </c>
    </row>
    <row r="161" spans="1:27" ht="13.5" customHeight="1">
      <c r="A161" s="187">
        <v>18</v>
      </c>
      <c r="B161" s="50">
        <v>44743</v>
      </c>
      <c r="C161" s="61">
        <f>VLOOKUP(B161,'base(indices)'!$A$4:$C$183,3,FALSE)</f>
        <v>1212</v>
      </c>
      <c r="D161" s="192">
        <f>'base(indices)'!G154</f>
        <v>0.99999998000000001</v>
      </c>
      <c r="E161" s="63">
        <f t="shared" si="112"/>
        <v>1211.9999757600001</v>
      </c>
      <c r="F161" s="82">
        <f>'base(indices)'!I154</f>
        <v>0.24759999999999999</v>
      </c>
      <c r="G161" s="63">
        <f t="shared" si="109"/>
        <v>300.09119399817598</v>
      </c>
      <c r="H161" s="268">
        <f t="shared" si="110"/>
        <v>1512.091169758176</v>
      </c>
      <c r="I161" s="278">
        <f t="shared" ref="I161:I178" si="128">I160-H160</f>
        <v>26620.623667587497</v>
      </c>
      <c r="J161" s="119">
        <f t="shared" si="115"/>
        <v>26620.623667587497</v>
      </c>
      <c r="K161" s="108">
        <f t="shared" si="111"/>
        <v>10221.185395576289</v>
      </c>
      <c r="L161" s="46">
        <f t="shared" si="116"/>
        <v>36841.80906316379</v>
      </c>
      <c r="M161" s="43">
        <f t="shared" si="117"/>
        <v>25289.592484208122</v>
      </c>
      <c r="N161" s="108">
        <f t="shared" si="118"/>
        <v>9710.1261257974747</v>
      </c>
      <c r="O161" s="47">
        <f t="shared" si="119"/>
        <v>34999.718610005599</v>
      </c>
      <c r="P161" s="119">
        <f t="shared" si="100"/>
        <v>23958.561300828747</v>
      </c>
      <c r="Q161" s="108">
        <f t="shared" si="120"/>
        <v>9199.0668560186605</v>
      </c>
      <c r="R161" s="46">
        <f t="shared" si="102"/>
        <v>33157.628156847408</v>
      </c>
      <c r="S161" s="43">
        <f t="shared" si="113"/>
        <v>21296.498934069998</v>
      </c>
      <c r="T161" s="108">
        <f t="shared" si="121"/>
        <v>8176.9483164610319</v>
      </c>
      <c r="U161" s="47">
        <f t="shared" si="114"/>
        <v>29473.44725053103</v>
      </c>
      <c r="V161" s="45">
        <f t="shared" si="122"/>
        <v>18634.436567311248</v>
      </c>
      <c r="W161" s="108">
        <f t="shared" si="123"/>
        <v>7154.8297769034016</v>
      </c>
      <c r="X161" s="46">
        <f t="shared" si="124"/>
        <v>25789.266344214651</v>
      </c>
      <c r="Y161" s="43">
        <f t="shared" si="125"/>
        <v>15972.374200552498</v>
      </c>
      <c r="Z161" s="108">
        <f t="shared" si="126"/>
        <v>6132.711237345773</v>
      </c>
      <c r="AA161" s="46">
        <f t="shared" si="127"/>
        <v>22105.085437898269</v>
      </c>
    </row>
    <row r="162" spans="1:27" ht="13.5" customHeight="1">
      <c r="A162" s="187">
        <v>17</v>
      </c>
      <c r="B162" s="50">
        <v>44774</v>
      </c>
      <c r="C162" s="61">
        <f>VLOOKUP(B162,'base(indices)'!$A$4:$C$183,3,FALSE)</f>
        <v>1212</v>
      </c>
      <c r="D162" s="192">
        <f>'base(indices)'!G155</f>
        <v>0.99999998000000001</v>
      </c>
      <c r="E162" s="54">
        <f t="shared" si="112"/>
        <v>1211.9999757600001</v>
      </c>
      <c r="F162" s="82">
        <f>'base(indices)'!I155</f>
        <v>0.23730000000000001</v>
      </c>
      <c r="G162" s="54">
        <f t="shared" si="109"/>
        <v>287.60759424784806</v>
      </c>
      <c r="H162" s="267">
        <f t="shared" si="110"/>
        <v>1499.6075700078482</v>
      </c>
      <c r="I162" s="277">
        <f t="shared" si="128"/>
        <v>25108.532497829321</v>
      </c>
      <c r="J162" s="58">
        <f t="shared" si="115"/>
        <v>25108.532497829321</v>
      </c>
      <c r="K162" s="91">
        <f t="shared" si="111"/>
        <v>10221.185395576289</v>
      </c>
      <c r="L162" s="284">
        <f t="shared" si="116"/>
        <v>35329.717893405614</v>
      </c>
      <c r="M162" s="57">
        <f t="shared" si="117"/>
        <v>23853.105872937853</v>
      </c>
      <c r="N162" s="91">
        <f t="shared" si="118"/>
        <v>9710.1261257974747</v>
      </c>
      <c r="O162" s="60">
        <f t="shared" si="119"/>
        <v>33563.231998735326</v>
      </c>
      <c r="P162" s="58">
        <f t="shared" si="100"/>
        <v>22597.679248046388</v>
      </c>
      <c r="Q162" s="91">
        <f t="shared" si="120"/>
        <v>9199.0668560186605</v>
      </c>
      <c r="R162" s="59">
        <f t="shared" si="102"/>
        <v>31796.746104065049</v>
      </c>
      <c r="S162" s="57">
        <f t="shared" si="113"/>
        <v>20086.825998263459</v>
      </c>
      <c r="T162" s="91">
        <f t="shared" si="121"/>
        <v>8176.9483164610319</v>
      </c>
      <c r="U162" s="60">
        <f t="shared" si="114"/>
        <v>28263.774314724491</v>
      </c>
      <c r="V162" s="58">
        <f t="shared" si="122"/>
        <v>17575.972748480523</v>
      </c>
      <c r="W162" s="91">
        <f t="shared" si="123"/>
        <v>7154.8297769034016</v>
      </c>
      <c r="X162" s="59">
        <f t="shared" si="124"/>
        <v>24730.802525383922</v>
      </c>
      <c r="Y162" s="57">
        <f t="shared" si="125"/>
        <v>15065.119498697592</v>
      </c>
      <c r="Z162" s="91">
        <f t="shared" si="126"/>
        <v>6132.711237345773</v>
      </c>
      <c r="AA162" s="59">
        <f t="shared" si="127"/>
        <v>21197.830736043365</v>
      </c>
    </row>
    <row r="163" spans="1:27" ht="13.5" customHeight="1">
      <c r="A163" s="187">
        <v>16</v>
      </c>
      <c r="B163" s="50">
        <v>44805</v>
      </c>
      <c r="C163" s="61">
        <f>VLOOKUP(B163,'base(indices)'!$A$4:$C$183,3,FALSE)</f>
        <v>1212</v>
      </c>
      <c r="D163" s="192">
        <f>'base(indices)'!G156</f>
        <v>0.99999998000000001</v>
      </c>
      <c r="E163" s="63">
        <f t="shared" si="112"/>
        <v>1211.9999757600001</v>
      </c>
      <c r="F163" s="82">
        <f>'base(indices)'!I156</f>
        <v>0.22559999999999999</v>
      </c>
      <c r="G163" s="63">
        <f t="shared" si="109"/>
        <v>273.427194531456</v>
      </c>
      <c r="H163" s="268">
        <f t="shared" si="110"/>
        <v>1485.4271702914562</v>
      </c>
      <c r="I163" s="278">
        <f t="shared" si="128"/>
        <v>23608.924927821474</v>
      </c>
      <c r="J163" s="119">
        <f t="shared" si="115"/>
        <v>23608.924927821474</v>
      </c>
      <c r="K163" s="108">
        <f t="shared" si="111"/>
        <v>10221.185395576289</v>
      </c>
      <c r="L163" s="46">
        <f t="shared" si="116"/>
        <v>33830.110323397763</v>
      </c>
      <c r="M163" s="43">
        <f t="shared" si="117"/>
        <v>22428.478681430399</v>
      </c>
      <c r="N163" s="108">
        <f t="shared" si="118"/>
        <v>9710.1261257974747</v>
      </c>
      <c r="O163" s="47">
        <f t="shared" si="119"/>
        <v>32138.604807227872</v>
      </c>
      <c r="P163" s="119">
        <f t="shared" si="100"/>
        <v>21248.032435039328</v>
      </c>
      <c r="Q163" s="108">
        <f t="shared" si="120"/>
        <v>9199.0668560186605</v>
      </c>
      <c r="R163" s="46">
        <f t="shared" si="102"/>
        <v>30447.099291057988</v>
      </c>
      <c r="S163" s="43">
        <f t="shared" si="113"/>
        <v>18887.139942257181</v>
      </c>
      <c r="T163" s="108">
        <f t="shared" si="121"/>
        <v>8176.9483164610319</v>
      </c>
      <c r="U163" s="47">
        <f t="shared" si="114"/>
        <v>27064.088258718213</v>
      </c>
      <c r="V163" s="45">
        <f t="shared" si="122"/>
        <v>16526.247449475031</v>
      </c>
      <c r="W163" s="108">
        <f t="shared" si="123"/>
        <v>7154.8297769034016</v>
      </c>
      <c r="X163" s="46">
        <f t="shared" si="124"/>
        <v>23681.077226378431</v>
      </c>
      <c r="Y163" s="43">
        <f t="shared" si="125"/>
        <v>14165.354956692883</v>
      </c>
      <c r="Z163" s="108">
        <f t="shared" si="126"/>
        <v>6132.711237345773</v>
      </c>
      <c r="AA163" s="46">
        <f t="shared" si="127"/>
        <v>20298.066194038656</v>
      </c>
    </row>
    <row r="164" spans="1:27" ht="13.5" customHeight="1">
      <c r="A164" s="187">
        <v>15</v>
      </c>
      <c r="B164" s="50">
        <v>44835</v>
      </c>
      <c r="C164" s="61">
        <f>VLOOKUP(B164,'base(indices)'!$A$4:$C$183,3,FALSE)</f>
        <v>1212</v>
      </c>
      <c r="D164" s="192">
        <f>'base(indices)'!G157</f>
        <v>0.99999998000000001</v>
      </c>
      <c r="E164" s="54">
        <f t="shared" si="112"/>
        <v>1211.9999757600001</v>
      </c>
      <c r="F164" s="82">
        <f>'base(indices)'!I157</f>
        <v>0.21490000000000001</v>
      </c>
      <c r="G164" s="54">
        <f t="shared" si="109"/>
        <v>260.45879479082402</v>
      </c>
      <c r="H164" s="267">
        <f t="shared" si="110"/>
        <v>1472.4587705508241</v>
      </c>
      <c r="I164" s="277">
        <f t="shared" si="128"/>
        <v>22123.497757530018</v>
      </c>
      <c r="J164" s="58">
        <f t="shared" si="115"/>
        <v>22123.497757530018</v>
      </c>
      <c r="K164" s="91">
        <f t="shared" si="111"/>
        <v>10221.185395576289</v>
      </c>
      <c r="L164" s="284">
        <f t="shared" si="116"/>
        <v>32344.683153106307</v>
      </c>
      <c r="M164" s="57">
        <f t="shared" si="117"/>
        <v>21017.322869653515</v>
      </c>
      <c r="N164" s="91">
        <f t="shared" si="118"/>
        <v>9710.1261257974747</v>
      </c>
      <c r="O164" s="60">
        <f t="shared" si="119"/>
        <v>30727.448995450992</v>
      </c>
      <c r="P164" s="58">
        <f t="shared" si="100"/>
        <v>19911.147981777016</v>
      </c>
      <c r="Q164" s="91">
        <f t="shared" si="120"/>
        <v>9199.0668560186605</v>
      </c>
      <c r="R164" s="59">
        <f t="shared" si="102"/>
        <v>29110.214837795676</v>
      </c>
      <c r="S164" s="57">
        <f t="shared" si="113"/>
        <v>17698.798206024014</v>
      </c>
      <c r="T164" s="91">
        <f t="shared" si="121"/>
        <v>8176.9483164610319</v>
      </c>
      <c r="U164" s="60">
        <f t="shared" si="114"/>
        <v>25875.746522485046</v>
      </c>
      <c r="V164" s="58">
        <f t="shared" si="122"/>
        <v>15486.448430271012</v>
      </c>
      <c r="W164" s="91">
        <f t="shared" si="123"/>
        <v>7154.8297769034016</v>
      </c>
      <c r="X164" s="59">
        <f t="shared" si="124"/>
        <v>22641.278207174415</v>
      </c>
      <c r="Y164" s="57">
        <f t="shared" si="125"/>
        <v>13274.098654518011</v>
      </c>
      <c r="Z164" s="91">
        <f t="shared" si="126"/>
        <v>6132.711237345773</v>
      </c>
      <c r="AA164" s="59">
        <f t="shared" si="127"/>
        <v>19406.809891863784</v>
      </c>
    </row>
    <row r="165" spans="1:27" ht="13.5" customHeight="1">
      <c r="A165" s="187">
        <v>14</v>
      </c>
      <c r="B165" s="50">
        <v>44866</v>
      </c>
      <c r="C165" s="61">
        <f>VLOOKUP(B165,'base(indices)'!$A$4:$C$183,3,FALSE)</f>
        <v>1212</v>
      </c>
      <c r="D165" s="192">
        <f>'base(indices)'!G158</f>
        <v>0.99999998000000001</v>
      </c>
      <c r="E165" s="63">
        <f t="shared" si="112"/>
        <v>1211.9999757600001</v>
      </c>
      <c r="F165" s="82">
        <f>'base(indices)'!I158</f>
        <v>0.20469999999999999</v>
      </c>
      <c r="G165" s="63">
        <f t="shared" si="109"/>
        <v>248.09639503807202</v>
      </c>
      <c r="H165" s="268">
        <f t="shared" si="110"/>
        <v>1460.096370798072</v>
      </c>
      <c r="I165" s="278">
        <f t="shared" si="128"/>
        <v>20651.038986979194</v>
      </c>
      <c r="J165" s="119">
        <f t="shared" si="115"/>
        <v>20651.038986979194</v>
      </c>
      <c r="K165" s="108">
        <f t="shared" si="111"/>
        <v>10221.185395576289</v>
      </c>
      <c r="L165" s="46">
        <f t="shared" si="116"/>
        <v>30872.224382555483</v>
      </c>
      <c r="M165" s="43">
        <f t="shared" si="117"/>
        <v>19618.487037630235</v>
      </c>
      <c r="N165" s="108">
        <f t="shared" si="118"/>
        <v>9710.1261257974747</v>
      </c>
      <c r="O165" s="47">
        <f t="shared" si="119"/>
        <v>29328.613163427712</v>
      </c>
      <c r="P165" s="119">
        <f t="shared" si="100"/>
        <v>18585.935088281276</v>
      </c>
      <c r="Q165" s="108">
        <f t="shared" si="120"/>
        <v>9199.0668560186605</v>
      </c>
      <c r="R165" s="46">
        <f t="shared" si="102"/>
        <v>27785.001944299936</v>
      </c>
      <c r="S165" s="43">
        <f t="shared" si="113"/>
        <v>16520.831189583358</v>
      </c>
      <c r="T165" s="108">
        <f t="shared" si="121"/>
        <v>8176.9483164610319</v>
      </c>
      <c r="U165" s="47">
        <f t="shared" si="114"/>
        <v>24697.77950604439</v>
      </c>
      <c r="V165" s="45">
        <f t="shared" si="122"/>
        <v>14455.727290885436</v>
      </c>
      <c r="W165" s="108">
        <f t="shared" si="123"/>
        <v>7154.8297769034016</v>
      </c>
      <c r="X165" s="46">
        <f t="shared" si="124"/>
        <v>21610.557067788839</v>
      </c>
      <c r="Y165" s="43">
        <f t="shared" si="125"/>
        <v>12390.623392187515</v>
      </c>
      <c r="Z165" s="108">
        <f t="shared" si="126"/>
        <v>6132.711237345773</v>
      </c>
      <c r="AA165" s="46">
        <f t="shared" si="127"/>
        <v>18523.334629533289</v>
      </c>
    </row>
    <row r="166" spans="1:27" ht="13.5" customHeight="1" thickBot="1">
      <c r="A166" s="188">
        <v>13</v>
      </c>
      <c r="B166" s="300">
        <v>44896</v>
      </c>
      <c r="C166" s="61">
        <f>VLOOKUP(B166,'base(indices)'!$A$4:$C$183,3,FALSE)</f>
        <v>1212</v>
      </c>
      <c r="D166" s="335">
        <f>'base(indices)'!G159</f>
        <v>0.99999998000000001</v>
      </c>
      <c r="E166" s="163">
        <f t="shared" si="112"/>
        <v>1211.9999757600001</v>
      </c>
      <c r="F166" s="304">
        <f>'base(indices)'!I159</f>
        <v>0.19450000000000001</v>
      </c>
      <c r="G166" s="163">
        <f t="shared" si="109"/>
        <v>235.73399528532002</v>
      </c>
      <c r="H166" s="355">
        <f t="shared" si="110"/>
        <v>1447.7339710453202</v>
      </c>
      <c r="I166" s="280">
        <f t="shared" si="128"/>
        <v>19190.942616181121</v>
      </c>
      <c r="J166" s="58">
        <f t="shared" si="115"/>
        <v>19190.942616181121</v>
      </c>
      <c r="K166" s="86">
        <f t="shared" si="111"/>
        <v>10221.185395576289</v>
      </c>
      <c r="L166" s="287">
        <f t="shared" si="116"/>
        <v>29412.12801175741</v>
      </c>
      <c r="M166" s="85">
        <f t="shared" si="117"/>
        <v>18231.395485372064</v>
      </c>
      <c r="N166" s="86">
        <f t="shared" si="118"/>
        <v>9710.1261257974747</v>
      </c>
      <c r="O166" s="107">
        <f t="shared" si="119"/>
        <v>27941.521611169541</v>
      </c>
      <c r="P166" s="175">
        <f t="shared" si="100"/>
        <v>17271.848354563008</v>
      </c>
      <c r="Q166" s="86">
        <f t="shared" si="120"/>
        <v>9199.0668560186605</v>
      </c>
      <c r="R166" s="165">
        <f t="shared" si="102"/>
        <v>26470.915210581668</v>
      </c>
      <c r="S166" s="85">
        <f t="shared" si="113"/>
        <v>15352.754092944897</v>
      </c>
      <c r="T166" s="86">
        <f t="shared" si="121"/>
        <v>8176.9483164610319</v>
      </c>
      <c r="U166" s="107">
        <f t="shared" si="114"/>
        <v>23529.702409405931</v>
      </c>
      <c r="V166" s="175">
        <f t="shared" si="122"/>
        <v>13433.659831326784</v>
      </c>
      <c r="W166" s="86">
        <f t="shared" si="123"/>
        <v>7154.8297769034016</v>
      </c>
      <c r="X166" s="165">
        <f t="shared" si="124"/>
        <v>20588.489608230186</v>
      </c>
      <c r="Y166" s="85">
        <f t="shared" si="125"/>
        <v>11514.565569708671</v>
      </c>
      <c r="Z166" s="86">
        <f t="shared" si="126"/>
        <v>6132.711237345773</v>
      </c>
      <c r="AA166" s="165">
        <f t="shared" si="127"/>
        <v>17647.276807054444</v>
      </c>
    </row>
    <row r="167" spans="1:27" ht="13.5" customHeight="1">
      <c r="A167" s="217">
        <v>12</v>
      </c>
      <c r="B167" s="136">
        <v>44927</v>
      </c>
      <c r="C167" s="120">
        <f>VLOOKUP(B167,'base(indices)'!$A$4:$C$183,3,FALSE)</f>
        <v>1302</v>
      </c>
      <c r="D167" s="193">
        <f>'base(indices)'!G160</f>
        <v>0.99999998000000001</v>
      </c>
      <c r="E167" s="78">
        <f>C167*D167</f>
        <v>1301.99997396</v>
      </c>
      <c r="F167" s="79">
        <f>'base(indices)'!I160</f>
        <v>0.18329999999999999</v>
      </c>
      <c r="G167" s="78">
        <f t="shared" si="109"/>
        <v>238.65659522686801</v>
      </c>
      <c r="H167" s="266">
        <f t="shared" si="110"/>
        <v>1540.656569186868</v>
      </c>
      <c r="I167" s="281">
        <f t="shared" si="128"/>
        <v>17743.208645135801</v>
      </c>
      <c r="J167" s="48">
        <f>IF((I167)+K167&gt;$I$97,$I$197-K167,(I167))</f>
        <v>17743.208645135801</v>
      </c>
      <c r="K167" s="156">
        <f t="shared" si="111"/>
        <v>10221.185395576289</v>
      </c>
      <c r="L167" s="150">
        <f t="shared" si="116"/>
        <v>27964.39404071209</v>
      </c>
      <c r="M167" s="283">
        <f t="shared" si="117"/>
        <v>16856.04821287901</v>
      </c>
      <c r="N167" s="156">
        <f t="shared" si="118"/>
        <v>9710.1261257974747</v>
      </c>
      <c r="O167" s="290">
        <f t="shared" si="119"/>
        <v>26566.174338676487</v>
      </c>
      <c r="P167" s="292">
        <f t="shared" si="100"/>
        <v>15968.887780622221</v>
      </c>
      <c r="Q167" s="156">
        <f t="shared" si="120"/>
        <v>9199.0668560186605</v>
      </c>
      <c r="R167" s="150">
        <f t="shared" si="102"/>
        <v>25167.954636640883</v>
      </c>
      <c r="S167" s="283">
        <f t="shared" si="113"/>
        <v>14194.566916108641</v>
      </c>
      <c r="T167" s="156">
        <f t="shared" si="121"/>
        <v>8176.9483164610319</v>
      </c>
      <c r="U167" s="290">
        <f t="shared" si="114"/>
        <v>22371.515232569673</v>
      </c>
      <c r="V167" s="288">
        <f t="shared" si="122"/>
        <v>12420.246051595061</v>
      </c>
      <c r="W167" s="156">
        <f t="shared" si="123"/>
        <v>7154.8297769034016</v>
      </c>
      <c r="X167" s="150">
        <f t="shared" si="124"/>
        <v>19575.075828498462</v>
      </c>
      <c r="Y167" s="283">
        <f t="shared" si="125"/>
        <v>10645.925187081481</v>
      </c>
      <c r="Z167" s="156">
        <f t="shared" si="126"/>
        <v>6132.711237345773</v>
      </c>
      <c r="AA167" s="150">
        <f t="shared" si="127"/>
        <v>16778.636424427255</v>
      </c>
    </row>
    <row r="168" spans="1:27" ht="13.5" customHeight="1">
      <c r="A168" s="187">
        <v>11</v>
      </c>
      <c r="B168" s="50">
        <v>44958</v>
      </c>
      <c r="C168" s="61">
        <f>VLOOKUP(B168,'base(indices)'!$A$4:$C$183,3,FALSE)</f>
        <v>1302</v>
      </c>
      <c r="D168" s="192">
        <f>'base(indices)'!G161</f>
        <v>0.99999998000000001</v>
      </c>
      <c r="E168" s="54">
        <f t="shared" ref="E168:E178" si="129">C168*D168</f>
        <v>1301.99997396</v>
      </c>
      <c r="F168" s="82">
        <f>'base(indices)'!I161</f>
        <v>0.1721</v>
      </c>
      <c r="G168" s="54">
        <f t="shared" si="109"/>
        <v>224.07419551851601</v>
      </c>
      <c r="H168" s="267">
        <f t="shared" si="110"/>
        <v>1526.0741694785161</v>
      </c>
      <c r="I168" s="277">
        <f t="shared" si="128"/>
        <v>16202.552075948934</v>
      </c>
      <c r="J168" s="58">
        <f>IF((I168)+K168&gt;$I$197,$I$197-K168,(I168))</f>
        <v>16202.552075948934</v>
      </c>
      <c r="K168" s="91">
        <f t="shared" si="111"/>
        <v>10221.185395576289</v>
      </c>
      <c r="L168" s="284">
        <f t="shared" si="116"/>
        <v>26423.737471525223</v>
      </c>
      <c r="M168" s="57">
        <f t="shared" si="117"/>
        <v>15392.424472151486</v>
      </c>
      <c r="N168" s="91">
        <f t="shared" si="118"/>
        <v>9710.1261257974747</v>
      </c>
      <c r="O168" s="60">
        <f t="shared" si="119"/>
        <v>25102.550597948961</v>
      </c>
      <c r="P168" s="58">
        <f t="shared" si="100"/>
        <v>14582.29686835404</v>
      </c>
      <c r="Q168" s="91">
        <f t="shared" si="120"/>
        <v>9199.0668560186605</v>
      </c>
      <c r="R168" s="59">
        <f t="shared" si="102"/>
        <v>23781.363724372699</v>
      </c>
      <c r="S168" s="57">
        <f t="shared" si="113"/>
        <v>12962.041660759147</v>
      </c>
      <c r="T168" s="91">
        <f t="shared" si="121"/>
        <v>8176.9483164610319</v>
      </c>
      <c r="U168" s="60">
        <f t="shared" si="114"/>
        <v>21138.989977220179</v>
      </c>
      <c r="V168" s="58">
        <f t="shared" si="122"/>
        <v>11341.786453164254</v>
      </c>
      <c r="W168" s="91">
        <f t="shared" si="123"/>
        <v>7154.8297769034016</v>
      </c>
      <c r="X168" s="59">
        <f t="shared" si="124"/>
        <v>18496.616230067655</v>
      </c>
      <c r="Y168" s="57">
        <f t="shared" si="125"/>
        <v>9721.5312455693602</v>
      </c>
      <c r="Z168" s="91">
        <f t="shared" si="126"/>
        <v>6132.711237345773</v>
      </c>
      <c r="AA168" s="59">
        <f t="shared" si="127"/>
        <v>15854.242482915133</v>
      </c>
    </row>
    <row r="169" spans="1:27" ht="13.5" customHeight="1">
      <c r="A169" s="187">
        <v>10</v>
      </c>
      <c r="B169" s="40">
        <v>44986</v>
      </c>
      <c r="C169" s="61">
        <f>VLOOKUP(B169,'base(indices)'!$A$4:$C$183,3,FALSE)</f>
        <v>1302</v>
      </c>
      <c r="D169" s="192">
        <f>'base(indices)'!G162</f>
        <v>0.99999998000000001</v>
      </c>
      <c r="E169" s="63">
        <f t="shared" si="129"/>
        <v>1301.99997396</v>
      </c>
      <c r="F169" s="82">
        <f>'base(indices)'!I162</f>
        <v>0.16289999999999999</v>
      </c>
      <c r="G169" s="63">
        <f t="shared" si="109"/>
        <v>212.09579575808399</v>
      </c>
      <c r="H169" s="268">
        <f t="shared" si="110"/>
        <v>1514.0957697180841</v>
      </c>
      <c r="I169" s="278">
        <f t="shared" si="128"/>
        <v>14676.477906470418</v>
      </c>
      <c r="J169" s="119">
        <f>IF((I169)+K169&gt;$I$197,$I$197-K169,(I169))</f>
        <v>14676.477906470418</v>
      </c>
      <c r="K169" s="108">
        <f t="shared" si="111"/>
        <v>10221.185395576289</v>
      </c>
      <c r="L169" s="46">
        <f t="shared" si="116"/>
        <v>24897.663302046705</v>
      </c>
      <c r="M169" s="43">
        <f t="shared" si="117"/>
        <v>13942.654011146897</v>
      </c>
      <c r="N169" s="108">
        <f t="shared" si="118"/>
        <v>9710.1261257974747</v>
      </c>
      <c r="O169" s="47">
        <f t="shared" si="119"/>
        <v>23652.78013694437</v>
      </c>
      <c r="P169" s="119">
        <f t="shared" si="100"/>
        <v>13208.830115823377</v>
      </c>
      <c r="Q169" s="108">
        <f t="shared" si="120"/>
        <v>9199.0668560186605</v>
      </c>
      <c r="R169" s="46">
        <f t="shared" si="102"/>
        <v>22407.896971842038</v>
      </c>
      <c r="S169" s="43">
        <f t="shared" si="113"/>
        <v>11741.182325176334</v>
      </c>
      <c r="T169" s="108">
        <f t="shared" si="121"/>
        <v>8176.9483164610319</v>
      </c>
      <c r="U169" s="47">
        <f t="shared" si="114"/>
        <v>19918.130641637366</v>
      </c>
      <c r="V169" s="45">
        <f t="shared" si="122"/>
        <v>10273.534534529292</v>
      </c>
      <c r="W169" s="108">
        <f t="shared" si="123"/>
        <v>7154.8297769034016</v>
      </c>
      <c r="X169" s="46">
        <f t="shared" si="124"/>
        <v>17428.364311432691</v>
      </c>
      <c r="Y169" s="43">
        <f t="shared" si="125"/>
        <v>8805.8867438822508</v>
      </c>
      <c r="Z169" s="108">
        <f t="shared" si="126"/>
        <v>6132.711237345773</v>
      </c>
      <c r="AA169" s="46">
        <f t="shared" si="127"/>
        <v>14938.597981228024</v>
      </c>
    </row>
    <row r="170" spans="1:27" ht="13.5" customHeight="1">
      <c r="A170" s="187">
        <v>9</v>
      </c>
      <c r="B170" s="50">
        <v>45017</v>
      </c>
      <c r="C170" s="61">
        <f>VLOOKUP(B170,'base(indices)'!$A$4:$C$183,3,FALSE)</f>
        <v>1302</v>
      </c>
      <c r="D170" s="192">
        <f>'base(indices)'!G163</f>
        <v>0.99999998000000001</v>
      </c>
      <c r="E170" s="54">
        <f t="shared" si="129"/>
        <v>1301.99997396</v>
      </c>
      <c r="F170" s="82">
        <f>'base(indices)'!I163</f>
        <v>0.1512</v>
      </c>
      <c r="G170" s="54">
        <f t="shared" si="109"/>
        <v>196.862396062752</v>
      </c>
      <c r="H170" s="267">
        <f t="shared" si="110"/>
        <v>1498.862370022752</v>
      </c>
      <c r="I170" s="277">
        <f t="shared" si="128"/>
        <v>13162.382136752334</v>
      </c>
      <c r="J170" s="58">
        <f>IF((I170)+K170&gt;$I$197,$I$197-K170,(I170))</f>
        <v>13162.382136752334</v>
      </c>
      <c r="K170" s="91">
        <f t="shared" si="111"/>
        <v>10221.185395576289</v>
      </c>
      <c r="L170" s="284">
        <f t="shared" si="116"/>
        <v>23383.567532328623</v>
      </c>
      <c r="M170" s="57">
        <f t="shared" si="117"/>
        <v>12504.263029914717</v>
      </c>
      <c r="N170" s="91">
        <f t="shared" si="118"/>
        <v>9710.1261257974747</v>
      </c>
      <c r="O170" s="60">
        <f t="shared" si="119"/>
        <v>22214.38915571219</v>
      </c>
      <c r="P170" s="58">
        <f t="shared" si="100"/>
        <v>11846.143923077101</v>
      </c>
      <c r="Q170" s="91">
        <f t="shared" si="120"/>
        <v>9199.0668560186605</v>
      </c>
      <c r="R170" s="59">
        <f t="shared" si="102"/>
        <v>21045.21077909576</v>
      </c>
      <c r="S170" s="57">
        <f t="shared" si="113"/>
        <v>10529.905709401868</v>
      </c>
      <c r="T170" s="91">
        <f t="shared" si="121"/>
        <v>8176.9483164610319</v>
      </c>
      <c r="U170" s="60">
        <f t="shared" si="114"/>
        <v>18706.8540258629</v>
      </c>
      <c r="V170" s="58">
        <f t="shared" si="122"/>
        <v>9213.6674957266332</v>
      </c>
      <c r="W170" s="91">
        <f t="shared" si="123"/>
        <v>7154.8297769034016</v>
      </c>
      <c r="X170" s="59">
        <f t="shared" si="124"/>
        <v>16368.497272630035</v>
      </c>
      <c r="Y170" s="57">
        <f t="shared" si="125"/>
        <v>7897.4292820514002</v>
      </c>
      <c r="Z170" s="91">
        <f t="shared" si="126"/>
        <v>6132.711237345773</v>
      </c>
      <c r="AA170" s="59">
        <f t="shared" si="127"/>
        <v>14030.140519397173</v>
      </c>
    </row>
    <row r="171" spans="1:27" ht="13.5" customHeight="1">
      <c r="A171" s="187">
        <v>8</v>
      </c>
      <c r="B171" s="40">
        <v>45047</v>
      </c>
      <c r="C171" s="61">
        <f>VLOOKUP(B171,'base(indices)'!$A$4:$C$183,3,FALSE)</f>
        <v>1320</v>
      </c>
      <c r="D171" s="192">
        <f>'base(indices)'!G164</f>
        <v>0.99999998000000001</v>
      </c>
      <c r="E171" s="63">
        <f t="shared" si="129"/>
        <v>1319.9999736</v>
      </c>
      <c r="F171" s="82">
        <f>'base(indices)'!I164</f>
        <v>0.14199999999999999</v>
      </c>
      <c r="G171" s="63">
        <f t="shared" si="109"/>
        <v>187.43999625119997</v>
      </c>
      <c r="H171" s="268">
        <f t="shared" si="110"/>
        <v>1507.4399698512</v>
      </c>
      <c r="I171" s="278">
        <f t="shared" si="128"/>
        <v>11663.519766729582</v>
      </c>
      <c r="J171" s="119">
        <f t="shared" ref="J171:J178" si="130">IF((I171)+K171&gt;$I$197,$I$197-K171,(I171))</f>
        <v>11663.519766729582</v>
      </c>
      <c r="K171" s="108">
        <f t="shared" si="111"/>
        <v>10221.185395576289</v>
      </c>
      <c r="L171" s="46">
        <f t="shared" si="116"/>
        <v>21884.705162305872</v>
      </c>
      <c r="M171" s="43">
        <f t="shared" si="117"/>
        <v>11080.343778393102</v>
      </c>
      <c r="N171" s="108">
        <f t="shared" si="118"/>
        <v>9710.1261257974747</v>
      </c>
      <c r="O171" s="47">
        <f t="shared" si="119"/>
        <v>20790.469904190577</v>
      </c>
      <c r="P171" s="119">
        <f t="shared" si="100"/>
        <v>10497.167790056623</v>
      </c>
      <c r="Q171" s="108">
        <f t="shared" si="120"/>
        <v>9199.0668560186605</v>
      </c>
      <c r="R171" s="46">
        <f t="shared" si="102"/>
        <v>19696.234646075281</v>
      </c>
      <c r="S171" s="43">
        <f t="shared" si="113"/>
        <v>9330.815813383666</v>
      </c>
      <c r="T171" s="108">
        <f t="shared" si="121"/>
        <v>8176.9483164610319</v>
      </c>
      <c r="U171" s="47">
        <f t="shared" si="114"/>
        <v>17507.764129844698</v>
      </c>
      <c r="V171" s="45">
        <f t="shared" si="122"/>
        <v>8164.4638367107063</v>
      </c>
      <c r="W171" s="108">
        <f t="shared" si="123"/>
        <v>7154.8297769034016</v>
      </c>
      <c r="X171" s="46">
        <f t="shared" si="124"/>
        <v>15319.293613614107</v>
      </c>
      <c r="Y171" s="43">
        <f t="shared" si="125"/>
        <v>6998.1118600377486</v>
      </c>
      <c r="Z171" s="108">
        <f t="shared" si="126"/>
        <v>6132.711237345773</v>
      </c>
      <c r="AA171" s="46">
        <f t="shared" si="127"/>
        <v>13130.823097383522</v>
      </c>
    </row>
    <row r="172" spans="1:27" ht="13.5" customHeight="1">
      <c r="A172" s="187">
        <v>7</v>
      </c>
      <c r="B172" s="50">
        <v>45078</v>
      </c>
      <c r="C172" s="61">
        <f>VLOOKUP(B172,'base(indices)'!$A$4:$C$183,3,FALSE)</f>
        <v>1320</v>
      </c>
      <c r="D172" s="192">
        <f>'base(indices)'!G165</f>
        <v>0.99999998000000001</v>
      </c>
      <c r="E172" s="54">
        <f t="shared" si="129"/>
        <v>1319.9999736</v>
      </c>
      <c r="F172" s="82">
        <f>'base(indices)'!I165</f>
        <v>0.1308</v>
      </c>
      <c r="G172" s="54">
        <f t="shared" si="109"/>
        <v>172.65599654688</v>
      </c>
      <c r="H172" s="267">
        <f t="shared" si="110"/>
        <v>1492.65597014688</v>
      </c>
      <c r="I172" s="277">
        <f t="shared" si="128"/>
        <v>10156.079796878381</v>
      </c>
      <c r="J172" s="58">
        <f t="shared" si="130"/>
        <v>10156.079796878381</v>
      </c>
      <c r="K172" s="91">
        <f t="shared" si="111"/>
        <v>10221.185395576289</v>
      </c>
      <c r="L172" s="284">
        <f t="shared" si="116"/>
        <v>20377.26519245467</v>
      </c>
      <c r="M172" s="57">
        <f t="shared" si="117"/>
        <v>9648.2758070344607</v>
      </c>
      <c r="N172" s="91">
        <f t="shared" si="118"/>
        <v>9710.1261257974747</v>
      </c>
      <c r="O172" s="60">
        <f t="shared" si="119"/>
        <v>19358.401932831934</v>
      </c>
      <c r="P172" s="58">
        <f t="shared" si="100"/>
        <v>9140.4718171905424</v>
      </c>
      <c r="Q172" s="91">
        <f t="shared" si="120"/>
        <v>9199.0668560186605</v>
      </c>
      <c r="R172" s="59">
        <f t="shared" si="102"/>
        <v>18339.538673209201</v>
      </c>
      <c r="S172" s="57">
        <f t="shared" si="113"/>
        <v>8124.8638375027049</v>
      </c>
      <c r="T172" s="91">
        <f t="shared" si="121"/>
        <v>8176.9483164610319</v>
      </c>
      <c r="U172" s="60">
        <f t="shared" si="114"/>
        <v>16301.812153963736</v>
      </c>
      <c r="V172" s="58">
        <f t="shared" si="122"/>
        <v>7109.2558578148664</v>
      </c>
      <c r="W172" s="91">
        <f t="shared" si="123"/>
        <v>7154.8297769034016</v>
      </c>
      <c r="X172" s="59">
        <f t="shared" si="124"/>
        <v>14264.085634718267</v>
      </c>
      <c r="Y172" s="57">
        <f t="shared" si="125"/>
        <v>6093.647878127028</v>
      </c>
      <c r="Z172" s="91">
        <f t="shared" si="126"/>
        <v>6132.711237345773</v>
      </c>
      <c r="AA172" s="59">
        <f t="shared" si="127"/>
        <v>12226.359115472802</v>
      </c>
    </row>
    <row r="173" spans="1:27" ht="13.5" customHeight="1">
      <c r="A173" s="187">
        <v>6</v>
      </c>
      <c r="B173" s="40">
        <v>45108</v>
      </c>
      <c r="C173" s="61">
        <f>VLOOKUP(B173,'base(indices)'!$A$4:$C$183,3,FALSE)</f>
        <v>1320</v>
      </c>
      <c r="D173" s="192">
        <f>'base(indices)'!G166</f>
        <v>0.99999998000000001</v>
      </c>
      <c r="E173" s="63">
        <f t="shared" si="129"/>
        <v>1319.9999736</v>
      </c>
      <c r="F173" s="82">
        <f>'base(indices)'!I166</f>
        <v>0.1201</v>
      </c>
      <c r="G173" s="63">
        <f t="shared" si="109"/>
        <v>158.53199682936</v>
      </c>
      <c r="H173" s="268">
        <f t="shared" si="110"/>
        <v>1478.5319704293599</v>
      </c>
      <c r="I173" s="278">
        <f t="shared" si="128"/>
        <v>8663.4238267315013</v>
      </c>
      <c r="J173" s="119">
        <f t="shared" si="130"/>
        <v>8663.4238267315013</v>
      </c>
      <c r="K173" s="108">
        <f t="shared" si="111"/>
        <v>10221.185395576289</v>
      </c>
      <c r="L173" s="46">
        <f t="shared" si="116"/>
        <v>18884.60922230779</v>
      </c>
      <c r="M173" s="43">
        <f t="shared" si="117"/>
        <v>8230.2526353949252</v>
      </c>
      <c r="N173" s="108">
        <f t="shared" si="118"/>
        <v>9710.1261257974747</v>
      </c>
      <c r="O173" s="47">
        <f t="shared" si="119"/>
        <v>17940.378761192398</v>
      </c>
      <c r="P173" s="119">
        <f t="shared" si="100"/>
        <v>7797.0814440583517</v>
      </c>
      <c r="Q173" s="108">
        <f t="shared" si="120"/>
        <v>9199.0668560186605</v>
      </c>
      <c r="R173" s="46">
        <f t="shared" si="102"/>
        <v>16996.148300077013</v>
      </c>
      <c r="S173" s="43">
        <f t="shared" si="113"/>
        <v>6930.7390613852012</v>
      </c>
      <c r="T173" s="108">
        <f t="shared" si="121"/>
        <v>8176.9483164610319</v>
      </c>
      <c r="U173" s="47">
        <f t="shared" si="114"/>
        <v>15107.687377846232</v>
      </c>
      <c r="V173" s="45">
        <f t="shared" si="122"/>
        <v>6064.3966787120507</v>
      </c>
      <c r="W173" s="108">
        <f t="shared" si="123"/>
        <v>7154.8297769034016</v>
      </c>
      <c r="X173" s="46">
        <f t="shared" si="124"/>
        <v>13219.226455615451</v>
      </c>
      <c r="Y173" s="43">
        <f t="shared" si="125"/>
        <v>5198.0542960389002</v>
      </c>
      <c r="Z173" s="108">
        <f t="shared" si="126"/>
        <v>6132.711237345773</v>
      </c>
      <c r="AA173" s="46">
        <f t="shared" si="127"/>
        <v>11330.765533384674</v>
      </c>
    </row>
    <row r="174" spans="1:27" ht="13.5" customHeight="1">
      <c r="A174" s="187">
        <v>5</v>
      </c>
      <c r="B174" s="50">
        <v>45139</v>
      </c>
      <c r="C174" s="61">
        <f>VLOOKUP(B174,'base(indices)'!$A$4:$C$183,3,FALSE)</f>
        <v>1320</v>
      </c>
      <c r="D174" s="192">
        <f>'base(indices)'!G167</f>
        <v>0.99999998000000001</v>
      </c>
      <c r="E174" s="54">
        <f t="shared" si="129"/>
        <v>1319.9999736</v>
      </c>
      <c r="F174" s="82">
        <f>'base(indices)'!I167</f>
        <v>0.1094</v>
      </c>
      <c r="G174" s="54">
        <f t="shared" si="109"/>
        <v>144.40799711183999</v>
      </c>
      <c r="H174" s="267">
        <f t="shared" si="110"/>
        <v>1464.4079707118399</v>
      </c>
      <c r="I174" s="277">
        <f t="shared" si="128"/>
        <v>7184.8918563021416</v>
      </c>
      <c r="J174" s="58">
        <f t="shared" si="130"/>
        <v>7184.8918563021416</v>
      </c>
      <c r="K174" s="91">
        <f t="shared" si="111"/>
        <v>10221.185395576289</v>
      </c>
      <c r="L174" s="284">
        <f t="shared" si="116"/>
        <v>17406.077251878429</v>
      </c>
      <c r="M174" s="57">
        <f t="shared" si="117"/>
        <v>6825.6472634870343</v>
      </c>
      <c r="N174" s="91">
        <f t="shared" si="118"/>
        <v>9710.1261257974747</v>
      </c>
      <c r="O174" s="60">
        <f t="shared" si="119"/>
        <v>16535.77338928451</v>
      </c>
      <c r="P174" s="58">
        <f t="shared" si="100"/>
        <v>6466.4026706719278</v>
      </c>
      <c r="Q174" s="91">
        <f t="shared" si="120"/>
        <v>9199.0668560186605</v>
      </c>
      <c r="R174" s="59">
        <f t="shared" si="102"/>
        <v>15665.469526690587</v>
      </c>
      <c r="S174" s="57">
        <f t="shared" si="113"/>
        <v>5747.913485041714</v>
      </c>
      <c r="T174" s="91">
        <f t="shared" si="121"/>
        <v>8176.9483164610319</v>
      </c>
      <c r="U174" s="60">
        <f t="shared" si="114"/>
        <v>13924.861801502746</v>
      </c>
      <c r="V174" s="58">
        <f t="shared" si="122"/>
        <v>5029.4242994114984</v>
      </c>
      <c r="W174" s="91">
        <f t="shared" si="123"/>
        <v>7154.8297769034016</v>
      </c>
      <c r="X174" s="59">
        <f t="shared" si="124"/>
        <v>12184.254076314901</v>
      </c>
      <c r="Y174" s="57">
        <f t="shared" si="125"/>
        <v>4310.9351137812846</v>
      </c>
      <c r="Z174" s="91">
        <f t="shared" si="126"/>
        <v>6132.711237345773</v>
      </c>
      <c r="AA174" s="59">
        <f t="shared" si="127"/>
        <v>10443.646351127058</v>
      </c>
    </row>
    <row r="175" spans="1:27" ht="13.5" customHeight="1">
      <c r="A175" s="187">
        <v>4</v>
      </c>
      <c r="B175" s="40">
        <v>45170</v>
      </c>
      <c r="C175" s="61">
        <f>VLOOKUP(B175,'base(indices)'!$A$4:$C$183,3,FALSE)</f>
        <v>1320</v>
      </c>
      <c r="D175" s="192">
        <f>'base(indices)'!G168</f>
        <v>0.99999998000000001</v>
      </c>
      <c r="E175" s="63">
        <f t="shared" si="129"/>
        <v>1319.9999736</v>
      </c>
      <c r="F175" s="82">
        <f>'base(indices)'!I168</f>
        <v>9.8000000000000004E-2</v>
      </c>
      <c r="G175" s="63">
        <f t="shared" si="109"/>
        <v>129.3599974128</v>
      </c>
      <c r="H175" s="268">
        <f t="shared" si="110"/>
        <v>1449.3599710128001</v>
      </c>
      <c r="I175" s="278">
        <f t="shared" si="128"/>
        <v>5720.4838855903017</v>
      </c>
      <c r="J175" s="119">
        <f t="shared" si="130"/>
        <v>5720.4838855903017</v>
      </c>
      <c r="K175" s="108">
        <f t="shared" si="111"/>
        <v>10221.185395576289</v>
      </c>
      <c r="L175" s="46">
        <f t="shared" si="116"/>
        <v>15941.669281166591</v>
      </c>
      <c r="M175" s="43">
        <f t="shared" si="117"/>
        <v>5434.4596913107862</v>
      </c>
      <c r="N175" s="108">
        <f t="shared" si="118"/>
        <v>9710.1261257974747</v>
      </c>
      <c r="O175" s="47">
        <f t="shared" si="119"/>
        <v>15144.585817108262</v>
      </c>
      <c r="P175" s="119">
        <f t="shared" si="100"/>
        <v>5148.4354970312716</v>
      </c>
      <c r="Q175" s="108">
        <f t="shared" si="120"/>
        <v>9199.0668560186605</v>
      </c>
      <c r="R175" s="46">
        <f t="shared" si="102"/>
        <v>14347.502353049931</v>
      </c>
      <c r="S175" s="43">
        <f t="shared" si="113"/>
        <v>4576.3871084722414</v>
      </c>
      <c r="T175" s="108">
        <f t="shared" si="121"/>
        <v>8176.9483164610319</v>
      </c>
      <c r="U175" s="47">
        <f t="shared" si="114"/>
        <v>12753.335424933273</v>
      </c>
      <c r="V175" s="45">
        <f t="shared" si="122"/>
        <v>4004.3387199132108</v>
      </c>
      <c r="W175" s="108">
        <f t="shared" si="123"/>
        <v>7154.8297769034016</v>
      </c>
      <c r="X175" s="46">
        <f t="shared" si="124"/>
        <v>11159.168496816612</v>
      </c>
      <c r="Y175" s="43">
        <f t="shared" si="125"/>
        <v>3432.290331354181</v>
      </c>
      <c r="Z175" s="108">
        <f t="shared" si="126"/>
        <v>6132.711237345773</v>
      </c>
      <c r="AA175" s="46">
        <f t="shared" si="127"/>
        <v>9565.0015686999541</v>
      </c>
    </row>
    <row r="176" spans="1:27" ht="13.5" customHeight="1">
      <c r="A176" s="187">
        <v>3</v>
      </c>
      <c r="B176" s="50">
        <v>45200</v>
      </c>
      <c r="C176" s="61">
        <f>VLOOKUP(B176,'base(indices)'!$A$4:$C$183,3,FALSE)</f>
        <v>1320</v>
      </c>
      <c r="D176" s="192">
        <f>'base(indices)'!G169</f>
        <v>0.99999998000000001</v>
      </c>
      <c r="E176" s="54">
        <f t="shared" si="129"/>
        <v>1319.9999736</v>
      </c>
      <c r="F176" s="82">
        <f>'base(indices)'!I169</f>
        <v>8.8300000000000003E-2</v>
      </c>
      <c r="G176" s="54">
        <f t="shared" si="109"/>
        <v>116.55599766888</v>
      </c>
      <c r="H176" s="267">
        <f t="shared" si="110"/>
        <v>1436.5559712688801</v>
      </c>
      <c r="I176" s="277">
        <f t="shared" si="128"/>
        <v>4271.1239145775016</v>
      </c>
      <c r="J176" s="58">
        <f t="shared" si="130"/>
        <v>4271.1239145775016</v>
      </c>
      <c r="K176" s="91">
        <f t="shared" si="111"/>
        <v>10221.185395576289</v>
      </c>
      <c r="L176" s="284">
        <f t="shared" si="116"/>
        <v>14492.309310153791</v>
      </c>
      <c r="M176" s="57">
        <f t="shared" si="117"/>
        <v>4057.5677188486266</v>
      </c>
      <c r="N176" s="91">
        <f t="shared" si="118"/>
        <v>9710.1261257974747</v>
      </c>
      <c r="O176" s="60">
        <f t="shared" si="119"/>
        <v>13767.693844646101</v>
      </c>
      <c r="P176" s="58">
        <f t="shared" si="100"/>
        <v>3844.0115231197515</v>
      </c>
      <c r="Q176" s="91">
        <f t="shared" si="120"/>
        <v>9199.0668560186605</v>
      </c>
      <c r="R176" s="59">
        <f t="shared" si="102"/>
        <v>13043.078379138413</v>
      </c>
      <c r="S176" s="57">
        <f t="shared" si="113"/>
        <v>3416.8991316620013</v>
      </c>
      <c r="T176" s="91">
        <f t="shared" si="121"/>
        <v>8176.9483164610319</v>
      </c>
      <c r="U176" s="60">
        <f t="shared" si="114"/>
        <v>11593.847448123033</v>
      </c>
      <c r="V176" s="58">
        <f t="shared" si="122"/>
        <v>2989.7867402042511</v>
      </c>
      <c r="W176" s="91">
        <f t="shared" si="123"/>
        <v>7154.8297769034016</v>
      </c>
      <c r="X176" s="59">
        <f t="shared" si="124"/>
        <v>10144.616517107654</v>
      </c>
      <c r="Y176" s="57">
        <f t="shared" si="125"/>
        <v>2562.674348746501</v>
      </c>
      <c r="Z176" s="91">
        <f t="shared" si="126"/>
        <v>6132.711237345773</v>
      </c>
      <c r="AA176" s="59">
        <f t="shared" si="127"/>
        <v>8695.385586092274</v>
      </c>
    </row>
    <row r="177" spans="1:35" ht="13.5" customHeight="1">
      <c r="A177" s="187">
        <v>2</v>
      </c>
      <c r="B177" s="40">
        <v>45231</v>
      </c>
      <c r="C177" s="61">
        <f>VLOOKUP(B177,'base(indices)'!$A$4:$C$183,3,FALSE)</f>
        <v>1320</v>
      </c>
      <c r="D177" s="192">
        <f>'base(indices)'!G170</f>
        <v>0.99999998000000001</v>
      </c>
      <c r="E177" s="63">
        <f t="shared" si="129"/>
        <v>1319.9999736</v>
      </c>
      <c r="F177" s="82">
        <f>'base(indices)'!I170</f>
        <v>7.8299999999999995E-2</v>
      </c>
      <c r="G177" s="63">
        <f t="shared" si="109"/>
        <v>103.35599793287999</v>
      </c>
      <c r="H177" s="268">
        <f t="shared" si="110"/>
        <v>1423.3559715328799</v>
      </c>
      <c r="I177" s="278">
        <f t="shared" si="128"/>
        <v>2834.5679433086216</v>
      </c>
      <c r="J177" s="119">
        <f t="shared" si="130"/>
        <v>2834.5679433086216</v>
      </c>
      <c r="K177" s="108">
        <f t="shared" si="111"/>
        <v>10221.185395576289</v>
      </c>
      <c r="L177" s="46">
        <f t="shared" si="116"/>
        <v>13055.753338884911</v>
      </c>
      <c r="M177" s="43">
        <f t="shared" si="117"/>
        <v>2692.8395461431905</v>
      </c>
      <c r="N177" s="108">
        <f t="shared" si="118"/>
        <v>9710.1261257974747</v>
      </c>
      <c r="O177" s="47">
        <f t="shared" si="119"/>
        <v>12402.965671940665</v>
      </c>
      <c r="P177" s="119">
        <f t="shared" si="100"/>
        <v>2551.1111489777595</v>
      </c>
      <c r="Q177" s="108">
        <f t="shared" si="120"/>
        <v>9199.0668560186605</v>
      </c>
      <c r="R177" s="46">
        <f t="shared" si="102"/>
        <v>11750.17800499642</v>
      </c>
      <c r="S177" s="43">
        <f t="shared" si="113"/>
        <v>2267.6543546468974</v>
      </c>
      <c r="T177" s="108">
        <f t="shared" si="121"/>
        <v>8176.9483164610319</v>
      </c>
      <c r="U177" s="47">
        <f t="shared" si="114"/>
        <v>10444.602671107928</v>
      </c>
      <c r="V177" s="45">
        <f t="shared" si="122"/>
        <v>1984.1975603160349</v>
      </c>
      <c r="W177" s="108">
        <f t="shared" si="123"/>
        <v>7154.8297769034016</v>
      </c>
      <c r="X177" s="46">
        <f t="shared" si="124"/>
        <v>9139.027337219437</v>
      </c>
      <c r="Y177" s="43">
        <f t="shared" si="125"/>
        <v>1700.7407659851729</v>
      </c>
      <c r="Z177" s="108">
        <f t="shared" si="126"/>
        <v>6132.711237345773</v>
      </c>
      <c r="AA177" s="46">
        <f t="shared" si="127"/>
        <v>7833.4520033309454</v>
      </c>
    </row>
    <row r="178" spans="1:35" ht="13.5" customHeight="1" thickBot="1">
      <c r="A178" s="188">
        <v>1</v>
      </c>
      <c r="B178" s="50">
        <v>45261</v>
      </c>
      <c r="C178" s="61">
        <f>VLOOKUP(B178,'base(indices)'!$A$4:$C$183,3,FALSE)</f>
        <v>1320</v>
      </c>
      <c r="D178" s="335">
        <f>'base(indices)'!G171</f>
        <v>0.99999998000000001</v>
      </c>
      <c r="E178" s="163">
        <f t="shared" si="129"/>
        <v>1319.9999736</v>
      </c>
      <c r="F178" s="304">
        <f>'base(indices)'!I171</f>
        <v>6.9099999999999995E-2</v>
      </c>
      <c r="G178" s="163">
        <f t="shared" si="109"/>
        <v>91.211998175759987</v>
      </c>
      <c r="H178" s="355">
        <f t="shared" si="110"/>
        <v>1411.21197177576</v>
      </c>
      <c r="I178" s="280">
        <f t="shared" si="128"/>
        <v>1411.2119717757416</v>
      </c>
      <c r="J178" s="58">
        <f t="shared" si="130"/>
        <v>1411.2119717757416</v>
      </c>
      <c r="K178" s="86">
        <f t="shared" si="111"/>
        <v>10221.185395576289</v>
      </c>
      <c r="L178" s="287">
        <f t="shared" si="116"/>
        <v>11632.39736735203</v>
      </c>
      <c r="M178" s="85">
        <f t="shared" si="117"/>
        <v>1340.6513731869545</v>
      </c>
      <c r="N178" s="86">
        <f t="shared" si="118"/>
        <v>9710.1261257974747</v>
      </c>
      <c r="O178" s="107">
        <f t="shared" si="119"/>
        <v>11050.777498984429</v>
      </c>
      <c r="P178" s="175">
        <f t="shared" si="100"/>
        <v>1270.0907745981674</v>
      </c>
      <c r="Q178" s="86">
        <f t="shared" si="120"/>
        <v>9199.0668560186605</v>
      </c>
      <c r="R178" s="165">
        <f t="shared" si="102"/>
        <v>10469.157630616828</v>
      </c>
      <c r="S178" s="85">
        <f t="shared" si="113"/>
        <v>1128.9695774205934</v>
      </c>
      <c r="T178" s="86">
        <f t="shared" si="121"/>
        <v>8176.9483164610319</v>
      </c>
      <c r="U178" s="107">
        <f t="shared" si="114"/>
        <v>9305.9178938816258</v>
      </c>
      <c r="V178" s="175">
        <f t="shared" si="122"/>
        <v>987.84838024301905</v>
      </c>
      <c r="W178" s="86">
        <f t="shared" si="123"/>
        <v>7154.8297769034016</v>
      </c>
      <c r="X178" s="165">
        <f t="shared" si="124"/>
        <v>8142.6781571464207</v>
      </c>
      <c r="Y178" s="85">
        <f t="shared" si="125"/>
        <v>846.72718306544493</v>
      </c>
      <c r="Z178" s="86">
        <f t="shared" si="126"/>
        <v>6132.711237345773</v>
      </c>
      <c r="AA178" s="165">
        <f t="shared" si="127"/>
        <v>6979.4384204112175</v>
      </c>
    </row>
    <row r="179" spans="1:35" ht="13.5" customHeight="1" thickBot="1">
      <c r="A179" s="171"/>
      <c r="B179" s="172" t="s">
        <v>24</v>
      </c>
      <c r="C179" s="172"/>
      <c r="D179" s="376"/>
      <c r="E179" s="174"/>
      <c r="F179" s="423">
        <f>Y7</f>
        <v>45505</v>
      </c>
      <c r="G179" s="423"/>
      <c r="H179" s="377"/>
      <c r="I179" s="451">
        <f>SUM(H11:H178)</f>
        <v>278623.44746265502</v>
      </c>
      <c r="J179" s="452"/>
      <c r="K179" s="35"/>
      <c r="L179" s="35"/>
      <c r="M179" s="36"/>
      <c r="N179" s="34"/>
      <c r="O179" s="34"/>
      <c r="P179" s="34"/>
      <c r="Q179" s="34"/>
      <c r="R179" s="34"/>
      <c r="S179" s="34"/>
      <c r="T179" s="34"/>
      <c r="U179" s="34"/>
      <c r="V179" s="34"/>
      <c r="W179" s="34"/>
      <c r="Y179" s="34"/>
      <c r="Z179" s="34"/>
    </row>
    <row r="180" spans="1:35" ht="13.5" customHeight="1">
      <c r="A180" s="169"/>
      <c r="B180" s="134"/>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13.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3.5" customHeight="1">
      <c r="A182" s="166">
        <v>1</v>
      </c>
      <c r="B182" s="136">
        <v>45292</v>
      </c>
      <c r="C182" s="41">
        <f>VLOOKUP(B182,'base(indices)'!$A$16:$C$183,3,FALSE)</f>
        <v>1412</v>
      </c>
      <c r="D182" s="196">
        <f>'base(indices)'!G172</f>
        <v>0.99999998000000001</v>
      </c>
      <c r="E182" s="125">
        <f>C182*D182</f>
        <v>1411.9999717600001</v>
      </c>
      <c r="F182" s="79">
        <f>'base(indices)'!I172</f>
        <v>6.0199999999999997E-2</v>
      </c>
      <c r="G182" s="78">
        <f t="shared" ref="G182:G193" si="131">E182*F182</f>
        <v>85.002398299952006</v>
      </c>
      <c r="H182" s="80">
        <f>E182+G182</f>
        <v>1497.0023700599522</v>
      </c>
      <c r="I182" s="81">
        <f>I196</f>
        <v>10221.185395576289</v>
      </c>
      <c r="J182" s="114">
        <v>0</v>
      </c>
      <c r="K182" s="90">
        <f t="shared" ref="K182:K192" si="132">I182</f>
        <v>10221.185395576289</v>
      </c>
      <c r="L182" s="112">
        <f t="shared" ref="L182:L192" si="133">J182+K182</f>
        <v>10221.185395576289</v>
      </c>
      <c r="M182" s="48">
        <f>$J182*M$9</f>
        <v>0</v>
      </c>
      <c r="N182" s="109">
        <f>$K182*M$9</f>
        <v>9710.1261257974747</v>
      </c>
      <c r="O182" s="49">
        <f>M182+N182</f>
        <v>9710.1261257974747</v>
      </c>
      <c r="P182" s="138">
        <f>$J182*P$9</f>
        <v>0</v>
      </c>
      <c r="Q182" s="138">
        <f>$K182*P$9</f>
        <v>9199.0668560186605</v>
      </c>
      <c r="R182" s="139">
        <f>P182+Q182</f>
        <v>9199.0668560186605</v>
      </c>
      <c r="S182" s="48">
        <f>$J182*S$9</f>
        <v>0</v>
      </c>
      <c r="T182" s="109">
        <f>$K182*S$9</f>
        <v>8176.9483164610319</v>
      </c>
      <c r="U182" s="49">
        <f>S182+T182</f>
        <v>8176.9483164610319</v>
      </c>
      <c r="V182" s="48">
        <f>$J182*V$9</f>
        <v>0</v>
      </c>
      <c r="W182" s="138">
        <f>$K182*V$9</f>
        <v>7154.8297769034016</v>
      </c>
      <c r="X182" s="49">
        <f>V182+W182</f>
        <v>7154.8297769034016</v>
      </c>
      <c r="Y182" s="48">
        <f>$J182*Y$9</f>
        <v>0</v>
      </c>
      <c r="Z182" s="138">
        <f>$K182*Y$9</f>
        <v>6132.711237345773</v>
      </c>
      <c r="AA182" s="49">
        <f>Y182+Z182</f>
        <v>6132.711237345773</v>
      </c>
      <c r="AB182" s="16"/>
      <c r="AC182" s="16"/>
      <c r="AD182" s="16"/>
      <c r="AE182" s="16"/>
      <c r="AF182" s="16"/>
      <c r="AG182" s="17"/>
      <c r="AH182" s="16"/>
      <c r="AI182" s="16"/>
    </row>
    <row r="183" spans="1:35" s="26" customFormat="1" ht="13.5" customHeight="1">
      <c r="A183" s="105">
        <v>2</v>
      </c>
      <c r="B183" s="50">
        <v>45323</v>
      </c>
      <c r="C183" s="61">
        <f>VLOOKUP(B183,'base(indices)'!$A$16:$C$183,3,FALSE)</f>
        <v>1412</v>
      </c>
      <c r="D183" s="192">
        <f>'base(indices)'!G173</f>
        <v>0.99999998000000001</v>
      </c>
      <c r="E183" s="63">
        <f>C183*D183</f>
        <v>1411.9999717600001</v>
      </c>
      <c r="F183" s="53">
        <f>'base(indices)'!I173</f>
        <v>5.0500000000000003E-2</v>
      </c>
      <c r="G183" s="54">
        <f t="shared" si="131"/>
        <v>71.305998573880004</v>
      </c>
      <c r="H183" s="55">
        <f>E183+G183</f>
        <v>1483.3059703338802</v>
      </c>
      <c r="I183" s="56">
        <f t="shared" ref="I183:I193" si="134">I182-H182</f>
        <v>8724.1830255163368</v>
      </c>
      <c r="J183" s="57">
        <v>0</v>
      </c>
      <c r="K183" s="91">
        <f t="shared" si="132"/>
        <v>8724.1830255163368</v>
      </c>
      <c r="L183" s="113">
        <f t="shared" si="133"/>
        <v>8724.1830255163368</v>
      </c>
      <c r="M183" s="58">
        <f t="shared" ref="M183:M193" si="135">$J183*M$9</f>
        <v>0</v>
      </c>
      <c r="N183" s="91">
        <f t="shared" ref="N183:N188" si="136">$K183*M$9</f>
        <v>8287.9738742405189</v>
      </c>
      <c r="O183" s="59">
        <f t="shared" ref="O183:O188" si="137">M183+N183</f>
        <v>8287.9738742405189</v>
      </c>
      <c r="P183" s="57">
        <f t="shared" ref="P183:P193" si="138">$J183*P$9</f>
        <v>0</v>
      </c>
      <c r="Q183" s="57">
        <f t="shared" ref="Q183:Q188" si="139">$K183*P$9</f>
        <v>7851.7647229647037</v>
      </c>
      <c r="R183" s="60">
        <f t="shared" ref="R183:R188" si="140">P183+Q183</f>
        <v>7851.7647229647037</v>
      </c>
      <c r="S183" s="58">
        <f t="shared" ref="S183:S193" si="141">$J183*S$9</f>
        <v>0</v>
      </c>
      <c r="T183" s="91">
        <f t="shared" ref="T183:T188" si="142">$K183*S$9</f>
        <v>6979.3464204130696</v>
      </c>
      <c r="U183" s="59">
        <f t="shared" ref="U183:U188" si="143">S183+T183</f>
        <v>6979.3464204130696</v>
      </c>
      <c r="V183" s="58">
        <f t="shared" ref="V183:V193" si="144">$J183*V$9</f>
        <v>0</v>
      </c>
      <c r="W183" s="57">
        <f t="shared" ref="W183:W188" si="145">$K183*V$9</f>
        <v>6106.9281178614356</v>
      </c>
      <c r="X183" s="59">
        <f t="shared" ref="X183:X188" si="146">V183+W183</f>
        <v>6106.9281178614356</v>
      </c>
      <c r="Y183" s="58">
        <f t="shared" ref="Y183:Y193" si="147">$J183*Y$9</f>
        <v>0</v>
      </c>
      <c r="Z183" s="57">
        <f t="shared" ref="Z183:Z192" si="148">$K183*Y$9</f>
        <v>5234.5098153098015</v>
      </c>
      <c r="AA183" s="59">
        <f t="shared" ref="AA183:AA192" si="149">Y183+Z183</f>
        <v>5234.5098153098015</v>
      </c>
      <c r="AB183" s="32"/>
      <c r="AC183" s="32"/>
      <c r="AD183" s="32"/>
      <c r="AE183" s="32"/>
      <c r="AF183" s="32"/>
      <c r="AG183" s="33"/>
      <c r="AH183" s="32"/>
      <c r="AI183" s="32"/>
    </row>
    <row r="184" spans="1:35" ht="13.5" customHeight="1">
      <c r="A184" s="104">
        <v>3</v>
      </c>
      <c r="B184" s="50">
        <v>45352</v>
      </c>
      <c r="C184" s="61">
        <f>VLOOKUP(B184,'base(indices)'!$A$16:$C$183,3,FALSE)</f>
        <v>1412</v>
      </c>
      <c r="D184" s="192">
        <f>'base(indices)'!G174</f>
        <v>0.99999998000000001</v>
      </c>
      <c r="E184" s="63">
        <f>C184*D184</f>
        <v>1411.9999717600001</v>
      </c>
      <c r="F184" s="53">
        <f>'base(indices)'!I174</f>
        <v>4.2500000000000003E-2</v>
      </c>
      <c r="G184" s="63">
        <f t="shared" si="131"/>
        <v>60.009998799800009</v>
      </c>
      <c r="H184" s="64">
        <f>E184+G184</f>
        <v>1472.0099705598002</v>
      </c>
      <c r="I184" s="65">
        <f t="shared" si="134"/>
        <v>7240.8770551824564</v>
      </c>
      <c r="J184" s="66">
        <v>0</v>
      </c>
      <c r="K184" s="93">
        <f t="shared" si="132"/>
        <v>7240.8770551824564</v>
      </c>
      <c r="L184" s="115">
        <f>J184+K184</f>
        <v>7240.8770551824564</v>
      </c>
      <c r="M184" s="45">
        <f t="shared" si="135"/>
        <v>0</v>
      </c>
      <c r="N184" s="108">
        <f t="shared" si="136"/>
        <v>6878.8332024233332</v>
      </c>
      <c r="O184" s="46">
        <f t="shared" si="137"/>
        <v>6878.8332024233332</v>
      </c>
      <c r="P184" s="43">
        <f t="shared" si="138"/>
        <v>0</v>
      </c>
      <c r="Q184" s="43">
        <f t="shared" si="139"/>
        <v>6516.7893496642109</v>
      </c>
      <c r="R184" s="47">
        <f t="shared" si="140"/>
        <v>6516.7893496642109</v>
      </c>
      <c r="S184" s="45">
        <f t="shared" si="141"/>
        <v>0</v>
      </c>
      <c r="T184" s="108">
        <f t="shared" si="142"/>
        <v>5792.7016441459655</v>
      </c>
      <c r="U184" s="46">
        <f t="shared" si="143"/>
        <v>5792.7016441459655</v>
      </c>
      <c r="V184" s="45">
        <f t="shared" si="144"/>
        <v>0</v>
      </c>
      <c r="W184" s="43">
        <f t="shared" si="145"/>
        <v>5068.6139386277191</v>
      </c>
      <c r="X184" s="46">
        <f t="shared" si="146"/>
        <v>5068.6139386277191</v>
      </c>
      <c r="Y184" s="45">
        <f t="shared" si="147"/>
        <v>0</v>
      </c>
      <c r="Z184" s="43">
        <f t="shared" si="148"/>
        <v>4344.5262331094737</v>
      </c>
      <c r="AA184" s="46">
        <f t="shared" si="149"/>
        <v>4344.5262331094737</v>
      </c>
      <c r="AB184" s="16"/>
      <c r="AC184" s="16"/>
      <c r="AD184" s="16"/>
      <c r="AE184" s="16"/>
      <c r="AF184" s="16"/>
      <c r="AG184" s="17"/>
      <c r="AH184" s="16"/>
      <c r="AI184" s="16"/>
    </row>
    <row r="185" spans="1:35" s="26" customFormat="1" ht="13.5" customHeight="1">
      <c r="A185" s="105">
        <v>4</v>
      </c>
      <c r="B185" s="50">
        <v>45383</v>
      </c>
      <c r="C185" s="61">
        <f>VLOOKUP(B185,'base(indices)'!$A$16:$C$183,3,FALSE)</f>
        <v>1412</v>
      </c>
      <c r="D185" s="192">
        <f>'base(indices)'!G175</f>
        <v>0.99999998000000001</v>
      </c>
      <c r="E185" s="63">
        <f>C185*D185</f>
        <v>1411.9999717600001</v>
      </c>
      <c r="F185" s="53">
        <f>'base(indices)'!I175</f>
        <v>3.4200000000000001E-2</v>
      </c>
      <c r="G185" s="54">
        <f t="shared" si="131"/>
        <v>48.290399034192006</v>
      </c>
      <c r="H185" s="55">
        <f t="shared" ref="H185:H193" si="150">E185+G185</f>
        <v>1460.2903707941921</v>
      </c>
      <c r="I185" s="56">
        <f t="shared" si="134"/>
        <v>5768.867084622656</v>
      </c>
      <c r="J185" s="57">
        <v>0</v>
      </c>
      <c r="K185" s="91">
        <f t="shared" si="132"/>
        <v>5768.867084622656</v>
      </c>
      <c r="L185" s="113">
        <f t="shared" si="133"/>
        <v>5768.867084622656</v>
      </c>
      <c r="M185" s="58">
        <f t="shared" si="135"/>
        <v>0</v>
      </c>
      <c r="N185" s="91">
        <f t="shared" si="136"/>
        <v>5480.4237303915233</v>
      </c>
      <c r="O185" s="59">
        <f t="shared" si="137"/>
        <v>5480.4237303915233</v>
      </c>
      <c r="P185" s="57">
        <f t="shared" si="138"/>
        <v>0</v>
      </c>
      <c r="Q185" s="57">
        <f t="shared" si="139"/>
        <v>5191.9803761603907</v>
      </c>
      <c r="R185" s="60">
        <f t="shared" si="140"/>
        <v>5191.9803761603907</v>
      </c>
      <c r="S185" s="58">
        <f t="shared" si="141"/>
        <v>0</v>
      </c>
      <c r="T185" s="91">
        <f t="shared" si="142"/>
        <v>4615.0936676981246</v>
      </c>
      <c r="U185" s="59">
        <f t="shared" si="143"/>
        <v>4615.0936676981246</v>
      </c>
      <c r="V185" s="58">
        <f t="shared" si="144"/>
        <v>0</v>
      </c>
      <c r="W185" s="57">
        <f t="shared" si="145"/>
        <v>4038.2069592358589</v>
      </c>
      <c r="X185" s="59">
        <f t="shared" si="146"/>
        <v>4038.2069592358589</v>
      </c>
      <c r="Y185" s="58">
        <f t="shared" si="147"/>
        <v>0</v>
      </c>
      <c r="Z185" s="57">
        <f t="shared" si="148"/>
        <v>3461.3202507735937</v>
      </c>
      <c r="AA185" s="59">
        <f t="shared" si="149"/>
        <v>3461.3202507735937</v>
      </c>
      <c r="AB185" s="32"/>
      <c r="AC185" s="32"/>
      <c r="AD185" s="32"/>
      <c r="AE185" s="32"/>
      <c r="AF185" s="32"/>
      <c r="AG185" s="33"/>
      <c r="AH185" s="32"/>
      <c r="AI185" s="32"/>
    </row>
    <row r="186" spans="1:35" ht="13.5" customHeight="1">
      <c r="A186" s="105">
        <v>5</v>
      </c>
      <c r="B186" s="50">
        <v>45413</v>
      </c>
      <c r="C186" s="61">
        <f>VLOOKUP(B186,'base(indices)'!$A$16:$C$183,3,FALSE)</f>
        <v>1412</v>
      </c>
      <c r="D186" s="192">
        <f>'base(indices)'!G176</f>
        <v>0.99999998000000001</v>
      </c>
      <c r="E186" s="63">
        <f>C186*D186</f>
        <v>1411.9999717600001</v>
      </c>
      <c r="F186" s="53">
        <f>'base(indices)'!I176</f>
        <v>2.53E-2</v>
      </c>
      <c r="G186" s="63">
        <f t="shared" si="131"/>
        <v>35.723599285528003</v>
      </c>
      <c r="H186" s="64">
        <f t="shared" si="150"/>
        <v>1447.7235710455282</v>
      </c>
      <c r="I186" s="83">
        <f t="shared" si="134"/>
        <v>4308.5767138284637</v>
      </c>
      <c r="J186" s="66">
        <v>0</v>
      </c>
      <c r="K186" s="93">
        <f t="shared" si="132"/>
        <v>4308.5767138284637</v>
      </c>
      <c r="L186" s="115">
        <f t="shared" si="133"/>
        <v>4308.5767138284637</v>
      </c>
      <c r="M186" s="45">
        <f t="shared" si="135"/>
        <v>0</v>
      </c>
      <c r="N186" s="108">
        <f t="shared" si="136"/>
        <v>4093.1478781370402</v>
      </c>
      <c r="O186" s="46">
        <f t="shared" si="137"/>
        <v>4093.1478781370402</v>
      </c>
      <c r="P186" s="43">
        <f t="shared" si="138"/>
        <v>0</v>
      </c>
      <c r="Q186" s="43">
        <f t="shared" si="139"/>
        <v>3877.7190424456176</v>
      </c>
      <c r="R186" s="47">
        <f t="shared" si="140"/>
        <v>3877.7190424456176</v>
      </c>
      <c r="S186" s="45">
        <f t="shared" si="141"/>
        <v>0</v>
      </c>
      <c r="T186" s="108">
        <f t="shared" si="142"/>
        <v>3446.861371062771</v>
      </c>
      <c r="U186" s="46">
        <f t="shared" si="143"/>
        <v>3446.861371062771</v>
      </c>
      <c r="V186" s="45">
        <f t="shared" si="144"/>
        <v>0</v>
      </c>
      <c r="W186" s="43">
        <f t="shared" si="145"/>
        <v>3016.0036996799245</v>
      </c>
      <c r="X186" s="46">
        <f t="shared" si="146"/>
        <v>3016.0036996799245</v>
      </c>
      <c r="Y186" s="45">
        <f t="shared" si="147"/>
        <v>0</v>
      </c>
      <c r="Z186" s="43">
        <f t="shared" si="148"/>
        <v>2585.1460282970779</v>
      </c>
      <c r="AA186" s="46">
        <f t="shared" si="149"/>
        <v>2585.1460282970779</v>
      </c>
      <c r="AB186" s="16"/>
      <c r="AC186" s="16"/>
      <c r="AD186" s="16"/>
      <c r="AE186" s="16"/>
      <c r="AF186" s="16"/>
      <c r="AG186" s="17"/>
      <c r="AH186" s="16"/>
      <c r="AI186" s="16"/>
    </row>
    <row r="187" spans="1:35" s="26" customFormat="1" ht="13.5" customHeight="1">
      <c r="A187" s="104">
        <v>6</v>
      </c>
      <c r="B187" s="50">
        <v>45444</v>
      </c>
      <c r="C187" s="61">
        <f>VLOOKUP(B187,'base(indices)'!$A$16:$C$183,3,FALSE)</f>
        <v>1412</v>
      </c>
      <c r="D187" s="192">
        <f>'base(indices)'!G177</f>
        <v>0.99999998000000001</v>
      </c>
      <c r="E187" s="63">
        <f t="shared" ref="E187:E193" si="151">C187*D187</f>
        <v>1411.9999717600001</v>
      </c>
      <c r="F187" s="53">
        <f>'base(indices)'!I177</f>
        <v>1.7000000000000001E-2</v>
      </c>
      <c r="G187" s="54">
        <f t="shared" si="131"/>
        <v>24.003999519920004</v>
      </c>
      <c r="H187" s="55">
        <f t="shared" si="150"/>
        <v>1436.0039712799201</v>
      </c>
      <c r="I187" s="56">
        <f t="shared" si="134"/>
        <v>2860.8531427829357</v>
      </c>
      <c r="J187" s="57">
        <v>0</v>
      </c>
      <c r="K187" s="91">
        <f t="shared" si="132"/>
        <v>2860.8531427829357</v>
      </c>
      <c r="L187" s="113">
        <f t="shared" si="133"/>
        <v>2860.8531427829357</v>
      </c>
      <c r="M187" s="58">
        <f t="shared" si="135"/>
        <v>0</v>
      </c>
      <c r="N187" s="91">
        <f t="shared" si="136"/>
        <v>2717.810485643789</v>
      </c>
      <c r="O187" s="59">
        <f t="shared" si="137"/>
        <v>2717.810485643789</v>
      </c>
      <c r="P187" s="57">
        <f t="shared" si="138"/>
        <v>0</v>
      </c>
      <c r="Q187" s="57">
        <f t="shared" si="139"/>
        <v>2574.7678285046422</v>
      </c>
      <c r="R187" s="60">
        <f t="shared" si="140"/>
        <v>2574.7678285046422</v>
      </c>
      <c r="S187" s="58">
        <f t="shared" si="141"/>
        <v>0</v>
      </c>
      <c r="T187" s="91">
        <f t="shared" si="142"/>
        <v>2288.6825142263488</v>
      </c>
      <c r="U187" s="59">
        <f t="shared" si="143"/>
        <v>2288.6825142263488</v>
      </c>
      <c r="V187" s="58">
        <f t="shared" si="144"/>
        <v>0</v>
      </c>
      <c r="W187" s="57">
        <f t="shared" si="145"/>
        <v>2002.5971999480548</v>
      </c>
      <c r="X187" s="59">
        <f t="shared" si="146"/>
        <v>2002.5971999480548</v>
      </c>
      <c r="Y187" s="58">
        <f t="shared" si="147"/>
        <v>0</v>
      </c>
      <c r="Z187" s="57">
        <f t="shared" si="148"/>
        <v>1716.5118856697613</v>
      </c>
      <c r="AA187" s="59">
        <f t="shared" si="149"/>
        <v>1716.5118856697613</v>
      </c>
      <c r="AB187" s="32"/>
      <c r="AC187" s="32"/>
      <c r="AD187" s="32"/>
      <c r="AE187" s="32"/>
      <c r="AF187" s="32"/>
      <c r="AG187" s="33"/>
      <c r="AH187" s="32"/>
      <c r="AI187" s="32"/>
    </row>
    <row r="188" spans="1:35" ht="13.5" customHeight="1">
      <c r="A188" s="105">
        <v>7</v>
      </c>
      <c r="B188" s="50">
        <v>45474</v>
      </c>
      <c r="C188" s="61">
        <f>VLOOKUP(B188,'base(indices)'!$A$16:$C$183,3,FALSE)</f>
        <v>1412</v>
      </c>
      <c r="D188" s="192">
        <f>'base(indices)'!G178</f>
        <v>0.99999998000000001</v>
      </c>
      <c r="E188" s="63">
        <f t="shared" si="151"/>
        <v>1411.9999717600001</v>
      </c>
      <c r="F188" s="53">
        <f>'base(indices)'!I178</f>
        <v>9.1000000000000004E-3</v>
      </c>
      <c r="G188" s="63">
        <f t="shared" si="131"/>
        <v>12.849199743016001</v>
      </c>
      <c r="H188" s="55">
        <f t="shared" si="150"/>
        <v>1424.8491715030161</v>
      </c>
      <c r="I188" s="65">
        <f t="shared" si="134"/>
        <v>1424.8491715030157</v>
      </c>
      <c r="J188" s="66">
        <v>0</v>
      </c>
      <c r="K188" s="93">
        <f t="shared" si="132"/>
        <v>1424.8491715030157</v>
      </c>
      <c r="L188" s="115">
        <f t="shared" si="133"/>
        <v>1424.8491715030157</v>
      </c>
      <c r="M188" s="45">
        <f t="shared" si="135"/>
        <v>0</v>
      </c>
      <c r="N188" s="108">
        <f t="shared" si="136"/>
        <v>1353.6067129278649</v>
      </c>
      <c r="O188" s="46">
        <f t="shared" si="137"/>
        <v>1353.6067129278649</v>
      </c>
      <c r="P188" s="43">
        <f t="shared" si="138"/>
        <v>0</v>
      </c>
      <c r="Q188" s="43">
        <f t="shared" si="139"/>
        <v>1282.3642543527142</v>
      </c>
      <c r="R188" s="47">
        <f t="shared" si="140"/>
        <v>1282.3642543527142</v>
      </c>
      <c r="S188" s="45">
        <f t="shared" si="141"/>
        <v>0</v>
      </c>
      <c r="T188" s="108">
        <f t="shared" si="142"/>
        <v>1139.8793372024127</v>
      </c>
      <c r="U188" s="46">
        <f t="shared" si="143"/>
        <v>1139.8793372024127</v>
      </c>
      <c r="V188" s="45">
        <f t="shared" si="144"/>
        <v>0</v>
      </c>
      <c r="W188" s="43">
        <f t="shared" si="145"/>
        <v>997.39442005211095</v>
      </c>
      <c r="X188" s="46">
        <f t="shared" si="146"/>
        <v>997.39442005211095</v>
      </c>
      <c r="Y188" s="45">
        <f t="shared" si="147"/>
        <v>0</v>
      </c>
      <c r="Z188" s="43">
        <f t="shared" si="148"/>
        <v>854.90950290180933</v>
      </c>
      <c r="AA188" s="46">
        <f t="shared" si="149"/>
        <v>854.90950290180933</v>
      </c>
      <c r="AB188" s="16"/>
      <c r="AC188" s="16"/>
      <c r="AD188" s="16"/>
      <c r="AE188" s="16"/>
      <c r="AF188" s="16"/>
      <c r="AG188" s="17"/>
      <c r="AH188" s="16"/>
      <c r="AI188" s="16"/>
    </row>
    <row r="189" spans="1:35" s="26" customFormat="1" ht="13.5" customHeight="1">
      <c r="A189" s="105">
        <v>8</v>
      </c>
      <c r="B189" s="50">
        <v>45505</v>
      </c>
      <c r="C189" s="61">
        <f>VLOOKUP(B189,'base(indices)'!$A$16:$C$183,3,FALSE)</f>
        <v>1412</v>
      </c>
      <c r="D189" s="192">
        <f>'base(indices)'!G179</f>
        <v>0</v>
      </c>
      <c r="E189" s="63">
        <f t="shared" si="151"/>
        <v>0</v>
      </c>
      <c r="F189" s="53">
        <f>'base(indices)'!I179</f>
        <v>0</v>
      </c>
      <c r="G189" s="63">
        <f t="shared" si="131"/>
        <v>0</v>
      </c>
      <c r="H189" s="55">
        <f t="shared" si="150"/>
        <v>0</v>
      </c>
      <c r="I189" s="56">
        <f t="shared" si="134"/>
        <v>0</v>
      </c>
      <c r="J189" s="57">
        <v>0</v>
      </c>
      <c r="K189" s="91">
        <f t="shared" si="132"/>
        <v>0</v>
      </c>
      <c r="L189" s="113">
        <f t="shared" si="133"/>
        <v>0</v>
      </c>
      <c r="M189" s="58">
        <f t="shared" si="135"/>
        <v>0</v>
      </c>
      <c r="N189" s="91">
        <f>$K189*M$9</f>
        <v>0</v>
      </c>
      <c r="O189" s="59">
        <f>M189+N189</f>
        <v>0</v>
      </c>
      <c r="P189" s="57">
        <f t="shared" si="138"/>
        <v>0</v>
      </c>
      <c r="Q189" s="57">
        <f>$K189*P$9</f>
        <v>0</v>
      </c>
      <c r="R189" s="60">
        <f>P189+Q189</f>
        <v>0</v>
      </c>
      <c r="S189" s="58">
        <f t="shared" si="141"/>
        <v>0</v>
      </c>
      <c r="T189" s="91">
        <f>$K189*S$9</f>
        <v>0</v>
      </c>
      <c r="U189" s="59">
        <f>S189+T189</f>
        <v>0</v>
      </c>
      <c r="V189" s="58">
        <f t="shared" si="144"/>
        <v>0</v>
      </c>
      <c r="W189" s="57">
        <f>$K189*V$9</f>
        <v>0</v>
      </c>
      <c r="X189" s="59">
        <f>V189+W189</f>
        <v>0</v>
      </c>
      <c r="Y189" s="58">
        <f t="shared" si="147"/>
        <v>0</v>
      </c>
      <c r="Z189" s="57">
        <f t="shared" si="148"/>
        <v>0</v>
      </c>
      <c r="AA189" s="59">
        <f t="shared" si="149"/>
        <v>0</v>
      </c>
      <c r="AB189" s="32"/>
      <c r="AC189" s="32"/>
      <c r="AD189" s="32"/>
      <c r="AE189" s="32"/>
      <c r="AF189" s="32"/>
      <c r="AG189" s="33"/>
      <c r="AH189" s="32"/>
      <c r="AI189" s="32"/>
    </row>
    <row r="190" spans="1:35" ht="13.5" customHeight="1">
      <c r="A190" s="104">
        <v>9</v>
      </c>
      <c r="B190" s="50">
        <v>45536</v>
      </c>
      <c r="C190" s="61">
        <f>VLOOKUP(B190,'base(indices)'!$A$16:$C$183,3,FALSE)</f>
        <v>1412</v>
      </c>
      <c r="D190" s="192">
        <f>'base(indices)'!G180</f>
        <v>0</v>
      </c>
      <c r="E190" s="63">
        <f t="shared" si="151"/>
        <v>0</v>
      </c>
      <c r="F190" s="53">
        <f>'base(indices)'!I180</f>
        <v>0</v>
      </c>
      <c r="G190" s="63">
        <f t="shared" si="131"/>
        <v>0</v>
      </c>
      <c r="H190" s="55">
        <f t="shared" si="150"/>
        <v>0</v>
      </c>
      <c r="I190" s="65">
        <f t="shared" si="134"/>
        <v>0</v>
      </c>
      <c r="J190" s="66">
        <v>0</v>
      </c>
      <c r="K190" s="93">
        <f t="shared" si="132"/>
        <v>0</v>
      </c>
      <c r="L190" s="115">
        <f t="shared" si="133"/>
        <v>0</v>
      </c>
      <c r="M190" s="45">
        <f t="shared" si="135"/>
        <v>0</v>
      </c>
      <c r="N190" s="108">
        <f>$K190*M$9</f>
        <v>0</v>
      </c>
      <c r="O190" s="46">
        <f>M190+N190</f>
        <v>0</v>
      </c>
      <c r="P190" s="43">
        <f t="shared" si="138"/>
        <v>0</v>
      </c>
      <c r="Q190" s="43">
        <f>$K190*P$9</f>
        <v>0</v>
      </c>
      <c r="R190" s="47">
        <f>P190+Q190</f>
        <v>0</v>
      </c>
      <c r="S190" s="45">
        <f t="shared" si="141"/>
        <v>0</v>
      </c>
      <c r="T190" s="108">
        <f>$K190*S$9</f>
        <v>0</v>
      </c>
      <c r="U190" s="46">
        <f>S190+T190</f>
        <v>0</v>
      </c>
      <c r="V190" s="45">
        <f t="shared" si="144"/>
        <v>0</v>
      </c>
      <c r="W190" s="43">
        <f>$K190*V$9</f>
        <v>0</v>
      </c>
      <c r="X190" s="46">
        <f>V190+W190</f>
        <v>0</v>
      </c>
      <c r="Y190" s="45">
        <f t="shared" si="147"/>
        <v>0</v>
      </c>
      <c r="Z190" s="43">
        <f t="shared" si="148"/>
        <v>0</v>
      </c>
      <c r="AA190" s="46">
        <f t="shared" si="149"/>
        <v>0</v>
      </c>
      <c r="AB190" s="16"/>
      <c r="AC190" s="16"/>
      <c r="AD190" s="16"/>
      <c r="AE190" s="16"/>
      <c r="AF190" s="16"/>
      <c r="AG190" s="17"/>
      <c r="AH190" s="16"/>
      <c r="AI190" s="16"/>
    </row>
    <row r="191" spans="1:35" s="26" customFormat="1" ht="13.5" customHeight="1">
      <c r="A191" s="105">
        <v>10</v>
      </c>
      <c r="B191" s="50">
        <v>45566</v>
      </c>
      <c r="C191" s="61">
        <f>VLOOKUP(B191,'base(indices)'!$A$16:$C$183,3,FALSE)</f>
        <v>1412</v>
      </c>
      <c r="D191" s="192">
        <f>'base(indices)'!G181</f>
        <v>0</v>
      </c>
      <c r="E191" s="63">
        <f t="shared" si="151"/>
        <v>0</v>
      </c>
      <c r="F191" s="53">
        <f>'base(indices)'!I181</f>
        <v>0</v>
      </c>
      <c r="G191" s="63">
        <f t="shared" si="131"/>
        <v>0</v>
      </c>
      <c r="H191" s="55">
        <f t="shared" si="150"/>
        <v>0</v>
      </c>
      <c r="I191" s="56">
        <f t="shared" si="134"/>
        <v>0</v>
      </c>
      <c r="J191" s="57">
        <v>0</v>
      </c>
      <c r="K191" s="91">
        <f t="shared" si="132"/>
        <v>0</v>
      </c>
      <c r="L191" s="113">
        <f t="shared" si="133"/>
        <v>0</v>
      </c>
      <c r="M191" s="58">
        <f t="shared" si="135"/>
        <v>0</v>
      </c>
      <c r="N191" s="91">
        <f>$K191*M$9</f>
        <v>0</v>
      </c>
      <c r="O191" s="59">
        <f>M191+N191</f>
        <v>0</v>
      </c>
      <c r="P191" s="57">
        <f t="shared" si="138"/>
        <v>0</v>
      </c>
      <c r="Q191" s="57">
        <f>$K191*P$9</f>
        <v>0</v>
      </c>
      <c r="R191" s="60">
        <f>P191+Q191</f>
        <v>0</v>
      </c>
      <c r="S191" s="58">
        <f t="shared" si="141"/>
        <v>0</v>
      </c>
      <c r="T191" s="91">
        <f>$K191*S$9</f>
        <v>0</v>
      </c>
      <c r="U191" s="59">
        <f>S191+T191</f>
        <v>0</v>
      </c>
      <c r="V191" s="58">
        <f t="shared" si="144"/>
        <v>0</v>
      </c>
      <c r="W191" s="57">
        <f>$K191*V$9</f>
        <v>0</v>
      </c>
      <c r="X191" s="59">
        <f>V191+W191</f>
        <v>0</v>
      </c>
      <c r="Y191" s="58">
        <f t="shared" si="147"/>
        <v>0</v>
      </c>
      <c r="Z191" s="57">
        <f t="shared" si="148"/>
        <v>0</v>
      </c>
      <c r="AA191" s="59">
        <f t="shared" si="149"/>
        <v>0</v>
      </c>
      <c r="AB191" s="32"/>
      <c r="AC191" s="32"/>
      <c r="AD191" s="32"/>
      <c r="AE191" s="32"/>
      <c r="AF191" s="32"/>
      <c r="AG191" s="33"/>
      <c r="AH191" s="32"/>
      <c r="AI191" s="32"/>
    </row>
    <row r="192" spans="1:35" ht="13.5" customHeight="1">
      <c r="A192" s="105">
        <v>11</v>
      </c>
      <c r="B192" s="50">
        <v>45597</v>
      </c>
      <c r="C192" s="61">
        <f>VLOOKUP(B192,'base(indices)'!$A$16:$C$183,3,FALSE)</f>
        <v>1412</v>
      </c>
      <c r="D192" s="192">
        <f>'base(indices)'!G182</f>
        <v>0</v>
      </c>
      <c r="E192" s="63">
        <f t="shared" si="151"/>
        <v>0</v>
      </c>
      <c r="F192" s="53">
        <f>'base(indices)'!I182</f>
        <v>0</v>
      </c>
      <c r="G192" s="63">
        <f t="shared" si="131"/>
        <v>0</v>
      </c>
      <c r="H192" s="55">
        <f t="shared" si="150"/>
        <v>0</v>
      </c>
      <c r="I192" s="65">
        <f t="shared" si="134"/>
        <v>0</v>
      </c>
      <c r="J192" s="66">
        <v>0</v>
      </c>
      <c r="K192" s="93">
        <f t="shared" si="132"/>
        <v>0</v>
      </c>
      <c r="L192" s="115">
        <f t="shared" si="133"/>
        <v>0</v>
      </c>
      <c r="M192" s="45">
        <f t="shared" si="135"/>
        <v>0</v>
      </c>
      <c r="N192" s="108">
        <f>$K192*M$9</f>
        <v>0</v>
      </c>
      <c r="O192" s="46">
        <f>M192+N192</f>
        <v>0</v>
      </c>
      <c r="P192" s="43">
        <f t="shared" si="138"/>
        <v>0</v>
      </c>
      <c r="Q192" s="43">
        <f>$K192*P$9</f>
        <v>0</v>
      </c>
      <c r="R192" s="47">
        <f>P192+Q192</f>
        <v>0</v>
      </c>
      <c r="S192" s="45">
        <f t="shared" si="141"/>
        <v>0</v>
      </c>
      <c r="T192" s="108">
        <f>$K192*S$9</f>
        <v>0</v>
      </c>
      <c r="U192" s="46">
        <f>S192+T192</f>
        <v>0</v>
      </c>
      <c r="V192" s="45">
        <f t="shared" si="144"/>
        <v>0</v>
      </c>
      <c r="W192" s="43">
        <f>$K192*V$9</f>
        <v>0</v>
      </c>
      <c r="X192" s="46">
        <f>V192+W192</f>
        <v>0</v>
      </c>
      <c r="Y192" s="45">
        <f t="shared" si="147"/>
        <v>0</v>
      </c>
      <c r="Z192" s="43">
        <f t="shared" si="148"/>
        <v>0</v>
      </c>
      <c r="AA192" s="46">
        <f t="shared" si="149"/>
        <v>0</v>
      </c>
      <c r="AB192" s="16"/>
      <c r="AC192" s="16"/>
      <c r="AD192" s="16"/>
      <c r="AE192" s="16"/>
      <c r="AF192" s="16"/>
      <c r="AG192" s="17"/>
      <c r="AH192" s="16"/>
      <c r="AI192" s="16"/>
    </row>
    <row r="193" spans="1:37" ht="13.5" customHeight="1">
      <c r="A193" s="110">
        <v>12</v>
      </c>
      <c r="B193" s="50">
        <v>45627</v>
      </c>
      <c r="C193" s="61">
        <f>VLOOKUP(B193,'base(indices)'!$A$16:$C$183,3,FALSE)</f>
        <v>1412</v>
      </c>
      <c r="D193" s="192">
        <f>'base(indices)'!G183</f>
        <v>0</v>
      </c>
      <c r="E193" s="63">
        <f t="shared" si="151"/>
        <v>0</v>
      </c>
      <c r="F193" s="53">
        <f>'base(indices)'!I183</f>
        <v>0</v>
      </c>
      <c r="G193" s="63">
        <f t="shared" si="131"/>
        <v>0</v>
      </c>
      <c r="H193" s="55">
        <f t="shared" si="150"/>
        <v>0</v>
      </c>
      <c r="I193" s="56">
        <f t="shared" si="134"/>
        <v>0</v>
      </c>
      <c r="J193" s="57">
        <v>0</v>
      </c>
      <c r="K193" s="91">
        <f>I193</f>
        <v>0</v>
      </c>
      <c r="L193" s="113">
        <f>J193+K193</f>
        <v>0</v>
      </c>
      <c r="M193" s="58">
        <f t="shared" si="135"/>
        <v>0</v>
      </c>
      <c r="N193" s="91">
        <f>$K193*M$9</f>
        <v>0</v>
      </c>
      <c r="O193" s="59">
        <f>M193+N193</f>
        <v>0</v>
      </c>
      <c r="P193" s="57">
        <f t="shared" si="138"/>
        <v>0</v>
      </c>
      <c r="Q193" s="57">
        <f>$K193*P$9</f>
        <v>0</v>
      </c>
      <c r="R193" s="60">
        <f>P193+Q193</f>
        <v>0</v>
      </c>
      <c r="S193" s="58">
        <f t="shared" si="141"/>
        <v>0</v>
      </c>
      <c r="T193" s="91">
        <f>$K193*S$9</f>
        <v>0</v>
      </c>
      <c r="U193" s="59">
        <f>S193+T193</f>
        <v>0</v>
      </c>
      <c r="V193" s="58">
        <f t="shared" si="144"/>
        <v>0</v>
      </c>
      <c r="W193" s="57">
        <f>$K193*V$9</f>
        <v>0</v>
      </c>
      <c r="X193" s="59">
        <f>V193+W193</f>
        <v>0</v>
      </c>
      <c r="Y193" s="58">
        <f t="shared" si="147"/>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72"/>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B196" s="37" t="s">
        <v>25</v>
      </c>
      <c r="C196" s="37"/>
      <c r="F196" s="426">
        <f>Y7</f>
        <v>45505</v>
      </c>
      <c r="G196" s="426"/>
      <c r="H196" s="426"/>
      <c r="I196" s="427">
        <f>SUM(H182:H195)</f>
        <v>10221.185395576289</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C186*60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
        <v>27</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23">
    <mergeCell ref="F179:G179"/>
    <mergeCell ref="F196:H196"/>
    <mergeCell ref="I196:J196"/>
    <mergeCell ref="S9:U9"/>
    <mergeCell ref="I179:J179"/>
    <mergeCell ref="P5:Q5"/>
    <mergeCell ref="I9:I10"/>
    <mergeCell ref="J9:L9"/>
    <mergeCell ref="M9:O9"/>
    <mergeCell ref="P9:R9"/>
    <mergeCell ref="Y7:AA7"/>
    <mergeCell ref="K7:U7"/>
    <mergeCell ref="I8:J8"/>
    <mergeCell ref="A9:A10"/>
    <mergeCell ref="B9:B10"/>
    <mergeCell ref="C9:C10"/>
    <mergeCell ref="D9:D10"/>
    <mergeCell ref="E9:E10"/>
    <mergeCell ref="F9:F10"/>
    <mergeCell ref="G9:G10"/>
    <mergeCell ref="H9:H10"/>
    <mergeCell ref="Y9:AA9"/>
    <mergeCell ref="V9:X9"/>
  </mergeCells>
  <conditionalFormatting sqref="H195:X195 F179:F181 E23:H34 B155:B166 B23:B106">
    <cfRule type="cellIs" dxfId="120" priority="172" stopIfTrue="1" operator="notEqual">
      <formula>""</formula>
    </cfRule>
  </conditionalFormatting>
  <conditionalFormatting sqref="D23:D34">
    <cfRule type="cellIs" dxfId="119" priority="171" stopIfTrue="1" operator="equal">
      <formula>"Total"</formula>
    </cfRule>
  </conditionalFormatting>
  <conditionalFormatting sqref="E182">
    <cfRule type="cellIs" dxfId="118" priority="168" stopIfTrue="1" operator="notEqual">
      <formula>""</formula>
    </cfRule>
  </conditionalFormatting>
  <conditionalFormatting sqref="E182">
    <cfRule type="cellIs" dxfId="117" priority="166" stopIfTrue="1" operator="notEqual">
      <formula>""</formula>
    </cfRule>
  </conditionalFormatting>
  <conditionalFormatting sqref="E182">
    <cfRule type="cellIs" dxfId="116" priority="167" stopIfTrue="1" operator="notEqual">
      <formula>""</formula>
    </cfRule>
  </conditionalFormatting>
  <conditionalFormatting sqref="F196">
    <cfRule type="cellIs" dxfId="115" priority="170" stopIfTrue="1" operator="notEqual">
      <formula>""</formula>
    </cfRule>
  </conditionalFormatting>
  <conditionalFormatting sqref="F196 E194:H194">
    <cfRule type="cellIs" dxfId="114" priority="169" stopIfTrue="1" operator="notEqual">
      <formula>""</formula>
    </cfRule>
  </conditionalFormatting>
  <conditionalFormatting sqref="C194">
    <cfRule type="cellIs" dxfId="113" priority="164" stopIfTrue="1" operator="notEqual">
      <formula>""</formula>
    </cfRule>
  </conditionalFormatting>
  <conditionalFormatting sqref="G182:H182">
    <cfRule type="cellIs" dxfId="112" priority="159" stopIfTrue="1" operator="notEqual">
      <formula>""</formula>
    </cfRule>
  </conditionalFormatting>
  <conditionalFormatting sqref="B194">
    <cfRule type="cellIs" dxfId="111" priority="162" stopIfTrue="1" operator="notEqual">
      <formula>""</formula>
    </cfRule>
  </conditionalFormatting>
  <conditionalFormatting sqref="G182:H182">
    <cfRule type="cellIs" dxfId="110" priority="158" stopIfTrue="1" operator="notEqual">
      <formula>""</formula>
    </cfRule>
  </conditionalFormatting>
  <conditionalFormatting sqref="Y195:AA195">
    <cfRule type="cellIs" dxfId="109" priority="165" stopIfTrue="1" operator="notEqual">
      <formula>""</formula>
    </cfRule>
  </conditionalFormatting>
  <conditionalFormatting sqref="D194">
    <cfRule type="cellIs" dxfId="108" priority="163" stopIfTrue="1" operator="equal">
      <formula>"Total"</formula>
    </cfRule>
  </conditionalFormatting>
  <conditionalFormatting sqref="D9">
    <cfRule type="cellIs" dxfId="107" priority="161" stopIfTrue="1" operator="equal">
      <formula>"Total"</formula>
    </cfRule>
  </conditionalFormatting>
  <conditionalFormatting sqref="D9">
    <cfRule type="cellIs" dxfId="106" priority="160" stopIfTrue="1" operator="equal">
      <formula>"Total"</formula>
    </cfRule>
  </conditionalFormatting>
  <conditionalFormatting sqref="G188:G193">
    <cfRule type="cellIs" dxfId="105" priority="151" stopIfTrue="1" operator="notEqual">
      <formula>""</formula>
    </cfRule>
  </conditionalFormatting>
  <conditionalFormatting sqref="G187:H187 H188:H193">
    <cfRule type="cellIs" dxfId="104" priority="152" stopIfTrue="1" operator="notEqual">
      <formula>""</formula>
    </cfRule>
  </conditionalFormatting>
  <conditionalFormatting sqref="G183:H183">
    <cfRule type="cellIs" dxfId="103" priority="156" stopIfTrue="1" operator="notEqual">
      <formula>""</formula>
    </cfRule>
  </conditionalFormatting>
  <conditionalFormatting sqref="G183:H183">
    <cfRule type="cellIs" dxfId="102" priority="157" stopIfTrue="1" operator="notEqual">
      <formula>""</formula>
    </cfRule>
  </conditionalFormatting>
  <conditionalFormatting sqref="G184:H186">
    <cfRule type="cellIs" dxfId="101" priority="154" stopIfTrue="1" operator="notEqual">
      <formula>""</formula>
    </cfRule>
  </conditionalFormatting>
  <conditionalFormatting sqref="G184:H186">
    <cfRule type="cellIs" dxfId="100" priority="155" stopIfTrue="1" operator="notEqual">
      <formula>""</formula>
    </cfRule>
  </conditionalFormatting>
  <conditionalFormatting sqref="G188:G193">
    <cfRule type="cellIs" dxfId="99" priority="150" stopIfTrue="1" operator="notEqual">
      <formula>""</formula>
    </cfRule>
  </conditionalFormatting>
  <conditionalFormatting sqref="G187:H187 H188:H193">
    <cfRule type="cellIs" dxfId="98" priority="153" stopIfTrue="1" operator="notEqual">
      <formula>""</formula>
    </cfRule>
  </conditionalFormatting>
  <conditionalFormatting sqref="F182">
    <cfRule type="cellIs" dxfId="97" priority="149" stopIfTrue="1" operator="notEqual">
      <formula>""</formula>
    </cfRule>
  </conditionalFormatting>
  <conditionalFormatting sqref="F183:F193">
    <cfRule type="cellIs" dxfId="96" priority="148" stopIfTrue="1" operator="notEqual">
      <formula>""</formula>
    </cfRule>
  </conditionalFormatting>
  <conditionalFormatting sqref="F183:F193">
    <cfRule type="cellIs" dxfId="95" priority="147" stopIfTrue="1" operator="notEqual">
      <formula>""</formula>
    </cfRule>
  </conditionalFormatting>
  <conditionalFormatting sqref="D182">
    <cfRule type="cellIs" dxfId="94" priority="144" stopIfTrue="1" operator="notEqual">
      <formula>""</formula>
    </cfRule>
  </conditionalFormatting>
  <conditionalFormatting sqref="D182">
    <cfRule type="cellIs" dxfId="93" priority="146" stopIfTrue="1" operator="notEqual">
      <formula>""</formula>
    </cfRule>
  </conditionalFormatting>
  <conditionalFormatting sqref="D182">
    <cfRule type="cellIs" dxfId="92" priority="145" stopIfTrue="1" operator="notEqual">
      <formula>""</formula>
    </cfRule>
  </conditionalFormatting>
  <conditionalFormatting sqref="E183">
    <cfRule type="cellIs" dxfId="91" priority="143" stopIfTrue="1" operator="notEqual">
      <formula>""</formula>
    </cfRule>
  </conditionalFormatting>
  <conditionalFormatting sqref="E183">
    <cfRule type="cellIs" dxfId="90" priority="141" stopIfTrue="1" operator="notEqual">
      <formula>""</formula>
    </cfRule>
  </conditionalFormatting>
  <conditionalFormatting sqref="E183">
    <cfRule type="cellIs" dxfId="89" priority="142" stopIfTrue="1" operator="notEqual">
      <formula>""</formula>
    </cfRule>
  </conditionalFormatting>
  <conditionalFormatting sqref="E184:E185">
    <cfRule type="cellIs" dxfId="88" priority="140" stopIfTrue="1" operator="notEqual">
      <formula>""</formula>
    </cfRule>
  </conditionalFormatting>
  <conditionalFormatting sqref="E184:E185">
    <cfRule type="cellIs" dxfId="87" priority="138" stopIfTrue="1" operator="notEqual">
      <formula>""</formula>
    </cfRule>
  </conditionalFormatting>
  <conditionalFormatting sqref="E184:E185">
    <cfRule type="cellIs" dxfId="86" priority="139" stopIfTrue="1" operator="notEqual">
      <formula>""</formula>
    </cfRule>
  </conditionalFormatting>
  <conditionalFormatting sqref="E186">
    <cfRule type="cellIs" dxfId="85" priority="137" stopIfTrue="1" operator="notEqual">
      <formula>""</formula>
    </cfRule>
  </conditionalFormatting>
  <conditionalFormatting sqref="E186">
    <cfRule type="cellIs" dxfId="84" priority="135" stopIfTrue="1" operator="notEqual">
      <formula>""</formula>
    </cfRule>
  </conditionalFormatting>
  <conditionalFormatting sqref="E186">
    <cfRule type="cellIs" dxfId="83" priority="136" stopIfTrue="1" operator="notEqual">
      <formula>""</formula>
    </cfRule>
  </conditionalFormatting>
  <conditionalFormatting sqref="E187:E193">
    <cfRule type="cellIs" dxfId="82" priority="134" stopIfTrue="1" operator="notEqual">
      <formula>""</formula>
    </cfRule>
  </conditionalFormatting>
  <conditionalFormatting sqref="E187:E193">
    <cfRule type="cellIs" dxfId="81" priority="132" stopIfTrue="1" operator="notEqual">
      <formula>""</formula>
    </cfRule>
  </conditionalFormatting>
  <conditionalFormatting sqref="E187:E193">
    <cfRule type="cellIs" dxfId="80" priority="133" stopIfTrue="1" operator="notEqual">
      <formula>""</formula>
    </cfRule>
  </conditionalFormatting>
  <conditionalFormatting sqref="D183:D193">
    <cfRule type="cellIs" dxfId="79" priority="129" stopIfTrue="1" operator="equal">
      <formula>"Total"</formula>
    </cfRule>
  </conditionalFormatting>
  <conditionalFormatting sqref="B95:B166">
    <cfRule type="cellIs" dxfId="78" priority="126" stopIfTrue="1" operator="notEqual">
      <formula>""</formula>
    </cfRule>
  </conditionalFormatting>
  <conditionalFormatting sqref="C193">
    <cfRule type="cellIs" dxfId="77" priority="73" stopIfTrue="1" operator="notEqual">
      <formula>""</formula>
    </cfRule>
  </conditionalFormatting>
  <conditionalFormatting sqref="E155:H166">
    <cfRule type="cellIs" dxfId="76" priority="84" stopIfTrue="1" operator="notEqual">
      <formula>""</formula>
    </cfRule>
  </conditionalFormatting>
  <conditionalFormatting sqref="B47:B58">
    <cfRule type="cellIs" dxfId="75" priority="125" stopIfTrue="1" operator="notEqual">
      <formula>""</formula>
    </cfRule>
  </conditionalFormatting>
  <conditionalFormatting sqref="C182:C192">
    <cfRule type="cellIs" dxfId="74" priority="76" stopIfTrue="1" operator="notEqual">
      <formula>""</formula>
    </cfRule>
  </conditionalFormatting>
  <conditionalFormatting sqref="C187 C183 C189 C185 C191">
    <cfRule type="cellIs" dxfId="73" priority="74" stopIfTrue="1" operator="notEqual">
      <formula>""</formula>
    </cfRule>
  </conditionalFormatting>
  <conditionalFormatting sqref="E35:H46">
    <cfRule type="cellIs" dxfId="72" priority="124" stopIfTrue="1" operator="notEqual">
      <formula>""</formula>
    </cfRule>
  </conditionalFormatting>
  <conditionalFormatting sqref="D35:D46">
    <cfRule type="cellIs" dxfId="71" priority="123" stopIfTrue="1" operator="equal">
      <formula>"Total"</formula>
    </cfRule>
  </conditionalFormatting>
  <conditionalFormatting sqref="E47:H58">
    <cfRule type="cellIs" dxfId="70" priority="120" stopIfTrue="1" operator="notEqual">
      <formula>""</formula>
    </cfRule>
  </conditionalFormatting>
  <conditionalFormatting sqref="D47:D58">
    <cfRule type="cellIs" dxfId="69" priority="119" stopIfTrue="1" operator="equal">
      <formula>"Total"</formula>
    </cfRule>
  </conditionalFormatting>
  <conditionalFormatting sqref="E59:H70">
    <cfRule type="cellIs" dxfId="68" priority="116" stopIfTrue="1" operator="notEqual">
      <formula>""</formula>
    </cfRule>
  </conditionalFormatting>
  <conditionalFormatting sqref="D59:D70">
    <cfRule type="cellIs" dxfId="67" priority="115" stopIfTrue="1" operator="equal">
      <formula>"Total"</formula>
    </cfRule>
  </conditionalFormatting>
  <conditionalFormatting sqref="E71:H82">
    <cfRule type="cellIs" dxfId="66" priority="112" stopIfTrue="1" operator="notEqual">
      <formula>""</formula>
    </cfRule>
  </conditionalFormatting>
  <conditionalFormatting sqref="D71:D82">
    <cfRule type="cellIs" dxfId="65" priority="111" stopIfTrue="1" operator="equal">
      <formula>"Total"</formula>
    </cfRule>
  </conditionalFormatting>
  <conditionalFormatting sqref="E83:H94">
    <cfRule type="cellIs" dxfId="64" priority="108" stopIfTrue="1" operator="notEqual">
      <formula>""</formula>
    </cfRule>
  </conditionalFormatting>
  <conditionalFormatting sqref="D83:D94">
    <cfRule type="cellIs" dxfId="63" priority="107" stopIfTrue="1" operator="equal">
      <formula>"Total"</formula>
    </cfRule>
  </conditionalFormatting>
  <conditionalFormatting sqref="E95:H106">
    <cfRule type="cellIs" dxfId="62" priority="104" stopIfTrue="1" operator="notEqual">
      <formula>""</formula>
    </cfRule>
  </conditionalFormatting>
  <conditionalFormatting sqref="D95:D106">
    <cfRule type="cellIs" dxfId="61" priority="103" stopIfTrue="1" operator="equal">
      <formula>"Total"</formula>
    </cfRule>
  </conditionalFormatting>
  <conditionalFormatting sqref="E107:H118">
    <cfRule type="cellIs" dxfId="60" priority="100" stopIfTrue="1" operator="notEqual">
      <formula>""</formula>
    </cfRule>
  </conditionalFormatting>
  <conditionalFormatting sqref="D107:D118">
    <cfRule type="cellIs" dxfId="59" priority="99" stopIfTrue="1" operator="equal">
      <formula>"Total"</formula>
    </cfRule>
  </conditionalFormatting>
  <conditionalFormatting sqref="E119:H130">
    <cfRule type="cellIs" dxfId="58" priority="96" stopIfTrue="1" operator="notEqual">
      <formula>""</formula>
    </cfRule>
  </conditionalFormatting>
  <conditionalFormatting sqref="D119:D130">
    <cfRule type="cellIs" dxfId="57" priority="95" stopIfTrue="1" operator="equal">
      <formula>"Total"</formula>
    </cfRule>
  </conditionalFormatting>
  <conditionalFormatting sqref="E131:H142">
    <cfRule type="cellIs" dxfId="56" priority="92" stopIfTrue="1" operator="notEqual">
      <formula>""</formula>
    </cfRule>
  </conditionalFormatting>
  <conditionalFormatting sqref="D131:D142">
    <cfRule type="cellIs" dxfId="55" priority="91" stopIfTrue="1" operator="equal">
      <formula>"Total"</formula>
    </cfRule>
  </conditionalFormatting>
  <conditionalFormatting sqref="E143:H154">
    <cfRule type="cellIs" dxfId="54" priority="88" stopIfTrue="1" operator="notEqual">
      <formula>""</formula>
    </cfRule>
  </conditionalFormatting>
  <conditionalFormatting sqref="D143:D154">
    <cfRule type="cellIs" dxfId="53" priority="87" stopIfTrue="1" operator="equal">
      <formula>"Total"</formula>
    </cfRule>
  </conditionalFormatting>
  <conditionalFormatting sqref="D155:D166">
    <cfRule type="cellIs" dxfId="52" priority="83" stopIfTrue="1" operator="equal">
      <formula>"Total"</formula>
    </cfRule>
  </conditionalFormatting>
  <conditionalFormatting sqref="E167:H178">
    <cfRule type="cellIs" dxfId="51" priority="80" stopIfTrue="1" operator="notEqual">
      <formula>""</formula>
    </cfRule>
  </conditionalFormatting>
  <conditionalFormatting sqref="D167:D178">
    <cfRule type="cellIs" dxfId="50" priority="79" stopIfTrue="1" operator="equal">
      <formula>"Total"</formula>
    </cfRule>
  </conditionalFormatting>
  <conditionalFormatting sqref="C187 C183 C189 C185 C191">
    <cfRule type="cellIs" dxfId="49" priority="75" stopIfTrue="1" operator="notEqual">
      <formula>""</formula>
    </cfRule>
  </conditionalFormatting>
  <conditionalFormatting sqref="E11:H22 B11:B22">
    <cfRule type="cellIs" dxfId="48" priority="72" stopIfTrue="1" operator="notEqual">
      <formula>""</formula>
    </cfRule>
  </conditionalFormatting>
  <conditionalFormatting sqref="D11:D22">
    <cfRule type="cellIs" dxfId="47" priority="71" stopIfTrue="1" operator="equal">
      <formula>"Total"</formula>
    </cfRule>
  </conditionalFormatting>
  <conditionalFormatting sqref="C11:C22">
    <cfRule type="cellIs" dxfId="46" priority="65" stopIfTrue="1" operator="notEqual">
      <formula>""</formula>
    </cfRule>
  </conditionalFormatting>
  <conditionalFormatting sqref="C12:C22">
    <cfRule type="cellIs" dxfId="45" priority="64" stopIfTrue="1" operator="notEqual">
      <formula>""</formula>
    </cfRule>
  </conditionalFormatting>
  <conditionalFormatting sqref="C12:C22">
    <cfRule type="cellIs" dxfId="44" priority="63" stopIfTrue="1" operator="notEqual">
      <formula>""</formula>
    </cfRule>
  </conditionalFormatting>
  <conditionalFormatting sqref="B35:B46">
    <cfRule type="cellIs" dxfId="43" priority="50" stopIfTrue="1" operator="notEqual">
      <formula>""</formula>
    </cfRule>
  </conditionalFormatting>
  <conditionalFormatting sqref="C23:C34">
    <cfRule type="cellIs" dxfId="42" priority="49" stopIfTrue="1" operator="notEqual">
      <formula>""</formula>
    </cfRule>
  </conditionalFormatting>
  <conditionalFormatting sqref="C24:C34">
    <cfRule type="cellIs" dxfId="41" priority="48" stopIfTrue="1" operator="notEqual">
      <formula>""</formula>
    </cfRule>
  </conditionalFormatting>
  <conditionalFormatting sqref="C24:C34">
    <cfRule type="cellIs" dxfId="40" priority="47" stopIfTrue="1" operator="notEqual">
      <formula>""</formula>
    </cfRule>
  </conditionalFormatting>
  <conditionalFormatting sqref="C35:C46">
    <cfRule type="cellIs" dxfId="39" priority="46" stopIfTrue="1" operator="notEqual">
      <formula>""</formula>
    </cfRule>
  </conditionalFormatting>
  <conditionalFormatting sqref="C36:C46">
    <cfRule type="cellIs" dxfId="38" priority="45" stopIfTrue="1" operator="notEqual">
      <formula>""</formula>
    </cfRule>
  </conditionalFormatting>
  <conditionalFormatting sqref="C36:C46">
    <cfRule type="cellIs" dxfId="37" priority="44" stopIfTrue="1" operator="notEqual">
      <formula>""</formula>
    </cfRule>
  </conditionalFormatting>
  <conditionalFormatting sqref="C47:C58">
    <cfRule type="cellIs" dxfId="36" priority="43" stopIfTrue="1" operator="notEqual">
      <formula>""</formula>
    </cfRule>
  </conditionalFormatting>
  <conditionalFormatting sqref="C48:C58">
    <cfRule type="cellIs" dxfId="35" priority="42" stopIfTrue="1" operator="notEqual">
      <formula>""</formula>
    </cfRule>
  </conditionalFormatting>
  <conditionalFormatting sqref="C48:C58">
    <cfRule type="cellIs" dxfId="34" priority="41" stopIfTrue="1" operator="notEqual">
      <formula>""</formula>
    </cfRule>
  </conditionalFormatting>
  <conditionalFormatting sqref="C59:C70">
    <cfRule type="cellIs" dxfId="33" priority="40" stopIfTrue="1" operator="notEqual">
      <formula>""</formula>
    </cfRule>
  </conditionalFormatting>
  <conditionalFormatting sqref="C60:C70">
    <cfRule type="cellIs" dxfId="32" priority="39" stopIfTrue="1" operator="notEqual">
      <formula>""</formula>
    </cfRule>
  </conditionalFormatting>
  <conditionalFormatting sqref="C60:C70">
    <cfRule type="cellIs" dxfId="31" priority="38" stopIfTrue="1" operator="notEqual">
      <formula>""</formula>
    </cfRule>
  </conditionalFormatting>
  <conditionalFormatting sqref="C71:C82">
    <cfRule type="cellIs" dxfId="30" priority="37" stopIfTrue="1" operator="notEqual">
      <formula>""</formula>
    </cfRule>
  </conditionalFormatting>
  <conditionalFormatting sqref="C72:C82">
    <cfRule type="cellIs" dxfId="29" priority="36" stopIfTrue="1" operator="notEqual">
      <formula>""</formula>
    </cfRule>
  </conditionalFormatting>
  <conditionalFormatting sqref="C72:C82">
    <cfRule type="cellIs" dxfId="28" priority="35" stopIfTrue="1" operator="notEqual">
      <formula>""</formula>
    </cfRule>
  </conditionalFormatting>
  <conditionalFormatting sqref="C83:C94">
    <cfRule type="cellIs" dxfId="27" priority="28" stopIfTrue="1" operator="notEqual">
      <formula>""</formula>
    </cfRule>
  </conditionalFormatting>
  <conditionalFormatting sqref="C84:C94">
    <cfRule type="cellIs" dxfId="26" priority="27" stopIfTrue="1" operator="notEqual">
      <formula>""</formula>
    </cfRule>
  </conditionalFormatting>
  <conditionalFormatting sqref="C84:C94">
    <cfRule type="cellIs" dxfId="25" priority="26" stopIfTrue="1" operator="notEqual">
      <formula>""</formula>
    </cfRule>
  </conditionalFormatting>
  <conditionalFormatting sqref="C95:C106">
    <cfRule type="cellIs" dxfId="24" priority="25" stopIfTrue="1" operator="notEqual">
      <formula>""</formula>
    </cfRule>
  </conditionalFormatting>
  <conditionalFormatting sqref="C96:C106">
    <cfRule type="cellIs" dxfId="23" priority="24" stopIfTrue="1" operator="notEqual">
      <formula>""</formula>
    </cfRule>
  </conditionalFormatting>
  <conditionalFormatting sqref="C96:C106">
    <cfRule type="cellIs" dxfId="22" priority="23" stopIfTrue="1" operator="notEqual">
      <formula>""</formula>
    </cfRule>
  </conditionalFormatting>
  <conditionalFormatting sqref="C107:C118">
    <cfRule type="cellIs" dxfId="21" priority="22" stopIfTrue="1" operator="notEqual">
      <formula>""</formula>
    </cfRule>
  </conditionalFormatting>
  <conditionalFormatting sqref="C108:C118">
    <cfRule type="cellIs" dxfId="20" priority="21" stopIfTrue="1" operator="notEqual">
      <formula>""</formula>
    </cfRule>
  </conditionalFormatting>
  <conditionalFormatting sqref="C108:C118">
    <cfRule type="cellIs" dxfId="19" priority="20" stopIfTrue="1" operator="notEqual">
      <formula>""</formula>
    </cfRule>
  </conditionalFormatting>
  <conditionalFormatting sqref="C119:C130">
    <cfRule type="cellIs" dxfId="18" priority="19" stopIfTrue="1" operator="notEqual">
      <formula>""</formula>
    </cfRule>
  </conditionalFormatting>
  <conditionalFormatting sqref="C120:C130">
    <cfRule type="cellIs" dxfId="17" priority="18" stopIfTrue="1" operator="notEqual">
      <formula>""</formula>
    </cfRule>
  </conditionalFormatting>
  <conditionalFormatting sqref="C120:C130">
    <cfRule type="cellIs" dxfId="16" priority="17" stopIfTrue="1" operator="notEqual">
      <formula>""</formula>
    </cfRule>
  </conditionalFormatting>
  <conditionalFormatting sqref="C131:C142">
    <cfRule type="cellIs" dxfId="15" priority="16" stopIfTrue="1" operator="notEqual">
      <formula>""</formula>
    </cfRule>
  </conditionalFormatting>
  <conditionalFormatting sqref="C132:C142">
    <cfRule type="cellIs" dxfId="14" priority="15" stopIfTrue="1" operator="notEqual">
      <formula>""</formula>
    </cfRule>
  </conditionalFormatting>
  <conditionalFormatting sqref="C132:C142">
    <cfRule type="cellIs" dxfId="13" priority="14" stopIfTrue="1" operator="notEqual">
      <formula>""</formula>
    </cfRule>
  </conditionalFormatting>
  <conditionalFormatting sqref="C143:C154">
    <cfRule type="cellIs" dxfId="12" priority="13" stopIfTrue="1" operator="notEqual">
      <formula>""</formula>
    </cfRule>
  </conditionalFormatting>
  <conditionalFormatting sqref="C144:C154">
    <cfRule type="cellIs" dxfId="11" priority="12" stopIfTrue="1" operator="notEqual">
      <formula>""</formula>
    </cfRule>
  </conditionalFormatting>
  <conditionalFormatting sqref="C144:C154">
    <cfRule type="cellIs" dxfId="10" priority="11" stopIfTrue="1" operator="notEqual">
      <formula>""</formula>
    </cfRule>
  </conditionalFormatting>
  <conditionalFormatting sqref="C155:C166">
    <cfRule type="cellIs" dxfId="9" priority="10" stopIfTrue="1" operator="notEqual">
      <formula>""</formula>
    </cfRule>
  </conditionalFormatting>
  <conditionalFormatting sqref="C156:C166">
    <cfRule type="cellIs" dxfId="8" priority="9" stopIfTrue="1" operator="notEqual">
      <formula>""</formula>
    </cfRule>
  </conditionalFormatting>
  <conditionalFormatting sqref="C156:C166">
    <cfRule type="cellIs" dxfId="7" priority="8" stopIfTrue="1" operator="notEqual">
      <formula>""</formula>
    </cfRule>
  </conditionalFormatting>
  <conditionalFormatting sqref="C167:C178">
    <cfRule type="cellIs" dxfId="6" priority="7" stopIfTrue="1" operator="notEqual">
      <formula>""</formula>
    </cfRule>
  </conditionalFormatting>
  <conditionalFormatting sqref="C168:C178">
    <cfRule type="cellIs" dxfId="5" priority="6" stopIfTrue="1" operator="notEqual">
      <formula>""</formula>
    </cfRule>
  </conditionalFormatting>
  <conditionalFormatting sqref="C168:C178">
    <cfRule type="cellIs" dxfId="4" priority="5" stopIfTrue="1" operator="notEqual">
      <formula>""</formula>
    </cfRule>
  </conditionalFormatting>
  <conditionalFormatting sqref="B167:B178">
    <cfRule type="cellIs" dxfId="3" priority="4" stopIfTrue="1" operator="notEqual">
      <formula>""</formula>
    </cfRule>
  </conditionalFormatting>
  <conditionalFormatting sqref="B167:B178">
    <cfRule type="cellIs" dxfId="2" priority="3" stopIfTrue="1" operator="notEqual">
      <formula>""</formula>
    </cfRule>
  </conditionalFormatting>
  <conditionalFormatting sqref="B182:B193">
    <cfRule type="cellIs" dxfId="1" priority="1" stopIfTrue="1" operator="notEqual">
      <formula>""</formula>
    </cfRule>
  </conditionalFormatting>
  <conditionalFormatting sqref="B182:B193">
    <cfRule type="cellIs" dxfId="0" priority="2" stopIfTrue="1" operator="notEqual">
      <formula>""</formula>
    </cfRule>
  </conditionalFormatting>
  <pageMargins left="0.19685039370078741"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3"/>
  <sheetViews>
    <sheetView topLeftCell="A168" workbookViewId="0">
      <selection activeCell="H177" sqref="H177"/>
    </sheetView>
  </sheetViews>
  <sheetFormatPr defaultRowHeight="12.5"/>
  <cols>
    <col min="2" max="2" width="4" customWidth="1"/>
    <col min="3" max="3" width="9.81640625" customWidth="1"/>
    <col min="4" max="4" width="8.7265625" customWidth="1"/>
    <col min="5" max="5" width="7.81640625" customWidth="1"/>
    <col min="6" max="6" width="9.453125" customWidth="1"/>
    <col min="7" max="9" width="9.1796875" customWidth="1"/>
  </cols>
  <sheetData>
    <row r="1" spans="1:23">
      <c r="A1" s="492" t="s">
        <v>56</v>
      </c>
      <c r="B1" s="492"/>
      <c r="C1" s="492"/>
      <c r="D1" s="493" t="s">
        <v>57</v>
      </c>
      <c r="E1" s="493"/>
      <c r="F1" s="493"/>
      <c r="G1" s="493"/>
      <c r="H1" s="211" t="s">
        <v>58</v>
      </c>
      <c r="I1" s="209" t="s">
        <v>59</v>
      </c>
    </row>
    <row r="2" spans="1:23" ht="13">
      <c r="A2" s="492"/>
      <c r="B2" s="492"/>
      <c r="C2" s="492"/>
      <c r="D2" s="493"/>
      <c r="E2" s="493"/>
      <c r="F2" s="493"/>
      <c r="G2" s="493"/>
      <c r="H2" s="367">
        <v>42005</v>
      </c>
      <c r="I2" s="210">
        <v>45505</v>
      </c>
    </row>
    <row r="3" spans="1:23" ht="13" thickBot="1">
      <c r="A3" s="212" t="s">
        <v>60</v>
      </c>
      <c r="B3" s="212"/>
      <c r="C3" s="212" t="s">
        <v>8</v>
      </c>
      <c r="D3" s="212" t="s">
        <v>61</v>
      </c>
      <c r="E3" s="212" t="s">
        <v>62</v>
      </c>
      <c r="F3" s="211" t="s">
        <v>63</v>
      </c>
      <c r="G3" s="211" t="s">
        <v>64</v>
      </c>
      <c r="H3" s="211" t="s">
        <v>65</v>
      </c>
      <c r="I3" s="211" t="s">
        <v>66</v>
      </c>
    </row>
    <row r="4" spans="1:23" ht="13" thickBot="1">
      <c r="A4" s="213">
        <v>40179</v>
      </c>
      <c r="B4" s="212"/>
      <c r="C4" s="243">
        <v>510</v>
      </c>
      <c r="D4" s="213">
        <v>40179</v>
      </c>
      <c r="E4" s="212"/>
      <c r="F4" s="211"/>
      <c r="G4" s="243">
        <f>S4</f>
        <v>2.0114918099999999</v>
      </c>
      <c r="H4" s="302">
        <v>0</v>
      </c>
      <c r="I4" s="257">
        <f t="shared" ref="I4:I15" si="0">U4</f>
        <v>0.61907000000000001</v>
      </c>
      <c r="M4" s="243" t="s">
        <v>226</v>
      </c>
      <c r="N4" s="243">
        <v>1.0771999999999999</v>
      </c>
      <c r="O4" s="243">
        <v>510</v>
      </c>
      <c r="P4" s="243">
        <v>1</v>
      </c>
      <c r="Q4" s="243">
        <v>0</v>
      </c>
      <c r="R4" s="243">
        <v>510</v>
      </c>
      <c r="S4" s="243">
        <v>2.0114918099999999</v>
      </c>
      <c r="T4" s="336">
        <v>1025.8599999999999</v>
      </c>
      <c r="U4" s="337">
        <v>0.61907000000000001</v>
      </c>
      <c r="V4" s="243">
        <v>635.08000000000004</v>
      </c>
      <c r="W4" s="336">
        <v>1660.94</v>
      </c>
    </row>
    <row r="5" spans="1:23" ht="13" thickBot="1">
      <c r="A5" s="213">
        <v>40210</v>
      </c>
      <c r="B5" s="212"/>
      <c r="C5" s="243">
        <v>510</v>
      </c>
      <c r="D5" s="213">
        <v>40210</v>
      </c>
      <c r="E5" s="212"/>
      <c r="F5" s="211"/>
      <c r="G5" s="243">
        <f t="shared" ref="G5:G68" si="1">S5</f>
        <v>2.0010861599999998</v>
      </c>
      <c r="H5" s="302">
        <v>0</v>
      </c>
      <c r="I5" s="257">
        <f t="shared" si="0"/>
        <v>0.61907000000000001</v>
      </c>
      <c r="M5" s="243" t="s">
        <v>227</v>
      </c>
      <c r="N5" s="243">
        <v>1</v>
      </c>
      <c r="O5" s="243">
        <v>510</v>
      </c>
      <c r="P5" s="243">
        <v>1</v>
      </c>
      <c r="Q5" s="243">
        <v>0</v>
      </c>
      <c r="R5" s="243">
        <v>510</v>
      </c>
      <c r="S5" s="243">
        <v>2.0010861599999998</v>
      </c>
      <c r="T5" s="336">
        <v>1020.55</v>
      </c>
      <c r="U5" s="337">
        <v>0.61907000000000001</v>
      </c>
      <c r="V5" s="243">
        <v>631.79</v>
      </c>
      <c r="W5" s="336">
        <v>1652.34</v>
      </c>
    </row>
    <row r="6" spans="1:23" ht="13" thickBot="1">
      <c r="A6" s="213">
        <v>40238</v>
      </c>
      <c r="B6" s="212"/>
      <c r="C6" s="243">
        <v>510</v>
      </c>
      <c r="D6" s="213">
        <v>40238</v>
      </c>
      <c r="E6" s="212"/>
      <c r="F6" s="211"/>
      <c r="G6" s="243">
        <f t="shared" si="1"/>
        <v>1.9824511199999999</v>
      </c>
      <c r="H6" s="302">
        <v>0</v>
      </c>
      <c r="I6" s="257">
        <f t="shared" si="0"/>
        <v>0.61907000000000001</v>
      </c>
      <c r="M6" s="243" t="s">
        <v>228</v>
      </c>
      <c r="N6" s="243">
        <v>1</v>
      </c>
      <c r="O6" s="243">
        <v>510</v>
      </c>
      <c r="P6" s="243">
        <v>1</v>
      </c>
      <c r="Q6" s="243">
        <v>0</v>
      </c>
      <c r="R6" s="243">
        <v>510</v>
      </c>
      <c r="S6" s="243">
        <v>1.9824511199999999</v>
      </c>
      <c r="T6" s="336">
        <v>1011.05</v>
      </c>
      <c r="U6" s="337">
        <v>0.61907000000000001</v>
      </c>
      <c r="V6" s="243">
        <v>625.91</v>
      </c>
      <c r="W6" s="336">
        <v>1636.96</v>
      </c>
    </row>
    <row r="7" spans="1:23" ht="13" thickBot="1">
      <c r="A7" s="213">
        <v>40269</v>
      </c>
      <c r="B7" s="212"/>
      <c r="C7" s="243">
        <v>510</v>
      </c>
      <c r="D7" s="213">
        <v>40269</v>
      </c>
      <c r="E7" s="212"/>
      <c r="F7" s="211"/>
      <c r="G7" s="243">
        <f t="shared" si="1"/>
        <v>1.97160728</v>
      </c>
      <c r="H7" s="302">
        <v>0</v>
      </c>
      <c r="I7" s="257">
        <f t="shared" si="0"/>
        <v>0.61907000000000001</v>
      </c>
      <c r="M7" s="243" t="s">
        <v>229</v>
      </c>
      <c r="N7" s="243">
        <v>1</v>
      </c>
      <c r="O7" s="243">
        <v>510</v>
      </c>
      <c r="P7" s="243">
        <v>1</v>
      </c>
      <c r="Q7" s="243">
        <v>0</v>
      </c>
      <c r="R7" s="243">
        <v>510</v>
      </c>
      <c r="S7" s="243">
        <v>1.97160728</v>
      </c>
      <c r="T7" s="336">
        <v>1005.52</v>
      </c>
      <c r="U7" s="337">
        <v>0.61907000000000001</v>
      </c>
      <c r="V7" s="243">
        <v>622.48</v>
      </c>
      <c r="W7" s="336">
        <v>1628</v>
      </c>
    </row>
    <row r="8" spans="1:23" ht="13" thickBot="1">
      <c r="A8" s="213">
        <v>40299</v>
      </c>
      <c r="B8" s="212"/>
      <c r="C8" s="243">
        <v>510</v>
      </c>
      <c r="D8" s="213">
        <v>40299</v>
      </c>
      <c r="E8" s="212"/>
      <c r="F8" s="211"/>
      <c r="G8" s="243">
        <f t="shared" si="1"/>
        <v>1.96218878</v>
      </c>
      <c r="H8" s="302">
        <v>0</v>
      </c>
      <c r="I8" s="257">
        <f t="shared" si="0"/>
        <v>0.61907000000000001</v>
      </c>
      <c r="M8" s="243" t="s">
        <v>230</v>
      </c>
      <c r="N8" s="243">
        <v>1</v>
      </c>
      <c r="O8" s="243">
        <v>510</v>
      </c>
      <c r="P8" s="243">
        <v>1</v>
      </c>
      <c r="Q8" s="243">
        <v>0</v>
      </c>
      <c r="R8" s="243">
        <v>510</v>
      </c>
      <c r="S8" s="243">
        <v>1.96218878</v>
      </c>
      <c r="T8" s="336">
        <v>1000.71</v>
      </c>
      <c r="U8" s="337">
        <v>0.61907000000000001</v>
      </c>
      <c r="V8" s="243">
        <v>619.51</v>
      </c>
      <c r="W8" s="336">
        <v>1620.22</v>
      </c>
    </row>
    <row r="9" spans="1:23" ht="13" thickBot="1">
      <c r="A9" s="213">
        <v>40330</v>
      </c>
      <c r="B9" s="212"/>
      <c r="C9" s="243">
        <v>510</v>
      </c>
      <c r="D9" s="213">
        <v>40330</v>
      </c>
      <c r="E9" s="212"/>
      <c r="F9" s="211"/>
      <c r="G9" s="243">
        <f t="shared" si="1"/>
        <v>1.94990438</v>
      </c>
      <c r="H9" s="302">
        <v>0</v>
      </c>
      <c r="I9" s="257">
        <f t="shared" si="0"/>
        <v>0.61907000000000001</v>
      </c>
      <c r="M9" s="243" t="s">
        <v>231</v>
      </c>
      <c r="N9" s="243">
        <v>1</v>
      </c>
      <c r="O9" s="243">
        <v>510</v>
      </c>
      <c r="P9" s="243">
        <v>1</v>
      </c>
      <c r="Q9" s="243">
        <v>0</v>
      </c>
      <c r="R9" s="243">
        <v>510</v>
      </c>
      <c r="S9" s="243">
        <v>1.94990438</v>
      </c>
      <c r="T9" s="243">
        <v>994.45</v>
      </c>
      <c r="U9" s="337">
        <v>0.61907000000000001</v>
      </c>
      <c r="V9" s="243">
        <v>615.63</v>
      </c>
      <c r="W9" s="336">
        <v>1610.08</v>
      </c>
    </row>
    <row r="10" spans="1:23" ht="13" thickBot="1">
      <c r="A10" s="213">
        <v>40360</v>
      </c>
      <c r="B10" s="212"/>
      <c r="C10" s="243">
        <v>510</v>
      </c>
      <c r="D10" s="213">
        <v>40360</v>
      </c>
      <c r="E10" s="212"/>
      <c r="F10" s="211"/>
      <c r="G10" s="243">
        <f t="shared" si="1"/>
        <v>1.9462065900000001</v>
      </c>
      <c r="H10" s="302">
        <v>0</v>
      </c>
      <c r="I10" s="257">
        <f t="shared" si="0"/>
        <v>0.61907000000000001</v>
      </c>
      <c r="M10" s="243" t="s">
        <v>232</v>
      </c>
      <c r="N10" s="243">
        <v>1</v>
      </c>
      <c r="O10" s="243">
        <v>510</v>
      </c>
      <c r="P10" s="243">
        <v>1</v>
      </c>
      <c r="Q10" s="243">
        <v>0</v>
      </c>
      <c r="R10" s="243">
        <v>510</v>
      </c>
      <c r="S10" s="243">
        <v>1.9462065900000001</v>
      </c>
      <c r="T10" s="243">
        <v>992.56</v>
      </c>
      <c r="U10" s="337">
        <v>0.61907000000000001</v>
      </c>
      <c r="V10" s="243">
        <v>614.46</v>
      </c>
      <c r="W10" s="336">
        <v>1607.02</v>
      </c>
    </row>
    <row r="11" spans="1:23" ht="13" thickBot="1">
      <c r="A11" s="213">
        <v>40391</v>
      </c>
      <c r="B11" s="212"/>
      <c r="C11" s="243">
        <v>510</v>
      </c>
      <c r="D11" s="213">
        <v>40391</v>
      </c>
      <c r="E11" s="212"/>
      <c r="F11" s="211"/>
      <c r="G11" s="243">
        <f t="shared" si="1"/>
        <v>1.9479597500000001</v>
      </c>
      <c r="H11" s="302">
        <v>0</v>
      </c>
      <c r="I11" s="257">
        <f t="shared" si="0"/>
        <v>0.61907000000000001</v>
      </c>
      <c r="M11" s="243" t="s">
        <v>233</v>
      </c>
      <c r="N11" s="243">
        <v>1</v>
      </c>
      <c r="O11" s="243">
        <v>510</v>
      </c>
      <c r="P11" s="243">
        <v>1</v>
      </c>
      <c r="Q11" s="243">
        <v>0</v>
      </c>
      <c r="R11" s="243">
        <v>510</v>
      </c>
      <c r="S11" s="243">
        <v>1.9479597500000001</v>
      </c>
      <c r="T11" s="243">
        <v>993.46</v>
      </c>
      <c r="U11" s="337">
        <v>0.61907000000000001</v>
      </c>
      <c r="V11" s="243">
        <v>615.02</v>
      </c>
      <c r="W11" s="336">
        <v>1608.48</v>
      </c>
    </row>
    <row r="12" spans="1:23" ht="13" thickBot="1">
      <c r="A12" s="213">
        <v>40422</v>
      </c>
      <c r="B12" s="212"/>
      <c r="C12" s="243">
        <v>510</v>
      </c>
      <c r="D12" s="213">
        <v>40422</v>
      </c>
      <c r="E12" s="212"/>
      <c r="F12" s="211"/>
      <c r="G12" s="243">
        <f t="shared" si="1"/>
        <v>1.9489342199999999</v>
      </c>
      <c r="H12" s="302">
        <v>0</v>
      </c>
      <c r="I12" s="257">
        <f t="shared" si="0"/>
        <v>0.61907000000000001</v>
      </c>
      <c r="M12" s="243" t="s">
        <v>234</v>
      </c>
      <c r="N12" s="243">
        <v>1</v>
      </c>
      <c r="O12" s="243">
        <v>510</v>
      </c>
      <c r="P12" s="243">
        <v>1</v>
      </c>
      <c r="Q12" s="243">
        <v>0</v>
      </c>
      <c r="R12" s="243">
        <v>510</v>
      </c>
      <c r="S12" s="243">
        <v>1.9489342199999999</v>
      </c>
      <c r="T12" s="243">
        <v>993.95</v>
      </c>
      <c r="U12" s="337">
        <v>0.61907000000000001</v>
      </c>
      <c r="V12" s="243">
        <v>615.32000000000005</v>
      </c>
      <c r="W12" s="336">
        <v>1609.27</v>
      </c>
    </row>
    <row r="13" spans="1:23" ht="13" thickBot="1">
      <c r="A13" s="213">
        <v>40452</v>
      </c>
      <c r="B13" s="212"/>
      <c r="C13" s="243">
        <v>510</v>
      </c>
      <c r="D13" s="213">
        <v>40452</v>
      </c>
      <c r="E13" s="212"/>
      <c r="F13" s="211"/>
      <c r="G13" s="243">
        <f t="shared" si="1"/>
        <v>1.94291119</v>
      </c>
      <c r="H13" s="302">
        <v>0</v>
      </c>
      <c r="I13" s="257">
        <f t="shared" si="0"/>
        <v>0.61907000000000001</v>
      </c>
      <c r="M13" s="243" t="s">
        <v>235</v>
      </c>
      <c r="N13" s="243">
        <v>1</v>
      </c>
      <c r="O13" s="243">
        <v>510</v>
      </c>
      <c r="P13" s="243">
        <v>1</v>
      </c>
      <c r="Q13" s="243">
        <v>0</v>
      </c>
      <c r="R13" s="243">
        <v>510</v>
      </c>
      <c r="S13" s="243">
        <v>1.94291119</v>
      </c>
      <c r="T13" s="243">
        <v>990.88</v>
      </c>
      <c r="U13" s="337">
        <v>0.61907000000000001</v>
      </c>
      <c r="V13" s="243">
        <v>613.41999999999996</v>
      </c>
      <c r="W13" s="336">
        <v>1604.3</v>
      </c>
    </row>
    <row r="14" spans="1:23" ht="13" thickBot="1">
      <c r="A14" s="213">
        <v>40483</v>
      </c>
      <c r="B14" s="212"/>
      <c r="C14" s="243">
        <v>510</v>
      </c>
      <c r="D14" s="213">
        <v>40483</v>
      </c>
      <c r="E14" s="212"/>
      <c r="F14" s="211"/>
      <c r="G14" s="243">
        <f t="shared" si="1"/>
        <v>1.9309393699999999</v>
      </c>
      <c r="H14" s="302">
        <v>0</v>
      </c>
      <c r="I14" s="257">
        <f t="shared" si="0"/>
        <v>0.61907000000000001</v>
      </c>
      <c r="M14" s="243" t="s">
        <v>236</v>
      </c>
      <c r="N14" s="243">
        <v>1</v>
      </c>
      <c r="O14" s="243">
        <v>510</v>
      </c>
      <c r="P14" s="243">
        <v>1</v>
      </c>
      <c r="Q14" s="243">
        <v>0</v>
      </c>
      <c r="R14" s="243">
        <v>510</v>
      </c>
      <c r="S14" s="243">
        <v>1.9309393699999999</v>
      </c>
      <c r="T14" s="243">
        <v>984.78</v>
      </c>
      <c r="U14" s="337">
        <v>0.61907000000000001</v>
      </c>
      <c r="V14" s="243">
        <v>609.64</v>
      </c>
      <c r="W14" s="336">
        <v>1594.42</v>
      </c>
    </row>
    <row r="15" spans="1:23" ht="13" thickBot="1">
      <c r="A15" s="213">
        <v>40513</v>
      </c>
      <c r="B15" s="212"/>
      <c r="C15" s="243">
        <v>510</v>
      </c>
      <c r="D15" s="213">
        <v>40513</v>
      </c>
      <c r="E15" s="212"/>
      <c r="F15" s="211"/>
      <c r="G15" s="243">
        <f t="shared" si="1"/>
        <v>1.91447488</v>
      </c>
      <c r="H15" s="302">
        <v>0</v>
      </c>
      <c r="I15" s="257">
        <f t="shared" si="0"/>
        <v>0.61907000000000001</v>
      </c>
      <c r="M15" s="243" t="s">
        <v>237</v>
      </c>
      <c r="N15" s="243">
        <v>1</v>
      </c>
      <c r="O15" s="243">
        <v>510</v>
      </c>
      <c r="P15" s="243">
        <v>1</v>
      </c>
      <c r="Q15" s="243">
        <v>0</v>
      </c>
      <c r="R15" s="243">
        <v>510</v>
      </c>
      <c r="S15" s="243">
        <v>1.91447488</v>
      </c>
      <c r="T15" s="243">
        <v>976.38</v>
      </c>
      <c r="U15" s="337">
        <v>0.61907000000000001</v>
      </c>
      <c r="V15" s="243">
        <v>604.44000000000005</v>
      </c>
      <c r="W15" s="336">
        <v>1580.82</v>
      </c>
    </row>
    <row r="16" spans="1:23" ht="13.5" customHeight="1" thickBot="1">
      <c r="A16" s="213">
        <v>40544</v>
      </c>
      <c r="B16" s="213"/>
      <c r="C16" s="214">
        <v>540</v>
      </c>
      <c r="D16" s="213">
        <v>40544</v>
      </c>
      <c r="E16" s="215"/>
      <c r="F16" s="216"/>
      <c r="G16" s="243">
        <f t="shared" si="1"/>
        <v>1.90135553</v>
      </c>
      <c r="H16" s="302">
        <v>0</v>
      </c>
      <c r="I16" s="257">
        <f t="shared" ref="I16:I79" si="2">U16</f>
        <v>0.61907000000000001</v>
      </c>
      <c r="M16" s="243" t="s">
        <v>67</v>
      </c>
      <c r="N16" s="243">
        <v>1.0647</v>
      </c>
      <c r="O16" s="243">
        <v>540</v>
      </c>
      <c r="P16" s="243">
        <v>1</v>
      </c>
      <c r="Q16" s="243">
        <v>0</v>
      </c>
      <c r="R16" s="243">
        <v>540</v>
      </c>
      <c r="S16" s="243">
        <v>1.90135553</v>
      </c>
      <c r="T16" s="336">
        <v>1026.73</v>
      </c>
      <c r="U16" s="337">
        <v>0.61907000000000001</v>
      </c>
      <c r="V16" s="243">
        <v>635.61</v>
      </c>
      <c r="W16" s="336">
        <v>1662.34</v>
      </c>
    </row>
    <row r="17" spans="1:23" ht="13.5" customHeight="1" thickBot="1">
      <c r="A17" s="213">
        <v>40575</v>
      </c>
      <c r="B17" s="213"/>
      <c r="C17" s="214">
        <v>540</v>
      </c>
      <c r="D17" s="213">
        <v>40575</v>
      </c>
      <c r="E17" s="215"/>
      <c r="F17" s="216"/>
      <c r="G17" s="243">
        <f t="shared" si="1"/>
        <v>1.88701422</v>
      </c>
      <c r="H17" s="302">
        <v>0</v>
      </c>
      <c r="I17" s="257">
        <f t="shared" si="2"/>
        <v>0.61907000000000001</v>
      </c>
      <c r="M17" s="243" t="s">
        <v>68</v>
      </c>
      <c r="N17" s="243">
        <v>1</v>
      </c>
      <c r="O17" s="243">
        <v>540</v>
      </c>
      <c r="P17" s="243">
        <v>1</v>
      </c>
      <c r="Q17" s="243">
        <v>0</v>
      </c>
      <c r="R17" s="243">
        <v>540</v>
      </c>
      <c r="S17" s="243">
        <v>1.88701422</v>
      </c>
      <c r="T17" s="336">
        <v>1018.98</v>
      </c>
      <c r="U17" s="337">
        <v>0.61907000000000001</v>
      </c>
      <c r="V17" s="243">
        <v>630.82000000000005</v>
      </c>
      <c r="W17" s="336">
        <v>1649.8</v>
      </c>
    </row>
    <row r="18" spans="1:23" ht="13.5" customHeight="1" thickBot="1">
      <c r="A18" s="213">
        <v>40603</v>
      </c>
      <c r="B18" s="213"/>
      <c r="C18" s="214">
        <v>545</v>
      </c>
      <c r="D18" s="213">
        <v>40603</v>
      </c>
      <c r="E18" s="215"/>
      <c r="F18" s="216"/>
      <c r="G18" s="243">
        <f t="shared" si="1"/>
        <v>1.8688860300000001</v>
      </c>
      <c r="H18" s="302">
        <v>0</v>
      </c>
      <c r="I18" s="257">
        <f t="shared" si="2"/>
        <v>0.61907000000000001</v>
      </c>
      <c r="M18" s="243" t="s">
        <v>69</v>
      </c>
      <c r="N18" s="243">
        <v>1</v>
      </c>
      <c r="O18" s="243">
        <v>545</v>
      </c>
      <c r="P18" s="243">
        <v>1</v>
      </c>
      <c r="Q18" s="243">
        <v>0</v>
      </c>
      <c r="R18" s="243">
        <v>545</v>
      </c>
      <c r="S18" s="243">
        <v>1.8688860300000001</v>
      </c>
      <c r="T18" s="336">
        <v>1018.54</v>
      </c>
      <c r="U18" s="337">
        <v>0.61907000000000001</v>
      </c>
      <c r="V18" s="243">
        <v>630.54</v>
      </c>
      <c r="W18" s="336">
        <v>1649.08</v>
      </c>
    </row>
    <row r="19" spans="1:23" ht="13.5" customHeight="1" thickBot="1">
      <c r="A19" s="213">
        <v>40634</v>
      </c>
      <c r="B19" s="213"/>
      <c r="C19" s="214">
        <v>545</v>
      </c>
      <c r="D19" s="213">
        <v>40634</v>
      </c>
      <c r="E19" s="215"/>
      <c r="F19" s="216"/>
      <c r="G19" s="243">
        <f t="shared" si="1"/>
        <v>1.85773959</v>
      </c>
      <c r="H19" s="302">
        <v>0</v>
      </c>
      <c r="I19" s="257">
        <f t="shared" si="2"/>
        <v>0.61907000000000001</v>
      </c>
      <c r="M19" s="243" t="s">
        <v>70</v>
      </c>
      <c r="N19" s="243">
        <v>1</v>
      </c>
      <c r="O19" s="243">
        <v>545</v>
      </c>
      <c r="P19" s="243">
        <v>1</v>
      </c>
      <c r="Q19" s="243">
        <v>0</v>
      </c>
      <c r="R19" s="243">
        <v>545</v>
      </c>
      <c r="S19" s="243">
        <v>1.85773959</v>
      </c>
      <c r="T19" s="336">
        <v>1012.46</v>
      </c>
      <c r="U19" s="337">
        <v>0.61907000000000001</v>
      </c>
      <c r="V19" s="243">
        <v>626.78</v>
      </c>
      <c r="W19" s="336">
        <v>1639.24</v>
      </c>
    </row>
    <row r="20" spans="1:23" ht="13.5" customHeight="1" thickBot="1">
      <c r="A20" s="213">
        <v>40664</v>
      </c>
      <c r="B20" s="213"/>
      <c r="C20" s="214">
        <v>545</v>
      </c>
      <c r="D20" s="213">
        <v>40664</v>
      </c>
      <c r="E20" s="215"/>
      <c r="F20" s="216"/>
      <c r="G20" s="243">
        <f t="shared" si="1"/>
        <v>1.8435443</v>
      </c>
      <c r="H20" s="302">
        <v>0</v>
      </c>
      <c r="I20" s="257">
        <f t="shared" si="2"/>
        <v>0.61907000000000001</v>
      </c>
      <c r="M20" s="243" t="s">
        <v>71</v>
      </c>
      <c r="N20" s="243">
        <v>1</v>
      </c>
      <c r="O20" s="243">
        <v>545</v>
      </c>
      <c r="P20" s="243">
        <v>1</v>
      </c>
      <c r="Q20" s="243">
        <v>0</v>
      </c>
      <c r="R20" s="243">
        <v>545</v>
      </c>
      <c r="S20" s="243">
        <v>1.8435443</v>
      </c>
      <c r="T20" s="336">
        <v>1004.73</v>
      </c>
      <c r="U20" s="337">
        <v>0.61907000000000001</v>
      </c>
      <c r="V20" s="243">
        <v>621.99</v>
      </c>
      <c r="W20" s="336">
        <v>1626.72</v>
      </c>
    </row>
    <row r="21" spans="1:23" ht="13.5" customHeight="1" thickBot="1">
      <c r="A21" s="213">
        <v>40695</v>
      </c>
      <c r="B21" s="213"/>
      <c r="C21" s="214">
        <v>545</v>
      </c>
      <c r="D21" s="213">
        <v>40695</v>
      </c>
      <c r="E21" s="215"/>
      <c r="F21" s="216"/>
      <c r="G21" s="243">
        <f t="shared" si="1"/>
        <v>1.8307291999999999</v>
      </c>
      <c r="H21" s="302">
        <v>0</v>
      </c>
      <c r="I21" s="257">
        <f t="shared" si="2"/>
        <v>0.61907000000000001</v>
      </c>
      <c r="M21" s="243" t="s">
        <v>72</v>
      </c>
      <c r="N21" s="243">
        <v>1</v>
      </c>
      <c r="O21" s="243">
        <v>545</v>
      </c>
      <c r="P21" s="243">
        <v>1</v>
      </c>
      <c r="Q21" s="243">
        <v>0</v>
      </c>
      <c r="R21" s="243">
        <v>545</v>
      </c>
      <c r="S21" s="243">
        <v>1.8307291999999999</v>
      </c>
      <c r="T21" s="243">
        <v>997.74</v>
      </c>
      <c r="U21" s="337">
        <v>0.61907000000000001</v>
      </c>
      <c r="V21" s="243">
        <v>617.66999999999996</v>
      </c>
      <c r="W21" s="336">
        <v>1615.41</v>
      </c>
    </row>
    <row r="22" spans="1:23" ht="13.5" customHeight="1" thickBot="1">
      <c r="A22" s="213">
        <v>40725</v>
      </c>
      <c r="B22" s="213"/>
      <c r="C22" s="214">
        <v>545</v>
      </c>
      <c r="D22" s="213">
        <v>40725</v>
      </c>
      <c r="E22" s="215"/>
      <c r="F22" s="216"/>
      <c r="G22" s="243">
        <f t="shared" si="1"/>
        <v>1.8265281799999999</v>
      </c>
      <c r="H22" s="302">
        <v>0</v>
      </c>
      <c r="I22" s="257">
        <f t="shared" si="2"/>
        <v>0.61907000000000001</v>
      </c>
      <c r="M22" s="243" t="s">
        <v>73</v>
      </c>
      <c r="N22" s="243">
        <v>1</v>
      </c>
      <c r="O22" s="243">
        <v>545</v>
      </c>
      <c r="P22" s="243">
        <v>1</v>
      </c>
      <c r="Q22" s="243">
        <v>0</v>
      </c>
      <c r="R22" s="243">
        <v>545</v>
      </c>
      <c r="S22" s="243">
        <v>1.8265281799999999</v>
      </c>
      <c r="T22" s="243">
        <v>995.45</v>
      </c>
      <c r="U22" s="337">
        <v>0.61907000000000001</v>
      </c>
      <c r="V22" s="243">
        <v>616.25</v>
      </c>
      <c r="W22" s="336">
        <v>1611.7</v>
      </c>
    </row>
    <row r="23" spans="1:23" ht="13.5" customHeight="1" thickBot="1">
      <c r="A23" s="213">
        <v>40756</v>
      </c>
      <c r="B23" s="213"/>
      <c r="C23" s="214">
        <v>545</v>
      </c>
      <c r="D23" s="213">
        <v>40756</v>
      </c>
      <c r="E23" s="215"/>
      <c r="F23" s="216"/>
      <c r="G23" s="243">
        <f t="shared" si="1"/>
        <v>1.8247034799999999</v>
      </c>
      <c r="H23" s="302">
        <v>0</v>
      </c>
      <c r="I23" s="257">
        <f t="shared" si="2"/>
        <v>0.61907000000000001</v>
      </c>
      <c r="M23" s="243" t="s">
        <v>74</v>
      </c>
      <c r="N23" s="243">
        <v>1</v>
      </c>
      <c r="O23" s="243">
        <v>545</v>
      </c>
      <c r="P23" s="243">
        <v>1</v>
      </c>
      <c r="Q23" s="243">
        <v>0</v>
      </c>
      <c r="R23" s="243">
        <v>545</v>
      </c>
      <c r="S23" s="243">
        <v>1.8247034799999999</v>
      </c>
      <c r="T23" s="243">
        <v>994.46</v>
      </c>
      <c r="U23" s="337">
        <v>0.61907000000000001</v>
      </c>
      <c r="V23" s="243">
        <v>615.64</v>
      </c>
      <c r="W23" s="336">
        <v>1610.1</v>
      </c>
    </row>
    <row r="24" spans="1:23" ht="13.5" customHeight="1" thickBot="1">
      <c r="A24" s="213">
        <v>40787</v>
      </c>
      <c r="B24" s="213"/>
      <c r="C24" s="214">
        <v>545</v>
      </c>
      <c r="D24" s="213">
        <v>40787</v>
      </c>
      <c r="E24" s="215"/>
      <c r="F24" s="216"/>
      <c r="G24" s="243">
        <f t="shared" si="1"/>
        <v>1.81979004</v>
      </c>
      <c r="H24" s="302">
        <v>0</v>
      </c>
      <c r="I24" s="257">
        <f t="shared" si="2"/>
        <v>0.61907000000000001</v>
      </c>
      <c r="M24" s="243" t="s">
        <v>75</v>
      </c>
      <c r="N24" s="243">
        <v>1</v>
      </c>
      <c r="O24" s="243">
        <v>545</v>
      </c>
      <c r="P24" s="243">
        <v>1</v>
      </c>
      <c r="Q24" s="243">
        <v>0</v>
      </c>
      <c r="R24" s="243">
        <v>545</v>
      </c>
      <c r="S24" s="243">
        <v>1.81979004</v>
      </c>
      <c r="T24" s="243">
        <v>991.78</v>
      </c>
      <c r="U24" s="337">
        <v>0.61907000000000001</v>
      </c>
      <c r="V24" s="243">
        <v>613.98</v>
      </c>
      <c r="W24" s="336">
        <v>1605.76</v>
      </c>
    </row>
    <row r="25" spans="1:23" ht="13.5" customHeight="1" thickBot="1">
      <c r="A25" s="213">
        <v>40817</v>
      </c>
      <c r="B25" s="213"/>
      <c r="C25" s="214">
        <v>545</v>
      </c>
      <c r="D25" s="213">
        <v>40817</v>
      </c>
      <c r="E25" s="215"/>
      <c r="F25" s="216"/>
      <c r="G25" s="243">
        <f t="shared" si="1"/>
        <v>1.8101960100000001</v>
      </c>
      <c r="H25" s="302">
        <v>0</v>
      </c>
      <c r="I25" s="257">
        <f t="shared" si="2"/>
        <v>0.61907000000000001</v>
      </c>
      <c r="M25" s="243" t="s">
        <v>76</v>
      </c>
      <c r="N25" s="243">
        <v>1</v>
      </c>
      <c r="O25" s="243">
        <v>545</v>
      </c>
      <c r="P25" s="243">
        <v>1</v>
      </c>
      <c r="Q25" s="243">
        <v>0</v>
      </c>
      <c r="R25" s="243">
        <v>545</v>
      </c>
      <c r="S25" s="243">
        <v>1.8101960100000001</v>
      </c>
      <c r="T25" s="243">
        <v>986.55</v>
      </c>
      <c r="U25" s="337">
        <v>0.61907000000000001</v>
      </c>
      <c r="V25" s="243">
        <v>610.74</v>
      </c>
      <c r="W25" s="336">
        <v>1597.29</v>
      </c>
    </row>
    <row r="26" spans="1:23" ht="13.5" customHeight="1" thickBot="1">
      <c r="A26" s="213">
        <v>40848</v>
      </c>
      <c r="B26" s="213"/>
      <c r="C26" s="214">
        <v>545</v>
      </c>
      <c r="D26" s="213">
        <v>40848</v>
      </c>
      <c r="E26" s="215"/>
      <c r="F26" s="216"/>
      <c r="G26" s="243">
        <f t="shared" si="1"/>
        <v>1.80262498</v>
      </c>
      <c r="H26" s="302">
        <v>0</v>
      </c>
      <c r="I26" s="257">
        <f t="shared" si="2"/>
        <v>0.61907000000000001</v>
      </c>
      <c r="M26" s="243" t="s">
        <v>77</v>
      </c>
      <c r="N26" s="243">
        <v>1</v>
      </c>
      <c r="O26" s="243">
        <v>545</v>
      </c>
      <c r="P26" s="243">
        <v>1</v>
      </c>
      <c r="Q26" s="243">
        <v>0</v>
      </c>
      <c r="R26" s="243">
        <v>545</v>
      </c>
      <c r="S26" s="243">
        <v>1.80262498</v>
      </c>
      <c r="T26" s="243">
        <v>982.43</v>
      </c>
      <c r="U26" s="337">
        <v>0.61907000000000001</v>
      </c>
      <c r="V26" s="243">
        <v>608.19000000000005</v>
      </c>
      <c r="W26" s="336">
        <v>1590.62</v>
      </c>
    </row>
    <row r="27" spans="1:23" ht="13.5" customHeight="1" thickBot="1">
      <c r="A27" s="213">
        <v>40878</v>
      </c>
      <c r="B27" s="213"/>
      <c r="C27" s="214">
        <v>545</v>
      </c>
      <c r="D27" s="213">
        <v>40878</v>
      </c>
      <c r="E27" s="215"/>
      <c r="F27" s="216"/>
      <c r="G27" s="243">
        <f t="shared" si="1"/>
        <v>1.7943708700000001</v>
      </c>
      <c r="H27" s="302">
        <v>0</v>
      </c>
      <c r="I27" s="257">
        <f t="shared" si="2"/>
        <v>0.61907000000000001</v>
      </c>
      <c r="M27" s="243" t="s">
        <v>78</v>
      </c>
      <c r="N27" s="243">
        <v>1</v>
      </c>
      <c r="O27" s="243">
        <v>545</v>
      </c>
      <c r="P27" s="243">
        <v>1</v>
      </c>
      <c r="Q27" s="243">
        <v>0</v>
      </c>
      <c r="R27" s="243">
        <v>545</v>
      </c>
      <c r="S27" s="243">
        <v>1.7943708700000001</v>
      </c>
      <c r="T27" s="243">
        <v>977.93</v>
      </c>
      <c r="U27" s="337">
        <v>0.61907000000000001</v>
      </c>
      <c r="V27" s="243">
        <v>605.4</v>
      </c>
      <c r="W27" s="336">
        <v>1583.33</v>
      </c>
    </row>
    <row r="28" spans="1:23" ht="13.5" customHeight="1" thickBot="1">
      <c r="A28" s="213">
        <v>40909</v>
      </c>
      <c r="B28" s="213"/>
      <c r="C28" s="214">
        <v>622</v>
      </c>
      <c r="D28" s="213">
        <v>40909</v>
      </c>
      <c r="E28" s="215"/>
      <c r="F28" s="216"/>
      <c r="G28" s="243">
        <f t="shared" si="1"/>
        <v>1.7843783600000001</v>
      </c>
      <c r="H28" s="302">
        <v>0</v>
      </c>
      <c r="I28" s="257">
        <f t="shared" si="2"/>
        <v>0.61907000000000001</v>
      </c>
      <c r="M28" s="243" t="s">
        <v>79</v>
      </c>
      <c r="N28" s="243">
        <v>1.0608</v>
      </c>
      <c r="O28" s="243">
        <v>622</v>
      </c>
      <c r="P28" s="243">
        <v>1</v>
      </c>
      <c r="Q28" s="243">
        <v>0</v>
      </c>
      <c r="R28" s="243">
        <v>622</v>
      </c>
      <c r="S28" s="243">
        <v>1.7843783600000001</v>
      </c>
      <c r="T28" s="336">
        <v>1109.8800000000001</v>
      </c>
      <c r="U28" s="337">
        <v>0.61907000000000001</v>
      </c>
      <c r="V28" s="243">
        <v>687.09</v>
      </c>
      <c r="W28" s="336">
        <v>1796.97</v>
      </c>
    </row>
    <row r="29" spans="1:23" ht="13.5" customHeight="1" thickBot="1">
      <c r="A29" s="213">
        <v>40940</v>
      </c>
      <c r="B29" s="213"/>
      <c r="C29" s="214">
        <v>622</v>
      </c>
      <c r="D29" s="213">
        <v>40940</v>
      </c>
      <c r="E29" s="215"/>
      <c r="F29" s="216"/>
      <c r="G29" s="243">
        <f t="shared" si="1"/>
        <v>1.7728548</v>
      </c>
      <c r="H29" s="302">
        <v>0</v>
      </c>
      <c r="I29" s="257">
        <f t="shared" si="2"/>
        <v>0.61907000000000001</v>
      </c>
      <c r="M29" s="243" t="s">
        <v>80</v>
      </c>
      <c r="N29" s="243">
        <v>1</v>
      </c>
      <c r="O29" s="243">
        <v>622</v>
      </c>
      <c r="P29" s="243">
        <v>1</v>
      </c>
      <c r="Q29" s="243">
        <v>0</v>
      </c>
      <c r="R29" s="243">
        <v>622</v>
      </c>
      <c r="S29" s="243">
        <v>1.7728548</v>
      </c>
      <c r="T29" s="336">
        <v>1102.71</v>
      </c>
      <c r="U29" s="337">
        <v>0.61907000000000001</v>
      </c>
      <c r="V29" s="243">
        <v>682.65</v>
      </c>
      <c r="W29" s="336">
        <v>1785.36</v>
      </c>
    </row>
    <row r="30" spans="1:23" ht="13.5" customHeight="1" thickBot="1">
      <c r="A30" s="213">
        <v>40969</v>
      </c>
      <c r="B30" s="213"/>
      <c r="C30" s="214">
        <v>622</v>
      </c>
      <c r="D30" s="213">
        <v>40969</v>
      </c>
      <c r="E30" s="215"/>
      <c r="F30" s="216"/>
      <c r="G30" s="243">
        <f t="shared" si="1"/>
        <v>1.7635082099999999</v>
      </c>
      <c r="H30" s="302">
        <v>0</v>
      </c>
      <c r="I30" s="257">
        <f t="shared" si="2"/>
        <v>0.61907000000000001</v>
      </c>
      <c r="M30" s="243" t="s">
        <v>81</v>
      </c>
      <c r="N30" s="243">
        <v>1</v>
      </c>
      <c r="O30" s="243">
        <v>622</v>
      </c>
      <c r="P30" s="243">
        <v>1</v>
      </c>
      <c r="Q30" s="243">
        <v>0</v>
      </c>
      <c r="R30" s="243">
        <v>622</v>
      </c>
      <c r="S30" s="243">
        <v>1.7635082099999999</v>
      </c>
      <c r="T30" s="336">
        <v>1096.9000000000001</v>
      </c>
      <c r="U30" s="337">
        <v>0.61907000000000001</v>
      </c>
      <c r="V30" s="243">
        <v>679.05</v>
      </c>
      <c r="W30" s="336">
        <v>1775.95</v>
      </c>
    </row>
    <row r="31" spans="1:23" ht="13.5" customHeight="1" thickBot="1">
      <c r="A31" s="213">
        <v>41000</v>
      </c>
      <c r="B31" s="213"/>
      <c r="C31" s="214">
        <v>622</v>
      </c>
      <c r="D31" s="213">
        <v>41000</v>
      </c>
      <c r="E31" s="215"/>
      <c r="F31" s="216"/>
      <c r="G31" s="243">
        <f t="shared" si="1"/>
        <v>1.75911043</v>
      </c>
      <c r="H31" s="302">
        <v>0</v>
      </c>
      <c r="I31" s="257">
        <f t="shared" si="2"/>
        <v>0.61907000000000001</v>
      </c>
      <c r="M31" s="243" t="s">
        <v>82</v>
      </c>
      <c r="N31" s="243">
        <v>1</v>
      </c>
      <c r="O31" s="243">
        <v>622</v>
      </c>
      <c r="P31" s="243">
        <v>1</v>
      </c>
      <c r="Q31" s="243">
        <v>0</v>
      </c>
      <c r="R31" s="243">
        <v>622</v>
      </c>
      <c r="S31" s="243">
        <v>1.75911043</v>
      </c>
      <c r="T31" s="336">
        <v>1094.1600000000001</v>
      </c>
      <c r="U31" s="337">
        <v>0.61907000000000001</v>
      </c>
      <c r="V31" s="243">
        <v>677.36</v>
      </c>
      <c r="W31" s="336">
        <v>1771.52</v>
      </c>
    </row>
    <row r="32" spans="1:23" ht="13.5" customHeight="1" thickBot="1">
      <c r="A32" s="213">
        <v>41030</v>
      </c>
      <c r="B32" s="213"/>
      <c r="C32" s="214">
        <v>622</v>
      </c>
      <c r="D32" s="213">
        <v>41030</v>
      </c>
      <c r="E32" s="215"/>
      <c r="F32" s="216"/>
      <c r="G32" s="243">
        <f t="shared" si="1"/>
        <v>1.75157864</v>
      </c>
      <c r="H32" s="302">
        <v>0</v>
      </c>
      <c r="I32" s="257">
        <f t="shared" si="2"/>
        <v>0.61907000000000001</v>
      </c>
      <c r="M32" s="243" t="s">
        <v>83</v>
      </c>
      <c r="N32" s="243">
        <v>1</v>
      </c>
      <c r="O32" s="243">
        <v>622</v>
      </c>
      <c r="P32" s="243">
        <v>1</v>
      </c>
      <c r="Q32" s="243">
        <v>0</v>
      </c>
      <c r="R32" s="243">
        <v>622</v>
      </c>
      <c r="S32" s="243">
        <v>1.75157864</v>
      </c>
      <c r="T32" s="336">
        <v>1089.48</v>
      </c>
      <c r="U32" s="337">
        <v>0.61907000000000001</v>
      </c>
      <c r="V32" s="243">
        <v>674.46</v>
      </c>
      <c r="W32" s="336">
        <v>1763.94</v>
      </c>
    </row>
    <row r="33" spans="1:23" ht="13.5" customHeight="1" thickBot="1">
      <c r="A33" s="213">
        <v>41061</v>
      </c>
      <c r="B33" s="213"/>
      <c r="C33" s="214">
        <v>622</v>
      </c>
      <c r="D33" s="213">
        <v>41061</v>
      </c>
      <c r="E33" s="215"/>
      <c r="F33" s="216"/>
      <c r="G33" s="243">
        <f t="shared" si="1"/>
        <v>1.74269092</v>
      </c>
      <c r="H33" s="302">
        <v>0</v>
      </c>
      <c r="I33" s="257">
        <f t="shared" si="2"/>
        <v>0.61907000000000001</v>
      </c>
      <c r="M33" s="243" t="s">
        <v>84</v>
      </c>
      <c r="N33" s="243">
        <v>1</v>
      </c>
      <c r="O33" s="243">
        <v>622</v>
      </c>
      <c r="P33" s="243">
        <v>1</v>
      </c>
      <c r="Q33" s="243">
        <v>0</v>
      </c>
      <c r="R33" s="243">
        <v>622</v>
      </c>
      <c r="S33" s="243">
        <v>1.74269092</v>
      </c>
      <c r="T33" s="336">
        <v>1083.95</v>
      </c>
      <c r="U33" s="337">
        <v>0.61907000000000001</v>
      </c>
      <c r="V33" s="243">
        <v>671.04</v>
      </c>
      <c r="W33" s="336">
        <v>1754.99</v>
      </c>
    </row>
    <row r="34" spans="1:23" ht="13.5" customHeight="1" thickBot="1">
      <c r="A34" s="213">
        <v>41091</v>
      </c>
      <c r="B34" s="213"/>
      <c r="C34" s="214">
        <v>622</v>
      </c>
      <c r="D34" s="213">
        <v>41091</v>
      </c>
      <c r="E34" s="215"/>
      <c r="F34" s="216"/>
      <c r="G34" s="243">
        <f t="shared" si="1"/>
        <v>1.73955971</v>
      </c>
      <c r="H34" s="302">
        <v>0</v>
      </c>
      <c r="I34" s="257">
        <f t="shared" si="2"/>
        <v>0.61907000000000001</v>
      </c>
      <c r="M34" s="243" t="s">
        <v>85</v>
      </c>
      <c r="N34" s="243">
        <v>1</v>
      </c>
      <c r="O34" s="243">
        <v>622</v>
      </c>
      <c r="P34" s="243">
        <v>1</v>
      </c>
      <c r="Q34" s="243">
        <v>0</v>
      </c>
      <c r="R34" s="243">
        <v>622</v>
      </c>
      <c r="S34" s="243">
        <v>1.73955971</v>
      </c>
      <c r="T34" s="336">
        <v>1082</v>
      </c>
      <c r="U34" s="337">
        <v>0.61907000000000001</v>
      </c>
      <c r="V34" s="243">
        <v>669.83</v>
      </c>
      <c r="W34" s="336">
        <v>1751.83</v>
      </c>
    </row>
    <row r="35" spans="1:23" ht="13.5" customHeight="1" thickBot="1">
      <c r="A35" s="213">
        <v>41122</v>
      </c>
      <c r="B35" s="213"/>
      <c r="C35" s="214">
        <v>622</v>
      </c>
      <c r="D35" s="213">
        <v>41122</v>
      </c>
      <c r="E35" s="215"/>
      <c r="F35" s="216"/>
      <c r="G35" s="243">
        <f t="shared" si="1"/>
        <v>1.7338380499999999</v>
      </c>
      <c r="H35" s="302">
        <v>0</v>
      </c>
      <c r="I35" s="257">
        <f t="shared" si="2"/>
        <v>0.61907000000000001</v>
      </c>
      <c r="M35" s="243" t="s">
        <v>86</v>
      </c>
      <c r="N35" s="243">
        <v>1</v>
      </c>
      <c r="O35" s="243">
        <v>622</v>
      </c>
      <c r="P35" s="243">
        <v>1</v>
      </c>
      <c r="Q35" s="243">
        <v>0</v>
      </c>
      <c r="R35" s="243">
        <v>622</v>
      </c>
      <c r="S35" s="243">
        <v>1.7338380499999999</v>
      </c>
      <c r="T35" s="336">
        <v>1078.44</v>
      </c>
      <c r="U35" s="337">
        <v>0.61907000000000001</v>
      </c>
      <c r="V35" s="243">
        <v>667.63</v>
      </c>
      <c r="W35" s="336">
        <v>1746.07</v>
      </c>
    </row>
    <row r="36" spans="1:23" ht="13.5" customHeight="1" thickBot="1">
      <c r="A36" s="213">
        <v>41153</v>
      </c>
      <c r="B36" s="213"/>
      <c r="C36" s="214">
        <v>622</v>
      </c>
      <c r="D36" s="213">
        <v>41153</v>
      </c>
      <c r="E36" s="215"/>
      <c r="F36" s="216"/>
      <c r="G36" s="243">
        <f t="shared" si="1"/>
        <v>1.72710235</v>
      </c>
      <c r="H36" s="302">
        <v>0</v>
      </c>
      <c r="I36" s="257">
        <f t="shared" si="2"/>
        <v>0.61907000000000001</v>
      </c>
      <c r="M36" s="243" t="s">
        <v>87</v>
      </c>
      <c r="N36" s="243">
        <v>1</v>
      </c>
      <c r="O36" s="243">
        <v>622</v>
      </c>
      <c r="P36" s="243">
        <v>1</v>
      </c>
      <c r="Q36" s="243">
        <v>0</v>
      </c>
      <c r="R36" s="243">
        <v>622</v>
      </c>
      <c r="S36" s="243">
        <v>1.72710235</v>
      </c>
      <c r="T36" s="336">
        <v>1074.25</v>
      </c>
      <c r="U36" s="337">
        <v>0.61907000000000001</v>
      </c>
      <c r="V36" s="243">
        <v>665.03</v>
      </c>
      <c r="W36" s="336">
        <v>1739.28</v>
      </c>
    </row>
    <row r="37" spans="1:23" ht="13.5" customHeight="1" thickBot="1">
      <c r="A37" s="213">
        <v>41183</v>
      </c>
      <c r="B37" s="213"/>
      <c r="C37" s="214">
        <v>622</v>
      </c>
      <c r="D37" s="213">
        <v>41183</v>
      </c>
      <c r="E37" s="215"/>
      <c r="F37" s="216"/>
      <c r="G37" s="243">
        <f t="shared" si="1"/>
        <v>1.71885186</v>
      </c>
      <c r="H37" s="302">
        <v>0</v>
      </c>
      <c r="I37" s="257">
        <f t="shared" si="2"/>
        <v>0.61907000000000001</v>
      </c>
      <c r="M37" s="243" t="s">
        <v>88</v>
      </c>
      <c r="N37" s="243">
        <v>1</v>
      </c>
      <c r="O37" s="243">
        <v>622</v>
      </c>
      <c r="P37" s="243">
        <v>1</v>
      </c>
      <c r="Q37" s="243">
        <v>0</v>
      </c>
      <c r="R37" s="243">
        <v>622</v>
      </c>
      <c r="S37" s="243">
        <v>1.71885186</v>
      </c>
      <c r="T37" s="336">
        <v>1069.1199999999999</v>
      </c>
      <c r="U37" s="337">
        <v>0.61907000000000001</v>
      </c>
      <c r="V37" s="243">
        <v>661.86</v>
      </c>
      <c r="W37" s="336">
        <v>1730.98</v>
      </c>
    </row>
    <row r="38" spans="1:23" ht="13.5" customHeight="1" thickBot="1">
      <c r="A38" s="213">
        <v>41214</v>
      </c>
      <c r="B38" s="213"/>
      <c r="C38" s="214">
        <v>622</v>
      </c>
      <c r="D38" s="213">
        <v>41214</v>
      </c>
      <c r="E38" s="215"/>
      <c r="F38" s="216"/>
      <c r="G38" s="243">
        <f t="shared" si="1"/>
        <v>1.70775147</v>
      </c>
      <c r="H38" s="302">
        <v>0</v>
      </c>
      <c r="I38" s="257">
        <f t="shared" si="2"/>
        <v>0.61907000000000001</v>
      </c>
      <c r="M38" s="243" t="s">
        <v>89</v>
      </c>
      <c r="N38" s="243">
        <v>1</v>
      </c>
      <c r="O38" s="243">
        <v>622</v>
      </c>
      <c r="P38" s="243">
        <v>1</v>
      </c>
      <c r="Q38" s="243">
        <v>0</v>
      </c>
      <c r="R38" s="243">
        <v>622</v>
      </c>
      <c r="S38" s="243">
        <v>1.70775147</v>
      </c>
      <c r="T38" s="336">
        <v>1062.22</v>
      </c>
      <c r="U38" s="337">
        <v>0.61907000000000001</v>
      </c>
      <c r="V38" s="243">
        <v>657.58</v>
      </c>
      <c r="W38" s="336">
        <v>1719.8</v>
      </c>
    </row>
    <row r="39" spans="1:23" ht="13.5" customHeight="1" thickBot="1">
      <c r="A39" s="213">
        <v>41244</v>
      </c>
      <c r="B39" s="213"/>
      <c r="C39" s="214">
        <v>622</v>
      </c>
      <c r="D39" s="213">
        <v>41244</v>
      </c>
      <c r="E39" s="215"/>
      <c r="F39" s="216"/>
      <c r="G39" s="243">
        <f t="shared" si="1"/>
        <v>1.69857915</v>
      </c>
      <c r="H39" s="302">
        <v>0</v>
      </c>
      <c r="I39" s="257">
        <f t="shared" si="2"/>
        <v>0.61907000000000001</v>
      </c>
      <c r="M39" s="243" t="s">
        <v>90</v>
      </c>
      <c r="N39" s="243">
        <v>1</v>
      </c>
      <c r="O39" s="243">
        <v>622</v>
      </c>
      <c r="P39" s="243">
        <v>1</v>
      </c>
      <c r="Q39" s="243">
        <v>0</v>
      </c>
      <c r="R39" s="243">
        <v>622</v>
      </c>
      <c r="S39" s="243">
        <v>1.69857915</v>
      </c>
      <c r="T39" s="336">
        <v>1056.51</v>
      </c>
      <c r="U39" s="337">
        <v>0.61907000000000001</v>
      </c>
      <c r="V39" s="243">
        <v>654.04999999999995</v>
      </c>
      <c r="W39" s="336">
        <v>1710.56</v>
      </c>
    </row>
    <row r="40" spans="1:23" ht="13.5" customHeight="1" thickBot="1">
      <c r="A40" s="213">
        <v>41275</v>
      </c>
      <c r="B40" s="213"/>
      <c r="C40" s="214">
        <v>678</v>
      </c>
      <c r="D40" s="213">
        <v>41275</v>
      </c>
      <c r="E40" s="215"/>
      <c r="F40" s="216"/>
      <c r="G40" s="243">
        <f t="shared" si="1"/>
        <v>1.6869392700000001</v>
      </c>
      <c r="H40" s="302">
        <v>0</v>
      </c>
      <c r="I40" s="257">
        <f t="shared" si="2"/>
        <v>0.61907000000000001</v>
      </c>
      <c r="M40" s="243" t="s">
        <v>91</v>
      </c>
      <c r="N40" s="243">
        <v>1.0620000000000001</v>
      </c>
      <c r="O40" s="243">
        <v>678</v>
      </c>
      <c r="P40" s="243">
        <v>1</v>
      </c>
      <c r="Q40" s="243">
        <v>0</v>
      </c>
      <c r="R40" s="243">
        <v>678</v>
      </c>
      <c r="S40" s="243">
        <v>1.6869392700000001</v>
      </c>
      <c r="T40" s="336">
        <v>1143.74</v>
      </c>
      <c r="U40" s="337">
        <v>0.61907000000000001</v>
      </c>
      <c r="V40" s="243">
        <v>708.05</v>
      </c>
      <c r="W40" s="336">
        <v>1851.79</v>
      </c>
    </row>
    <row r="41" spans="1:23" ht="13.5" customHeight="1" thickBot="1">
      <c r="A41" s="213">
        <v>41306</v>
      </c>
      <c r="B41" s="213"/>
      <c r="C41" s="214">
        <v>678</v>
      </c>
      <c r="D41" s="213">
        <v>41306</v>
      </c>
      <c r="E41" s="215"/>
      <c r="F41" s="216"/>
      <c r="G41" s="243">
        <f t="shared" si="1"/>
        <v>1.6722237</v>
      </c>
      <c r="H41" s="302">
        <v>0</v>
      </c>
      <c r="I41" s="257">
        <f t="shared" si="2"/>
        <v>0.61907000000000001</v>
      </c>
      <c r="M41" s="243" t="s">
        <v>92</v>
      </c>
      <c r="N41" s="243">
        <v>1</v>
      </c>
      <c r="O41" s="243">
        <v>678</v>
      </c>
      <c r="P41" s="243">
        <v>1</v>
      </c>
      <c r="Q41" s="243">
        <v>0</v>
      </c>
      <c r="R41" s="243">
        <v>678</v>
      </c>
      <c r="S41" s="243">
        <v>1.6722237</v>
      </c>
      <c r="T41" s="336">
        <v>1133.76</v>
      </c>
      <c r="U41" s="337">
        <v>0.61907000000000001</v>
      </c>
      <c r="V41" s="243">
        <v>701.87</v>
      </c>
      <c r="W41" s="336">
        <v>1835.63</v>
      </c>
    </row>
    <row r="42" spans="1:23" ht="13.5" customHeight="1" thickBot="1">
      <c r="A42" s="213">
        <v>41334</v>
      </c>
      <c r="B42" s="213"/>
      <c r="C42" s="214">
        <v>678</v>
      </c>
      <c r="D42" s="213">
        <v>41334</v>
      </c>
      <c r="E42" s="215"/>
      <c r="F42" s="216"/>
      <c r="G42" s="243">
        <f t="shared" si="1"/>
        <v>1.66092938</v>
      </c>
      <c r="H42" s="302">
        <v>0</v>
      </c>
      <c r="I42" s="257">
        <f t="shared" si="2"/>
        <v>0.61907000000000001</v>
      </c>
      <c r="M42" s="243" t="s">
        <v>93</v>
      </c>
      <c r="N42" s="243">
        <v>1</v>
      </c>
      <c r="O42" s="243">
        <v>678</v>
      </c>
      <c r="P42" s="243">
        <v>1</v>
      </c>
      <c r="Q42" s="243">
        <v>0</v>
      </c>
      <c r="R42" s="243">
        <v>678</v>
      </c>
      <c r="S42" s="243">
        <v>1.66092938</v>
      </c>
      <c r="T42" s="336">
        <v>1126.1099999999999</v>
      </c>
      <c r="U42" s="337">
        <v>0.61907000000000001</v>
      </c>
      <c r="V42" s="243">
        <v>697.14</v>
      </c>
      <c r="W42" s="336">
        <v>1823.25</v>
      </c>
    </row>
    <row r="43" spans="1:23" ht="13.5" customHeight="1" thickBot="1">
      <c r="A43" s="213">
        <v>41365</v>
      </c>
      <c r="B43" s="213"/>
      <c r="C43" s="214">
        <v>678</v>
      </c>
      <c r="D43" s="213">
        <v>41365</v>
      </c>
      <c r="E43" s="215"/>
      <c r="F43" s="216"/>
      <c r="G43" s="243">
        <f t="shared" si="1"/>
        <v>1.65283051</v>
      </c>
      <c r="H43" s="302">
        <v>0</v>
      </c>
      <c r="I43" s="257">
        <f t="shared" si="2"/>
        <v>0.61907000000000001</v>
      </c>
      <c r="M43" s="243" t="s">
        <v>94</v>
      </c>
      <c r="N43" s="243">
        <v>1</v>
      </c>
      <c r="O43" s="243">
        <v>678</v>
      </c>
      <c r="P43" s="243">
        <v>1</v>
      </c>
      <c r="Q43" s="243">
        <v>0</v>
      </c>
      <c r="R43" s="243">
        <v>678</v>
      </c>
      <c r="S43" s="243">
        <v>1.65283051</v>
      </c>
      <c r="T43" s="336">
        <v>1120.6199999999999</v>
      </c>
      <c r="U43" s="337">
        <v>0.61907000000000001</v>
      </c>
      <c r="V43" s="243">
        <v>693.74</v>
      </c>
      <c r="W43" s="336">
        <v>1814.36</v>
      </c>
    </row>
    <row r="44" spans="1:23" ht="13.5" customHeight="1" thickBot="1">
      <c r="A44" s="213">
        <v>41395</v>
      </c>
      <c r="B44" s="213"/>
      <c r="C44" s="214">
        <v>678</v>
      </c>
      <c r="D44" s="213">
        <v>41395</v>
      </c>
      <c r="E44" s="215"/>
      <c r="F44" s="216"/>
      <c r="G44" s="243">
        <f t="shared" si="1"/>
        <v>1.6444438400000001</v>
      </c>
      <c r="H44" s="302">
        <v>0</v>
      </c>
      <c r="I44" s="257">
        <f t="shared" si="2"/>
        <v>0.61907000000000001</v>
      </c>
      <c r="M44" s="243" t="s">
        <v>95</v>
      </c>
      <c r="N44" s="243">
        <v>1</v>
      </c>
      <c r="O44" s="243">
        <v>678</v>
      </c>
      <c r="P44" s="243">
        <v>1</v>
      </c>
      <c r="Q44" s="243">
        <v>0</v>
      </c>
      <c r="R44" s="243">
        <v>678</v>
      </c>
      <c r="S44" s="243">
        <v>1.6444438400000001</v>
      </c>
      <c r="T44" s="336">
        <v>1114.93</v>
      </c>
      <c r="U44" s="337">
        <v>0.61907000000000001</v>
      </c>
      <c r="V44" s="243">
        <v>690.22</v>
      </c>
      <c r="W44" s="336">
        <v>1805.15</v>
      </c>
    </row>
    <row r="45" spans="1:23" ht="13.5" customHeight="1" thickBot="1">
      <c r="A45" s="213">
        <v>41426</v>
      </c>
      <c r="B45" s="213"/>
      <c r="C45" s="214">
        <v>678</v>
      </c>
      <c r="D45" s="213">
        <v>41426</v>
      </c>
      <c r="E45" s="215"/>
      <c r="F45" s="216"/>
      <c r="G45" s="243">
        <f t="shared" si="1"/>
        <v>1.63691404</v>
      </c>
      <c r="H45" s="302">
        <v>0</v>
      </c>
      <c r="I45" s="257">
        <f t="shared" si="2"/>
        <v>0.61907000000000001</v>
      </c>
      <c r="M45" s="243" t="s">
        <v>96</v>
      </c>
      <c r="N45" s="243">
        <v>1</v>
      </c>
      <c r="O45" s="243">
        <v>678</v>
      </c>
      <c r="P45" s="243">
        <v>1</v>
      </c>
      <c r="Q45" s="243">
        <v>0</v>
      </c>
      <c r="R45" s="243">
        <v>678</v>
      </c>
      <c r="S45" s="243">
        <v>1.63691404</v>
      </c>
      <c r="T45" s="336">
        <v>1109.82</v>
      </c>
      <c r="U45" s="337">
        <v>0.61907000000000001</v>
      </c>
      <c r="V45" s="243">
        <v>687.05</v>
      </c>
      <c r="W45" s="336">
        <v>1796.87</v>
      </c>
    </row>
    <row r="46" spans="1:23" ht="13.5" customHeight="1" thickBot="1">
      <c r="A46" s="213">
        <v>41456</v>
      </c>
      <c r="B46" s="213"/>
      <c r="C46" s="214">
        <v>678</v>
      </c>
      <c r="D46" s="213">
        <v>41456</v>
      </c>
      <c r="E46" s="215"/>
      <c r="F46" s="216"/>
      <c r="G46" s="243">
        <f t="shared" si="1"/>
        <v>1.6307173100000001</v>
      </c>
      <c r="H46" s="302">
        <v>0</v>
      </c>
      <c r="I46" s="257">
        <f t="shared" si="2"/>
        <v>0.61907000000000001</v>
      </c>
      <c r="M46" s="243" t="s">
        <v>97</v>
      </c>
      <c r="N46" s="243">
        <v>1</v>
      </c>
      <c r="O46" s="243">
        <v>678</v>
      </c>
      <c r="P46" s="243">
        <v>1</v>
      </c>
      <c r="Q46" s="243">
        <v>0</v>
      </c>
      <c r="R46" s="243">
        <v>678</v>
      </c>
      <c r="S46" s="243">
        <v>1.6307173100000001</v>
      </c>
      <c r="T46" s="336">
        <v>1105.6199999999999</v>
      </c>
      <c r="U46" s="337">
        <v>0.61907000000000001</v>
      </c>
      <c r="V46" s="243">
        <v>684.45</v>
      </c>
      <c r="W46" s="336">
        <v>1790.07</v>
      </c>
    </row>
    <row r="47" spans="1:23" ht="13.5" customHeight="1" thickBot="1">
      <c r="A47" s="213">
        <v>41487</v>
      </c>
      <c r="B47" s="213"/>
      <c r="C47" s="214">
        <v>678</v>
      </c>
      <c r="D47" s="213">
        <v>41487</v>
      </c>
      <c r="E47" s="215"/>
      <c r="F47" s="216"/>
      <c r="G47" s="243">
        <f t="shared" si="1"/>
        <v>1.62957661</v>
      </c>
      <c r="H47" s="302">
        <v>0</v>
      </c>
      <c r="I47" s="257">
        <f t="shared" si="2"/>
        <v>0.61907000000000001</v>
      </c>
      <c r="M47" s="243" t="s">
        <v>98</v>
      </c>
      <c r="N47" s="243">
        <v>1</v>
      </c>
      <c r="O47" s="243">
        <v>678</v>
      </c>
      <c r="P47" s="243">
        <v>1</v>
      </c>
      <c r="Q47" s="243">
        <v>0</v>
      </c>
      <c r="R47" s="243">
        <v>678</v>
      </c>
      <c r="S47" s="243">
        <v>1.62957661</v>
      </c>
      <c r="T47" s="336">
        <v>1104.8499999999999</v>
      </c>
      <c r="U47" s="337">
        <v>0.61907000000000001</v>
      </c>
      <c r="V47" s="243">
        <v>683.98</v>
      </c>
      <c r="W47" s="336">
        <v>1788.83</v>
      </c>
    </row>
    <row r="48" spans="1:23" ht="13.5" customHeight="1" thickBot="1">
      <c r="A48" s="213">
        <v>41518</v>
      </c>
      <c r="B48" s="213"/>
      <c r="C48" s="214">
        <v>678</v>
      </c>
      <c r="D48" s="213">
        <v>41518</v>
      </c>
      <c r="E48" s="215"/>
      <c r="F48" s="216"/>
      <c r="G48" s="243">
        <f t="shared" si="1"/>
        <v>1.6269734499999999</v>
      </c>
      <c r="H48" s="302">
        <v>0</v>
      </c>
      <c r="I48" s="257">
        <f t="shared" si="2"/>
        <v>0.61907000000000001</v>
      </c>
      <c r="M48" s="243" t="s">
        <v>99</v>
      </c>
      <c r="N48" s="243">
        <v>1</v>
      </c>
      <c r="O48" s="243">
        <v>678</v>
      </c>
      <c r="P48" s="243">
        <v>1</v>
      </c>
      <c r="Q48" s="243">
        <v>0</v>
      </c>
      <c r="R48" s="243">
        <v>678</v>
      </c>
      <c r="S48" s="243">
        <v>1.6269734499999999</v>
      </c>
      <c r="T48" s="336">
        <v>1103.08</v>
      </c>
      <c r="U48" s="337">
        <v>0.61907000000000001</v>
      </c>
      <c r="V48" s="243">
        <v>682.88</v>
      </c>
      <c r="W48" s="336">
        <v>1785.96</v>
      </c>
    </row>
    <row r="49" spans="1:23" ht="13.5" customHeight="1" thickBot="1">
      <c r="A49" s="213">
        <v>41548</v>
      </c>
      <c r="B49" s="213"/>
      <c r="C49" s="214">
        <v>678</v>
      </c>
      <c r="D49" s="213">
        <v>41548</v>
      </c>
      <c r="E49" s="215"/>
      <c r="F49" s="216"/>
      <c r="G49" s="243">
        <f t="shared" si="1"/>
        <v>1.62259245</v>
      </c>
      <c r="H49" s="302">
        <v>0</v>
      </c>
      <c r="I49" s="257">
        <f t="shared" si="2"/>
        <v>0.61907000000000001</v>
      </c>
      <c r="M49" s="243" t="s">
        <v>100</v>
      </c>
      <c r="N49" s="243">
        <v>1</v>
      </c>
      <c r="O49" s="243">
        <v>678</v>
      </c>
      <c r="P49" s="243">
        <v>1</v>
      </c>
      <c r="Q49" s="243">
        <v>0</v>
      </c>
      <c r="R49" s="243">
        <v>678</v>
      </c>
      <c r="S49" s="243">
        <v>1.62259245</v>
      </c>
      <c r="T49" s="336">
        <v>1100.1099999999999</v>
      </c>
      <c r="U49" s="337">
        <v>0.61907000000000001</v>
      </c>
      <c r="V49" s="243">
        <v>681.04</v>
      </c>
      <c r="W49" s="336">
        <v>1781.15</v>
      </c>
    </row>
    <row r="50" spans="1:23" ht="13.5" customHeight="1" thickBot="1">
      <c r="A50" s="213">
        <v>41579</v>
      </c>
      <c r="B50" s="213"/>
      <c r="C50" s="214">
        <v>678</v>
      </c>
      <c r="D50" s="213">
        <v>41579</v>
      </c>
      <c r="E50" s="215"/>
      <c r="F50" s="216"/>
      <c r="G50" s="243">
        <f t="shared" si="1"/>
        <v>1.61484121</v>
      </c>
      <c r="H50" s="302">
        <v>0</v>
      </c>
      <c r="I50" s="257">
        <f t="shared" si="2"/>
        <v>0.61907000000000001</v>
      </c>
      <c r="M50" s="243" t="s">
        <v>101</v>
      </c>
      <c r="N50" s="243">
        <v>1</v>
      </c>
      <c r="O50" s="243">
        <v>678</v>
      </c>
      <c r="P50" s="243">
        <v>1</v>
      </c>
      <c r="Q50" s="243">
        <v>0</v>
      </c>
      <c r="R50" s="243">
        <v>678</v>
      </c>
      <c r="S50" s="243">
        <v>1.61484121</v>
      </c>
      <c r="T50" s="336">
        <v>1094.8599999999999</v>
      </c>
      <c r="U50" s="337">
        <v>0.61907000000000001</v>
      </c>
      <c r="V50" s="243">
        <v>677.79</v>
      </c>
      <c r="W50" s="336">
        <v>1772.65</v>
      </c>
    </row>
    <row r="51" spans="1:23" ht="13.5" customHeight="1" thickBot="1">
      <c r="A51" s="213">
        <v>41609</v>
      </c>
      <c r="B51" s="213"/>
      <c r="C51" s="214">
        <v>678</v>
      </c>
      <c r="D51" s="213">
        <v>41609</v>
      </c>
      <c r="E51" s="215"/>
      <c r="F51" s="216"/>
      <c r="G51" s="243">
        <f t="shared" si="1"/>
        <v>1.6056887900000001</v>
      </c>
      <c r="H51" s="302">
        <v>0</v>
      </c>
      <c r="I51" s="257">
        <f t="shared" si="2"/>
        <v>0.61907000000000001</v>
      </c>
      <c r="M51" s="243" t="s">
        <v>102</v>
      </c>
      <c r="N51" s="243">
        <v>1</v>
      </c>
      <c r="O51" s="243">
        <v>678</v>
      </c>
      <c r="P51" s="243">
        <v>1</v>
      </c>
      <c r="Q51" s="243">
        <v>0</v>
      </c>
      <c r="R51" s="243">
        <v>678</v>
      </c>
      <c r="S51" s="243">
        <v>1.6056887900000001</v>
      </c>
      <c r="T51" s="336">
        <v>1088.6500000000001</v>
      </c>
      <c r="U51" s="337">
        <v>0.61907000000000001</v>
      </c>
      <c r="V51" s="243">
        <v>673.95</v>
      </c>
      <c r="W51" s="336">
        <v>1762.6</v>
      </c>
    </row>
    <row r="52" spans="1:23" ht="13.5" customHeight="1" thickBot="1">
      <c r="A52" s="213">
        <v>41640</v>
      </c>
      <c r="B52" s="213"/>
      <c r="C52" s="214">
        <v>724</v>
      </c>
      <c r="D52" s="213">
        <v>41640</v>
      </c>
      <c r="E52" s="215"/>
      <c r="F52" s="216"/>
      <c r="G52" s="243">
        <f t="shared" si="1"/>
        <v>1.5937357700000001</v>
      </c>
      <c r="H52" s="302">
        <v>0</v>
      </c>
      <c r="I52" s="257">
        <f t="shared" si="2"/>
        <v>0.61907000000000001</v>
      </c>
      <c r="M52" s="243" t="s">
        <v>103</v>
      </c>
      <c r="N52" s="243">
        <v>1.0556000000000001</v>
      </c>
      <c r="O52" s="243">
        <v>724</v>
      </c>
      <c r="P52" s="243">
        <v>1</v>
      </c>
      <c r="Q52" s="243">
        <v>0</v>
      </c>
      <c r="R52" s="243">
        <v>724</v>
      </c>
      <c r="S52" s="243">
        <v>1.5937357700000001</v>
      </c>
      <c r="T52" s="336">
        <v>1153.8599999999999</v>
      </c>
      <c r="U52" s="337">
        <v>0.61907000000000001</v>
      </c>
      <c r="V52" s="243">
        <v>714.32</v>
      </c>
      <c r="W52" s="336">
        <v>1868.18</v>
      </c>
    </row>
    <row r="53" spans="1:23" ht="13.5" customHeight="1" thickBot="1">
      <c r="A53" s="213">
        <v>41671</v>
      </c>
      <c r="B53" s="213"/>
      <c r="C53" s="214">
        <v>724</v>
      </c>
      <c r="D53" s="213">
        <v>41671</v>
      </c>
      <c r="E53" s="215"/>
      <c r="F53" s="216"/>
      <c r="G53" s="243">
        <f t="shared" si="1"/>
        <v>1.5831288100000001</v>
      </c>
      <c r="H53" s="302">
        <v>0</v>
      </c>
      <c r="I53" s="257">
        <f t="shared" si="2"/>
        <v>0.61907000000000001</v>
      </c>
      <c r="M53" s="243" t="s">
        <v>104</v>
      </c>
      <c r="N53" s="243">
        <v>1</v>
      </c>
      <c r="O53" s="243">
        <v>724</v>
      </c>
      <c r="P53" s="243">
        <v>1</v>
      </c>
      <c r="Q53" s="243">
        <v>0</v>
      </c>
      <c r="R53" s="243">
        <v>724</v>
      </c>
      <c r="S53" s="243">
        <v>1.5831288100000001</v>
      </c>
      <c r="T53" s="336">
        <v>1146.18</v>
      </c>
      <c r="U53" s="337">
        <v>0.61907000000000001</v>
      </c>
      <c r="V53" s="243">
        <v>709.56</v>
      </c>
      <c r="W53" s="336">
        <v>1855.74</v>
      </c>
    </row>
    <row r="54" spans="1:23" ht="13.5" customHeight="1" thickBot="1">
      <c r="A54" s="213">
        <v>41699</v>
      </c>
      <c r="B54" s="213"/>
      <c r="C54" s="214">
        <v>724</v>
      </c>
      <c r="D54" s="213">
        <v>41699</v>
      </c>
      <c r="E54" s="215"/>
      <c r="F54" s="216"/>
      <c r="G54" s="243">
        <f t="shared" si="1"/>
        <v>1.57212394</v>
      </c>
      <c r="H54" s="302">
        <v>0</v>
      </c>
      <c r="I54" s="257">
        <f t="shared" si="2"/>
        <v>0.61907000000000001</v>
      </c>
      <c r="M54" s="243" t="s">
        <v>105</v>
      </c>
      <c r="N54" s="243">
        <v>1</v>
      </c>
      <c r="O54" s="243">
        <v>724</v>
      </c>
      <c r="P54" s="243">
        <v>1</v>
      </c>
      <c r="Q54" s="243">
        <v>0</v>
      </c>
      <c r="R54" s="243">
        <v>724</v>
      </c>
      <c r="S54" s="243">
        <v>1.57212394</v>
      </c>
      <c r="T54" s="336">
        <v>1138.21</v>
      </c>
      <c r="U54" s="337">
        <v>0.61907000000000001</v>
      </c>
      <c r="V54" s="243">
        <v>704.63</v>
      </c>
      <c r="W54" s="336">
        <v>1842.84</v>
      </c>
    </row>
    <row r="55" spans="1:23" ht="13.5" customHeight="1" thickBot="1">
      <c r="A55" s="213">
        <v>41730</v>
      </c>
      <c r="B55" s="213"/>
      <c r="C55" s="214">
        <v>724</v>
      </c>
      <c r="D55" s="213">
        <v>41730</v>
      </c>
      <c r="E55" s="215"/>
      <c r="F55" s="216"/>
      <c r="G55" s="243">
        <f t="shared" si="1"/>
        <v>1.56073061</v>
      </c>
      <c r="H55" s="302">
        <v>0</v>
      </c>
      <c r="I55" s="257">
        <f t="shared" si="2"/>
        <v>0.61907000000000001</v>
      </c>
      <c r="M55" s="243" t="s">
        <v>106</v>
      </c>
      <c r="N55" s="243">
        <v>1</v>
      </c>
      <c r="O55" s="243">
        <v>724</v>
      </c>
      <c r="P55" s="243">
        <v>1</v>
      </c>
      <c r="Q55" s="243">
        <v>0</v>
      </c>
      <c r="R55" s="243">
        <v>724</v>
      </c>
      <c r="S55" s="243">
        <v>1.56073061</v>
      </c>
      <c r="T55" s="336">
        <v>1129.96</v>
      </c>
      <c r="U55" s="337">
        <v>0.61907000000000001</v>
      </c>
      <c r="V55" s="243">
        <v>699.52</v>
      </c>
      <c r="W55" s="336">
        <v>1829.48</v>
      </c>
    </row>
    <row r="56" spans="1:23" ht="13.5" customHeight="1" thickBot="1">
      <c r="A56" s="213">
        <v>41760</v>
      </c>
      <c r="B56" s="213"/>
      <c r="C56" s="214">
        <v>724</v>
      </c>
      <c r="D56" s="213">
        <v>41760</v>
      </c>
      <c r="E56" s="215"/>
      <c r="F56" s="216"/>
      <c r="G56" s="243">
        <f t="shared" si="1"/>
        <v>1.5486511300000001</v>
      </c>
      <c r="H56" s="302">
        <v>0</v>
      </c>
      <c r="I56" s="257">
        <f t="shared" si="2"/>
        <v>0.61907000000000001</v>
      </c>
      <c r="M56" s="243" t="s">
        <v>107</v>
      </c>
      <c r="N56" s="243">
        <v>1</v>
      </c>
      <c r="O56" s="243">
        <v>724</v>
      </c>
      <c r="P56" s="243">
        <v>1</v>
      </c>
      <c r="Q56" s="243">
        <v>0</v>
      </c>
      <c r="R56" s="243">
        <v>724</v>
      </c>
      <c r="S56" s="243">
        <v>1.5486511300000001</v>
      </c>
      <c r="T56" s="336">
        <v>1121.22</v>
      </c>
      <c r="U56" s="337">
        <v>0.61907000000000001</v>
      </c>
      <c r="V56" s="243">
        <v>694.11</v>
      </c>
      <c r="W56" s="336">
        <v>1815.33</v>
      </c>
    </row>
    <row r="57" spans="1:23" ht="13.5" customHeight="1" thickBot="1">
      <c r="A57" s="213">
        <v>41791</v>
      </c>
      <c r="B57" s="213"/>
      <c r="C57" s="214">
        <v>724</v>
      </c>
      <c r="D57" s="213">
        <v>41791</v>
      </c>
      <c r="E57" s="215"/>
      <c r="F57" s="216"/>
      <c r="G57" s="243">
        <f t="shared" si="1"/>
        <v>1.5397207500000001</v>
      </c>
      <c r="H57" s="302">
        <v>0</v>
      </c>
      <c r="I57" s="257">
        <f t="shared" si="2"/>
        <v>0.61907000000000001</v>
      </c>
      <c r="M57" s="243" t="s">
        <v>108</v>
      </c>
      <c r="N57" s="243">
        <v>1</v>
      </c>
      <c r="O57" s="243">
        <v>724</v>
      </c>
      <c r="P57" s="243">
        <v>1</v>
      </c>
      <c r="Q57" s="243">
        <v>0</v>
      </c>
      <c r="R57" s="243">
        <v>724</v>
      </c>
      <c r="S57" s="243">
        <v>1.5397207500000001</v>
      </c>
      <c r="T57" s="336">
        <v>1114.75</v>
      </c>
      <c r="U57" s="337">
        <v>0.61907000000000001</v>
      </c>
      <c r="V57" s="243">
        <v>690.1</v>
      </c>
      <c r="W57" s="336">
        <v>1804.85</v>
      </c>
    </row>
    <row r="58" spans="1:23" ht="13.5" customHeight="1" thickBot="1">
      <c r="A58" s="213">
        <v>41821</v>
      </c>
      <c r="B58" s="213"/>
      <c r="C58" s="214">
        <v>724</v>
      </c>
      <c r="D58" s="213">
        <v>41821</v>
      </c>
      <c r="E58" s="215"/>
      <c r="F58" s="216"/>
      <c r="G58" s="243">
        <f t="shared" si="1"/>
        <v>1.5325179099999999</v>
      </c>
      <c r="H58" s="302">
        <v>0</v>
      </c>
      <c r="I58" s="257">
        <f t="shared" si="2"/>
        <v>0.61907000000000001</v>
      </c>
      <c r="M58" s="243" t="s">
        <v>109</v>
      </c>
      <c r="N58" s="243">
        <v>1</v>
      </c>
      <c r="O58" s="243">
        <v>724</v>
      </c>
      <c r="P58" s="243">
        <v>1</v>
      </c>
      <c r="Q58" s="243">
        <v>0</v>
      </c>
      <c r="R58" s="243">
        <v>724</v>
      </c>
      <c r="S58" s="243">
        <v>1.5325179099999999</v>
      </c>
      <c r="T58" s="336">
        <v>1109.54</v>
      </c>
      <c r="U58" s="337">
        <v>0.61907000000000001</v>
      </c>
      <c r="V58" s="243">
        <v>686.88</v>
      </c>
      <c r="W58" s="336">
        <v>1796.42</v>
      </c>
    </row>
    <row r="59" spans="1:23" ht="13.5" customHeight="1" thickBot="1">
      <c r="A59" s="213">
        <v>41852</v>
      </c>
      <c r="B59" s="213"/>
      <c r="C59" s="214">
        <v>724</v>
      </c>
      <c r="D59" s="213">
        <v>41852</v>
      </c>
      <c r="E59" s="215"/>
      <c r="F59" s="216"/>
      <c r="G59" s="243">
        <f t="shared" si="1"/>
        <v>1.5299170499999999</v>
      </c>
      <c r="H59" s="302">
        <v>0</v>
      </c>
      <c r="I59" s="257">
        <f t="shared" si="2"/>
        <v>0.61907000000000001</v>
      </c>
      <c r="M59" s="243" t="s">
        <v>110</v>
      </c>
      <c r="N59" s="243">
        <v>1</v>
      </c>
      <c r="O59" s="243">
        <v>724</v>
      </c>
      <c r="P59" s="243">
        <v>1</v>
      </c>
      <c r="Q59" s="243">
        <v>0</v>
      </c>
      <c r="R59" s="243">
        <v>724</v>
      </c>
      <c r="S59" s="243">
        <v>1.5299170499999999</v>
      </c>
      <c r="T59" s="336">
        <v>1107.6600000000001</v>
      </c>
      <c r="U59" s="337">
        <v>0.61907000000000001</v>
      </c>
      <c r="V59" s="243">
        <v>685.72</v>
      </c>
      <c r="W59" s="336">
        <v>1793.38</v>
      </c>
    </row>
    <row r="60" spans="1:23" ht="13.5" customHeight="1" thickBot="1">
      <c r="A60" s="213">
        <v>41883</v>
      </c>
      <c r="B60" s="213"/>
      <c r="C60" s="214">
        <v>724</v>
      </c>
      <c r="D60" s="213">
        <v>41883</v>
      </c>
      <c r="E60" s="215"/>
      <c r="F60" s="216"/>
      <c r="G60" s="243">
        <f t="shared" si="1"/>
        <v>1.5277781699999999</v>
      </c>
      <c r="H60" s="302">
        <v>0</v>
      </c>
      <c r="I60" s="257">
        <f t="shared" si="2"/>
        <v>0.61907000000000001</v>
      </c>
      <c r="M60" s="243" t="s">
        <v>111</v>
      </c>
      <c r="N60" s="243">
        <v>1</v>
      </c>
      <c r="O60" s="243">
        <v>724</v>
      </c>
      <c r="P60" s="243">
        <v>1</v>
      </c>
      <c r="Q60" s="243">
        <v>0</v>
      </c>
      <c r="R60" s="243">
        <v>724</v>
      </c>
      <c r="S60" s="243">
        <v>1.5277781699999999</v>
      </c>
      <c r="T60" s="336">
        <v>1106.1099999999999</v>
      </c>
      <c r="U60" s="337">
        <v>0.61907000000000001</v>
      </c>
      <c r="V60" s="243">
        <v>684.76</v>
      </c>
      <c r="W60" s="336">
        <v>1790.87</v>
      </c>
    </row>
    <row r="61" spans="1:23" ht="13.5" customHeight="1" thickBot="1">
      <c r="A61" s="213">
        <v>41913</v>
      </c>
      <c r="B61" s="213"/>
      <c r="C61" s="214">
        <v>724</v>
      </c>
      <c r="D61" s="213">
        <v>41913</v>
      </c>
      <c r="E61" s="215"/>
      <c r="F61" s="216"/>
      <c r="G61" s="243">
        <f t="shared" si="1"/>
        <v>1.52184298</v>
      </c>
      <c r="H61" s="302">
        <v>0</v>
      </c>
      <c r="I61" s="257">
        <f t="shared" si="2"/>
        <v>0.61907000000000001</v>
      </c>
      <c r="M61" s="243" t="s">
        <v>112</v>
      </c>
      <c r="N61" s="243">
        <v>1</v>
      </c>
      <c r="O61" s="243">
        <v>724</v>
      </c>
      <c r="P61" s="243">
        <v>1</v>
      </c>
      <c r="Q61" s="243">
        <v>0</v>
      </c>
      <c r="R61" s="243">
        <v>724</v>
      </c>
      <c r="S61" s="243">
        <v>1.52184298</v>
      </c>
      <c r="T61" s="336">
        <v>1101.81</v>
      </c>
      <c r="U61" s="337">
        <v>0.61907000000000001</v>
      </c>
      <c r="V61" s="243">
        <v>682.09</v>
      </c>
      <c r="W61" s="336">
        <v>1783.9</v>
      </c>
    </row>
    <row r="62" spans="1:23" ht="13.5" customHeight="1" thickBot="1">
      <c r="A62" s="213">
        <v>41944</v>
      </c>
      <c r="B62" s="213"/>
      <c r="C62" s="214">
        <v>724</v>
      </c>
      <c r="D62" s="213">
        <v>41944</v>
      </c>
      <c r="E62" s="215"/>
      <c r="F62" s="216"/>
      <c r="G62" s="243">
        <f t="shared" si="1"/>
        <v>1.51457303</v>
      </c>
      <c r="H62" s="302">
        <v>0</v>
      </c>
      <c r="I62" s="257">
        <f t="shared" si="2"/>
        <v>0.61907000000000001</v>
      </c>
      <c r="M62" s="243" t="s">
        <v>113</v>
      </c>
      <c r="N62" s="243">
        <v>1</v>
      </c>
      <c r="O62" s="243">
        <v>724</v>
      </c>
      <c r="P62" s="243">
        <v>1</v>
      </c>
      <c r="Q62" s="243">
        <v>0</v>
      </c>
      <c r="R62" s="243">
        <v>724</v>
      </c>
      <c r="S62" s="243">
        <v>1.51457303</v>
      </c>
      <c r="T62" s="336">
        <v>1096.55</v>
      </c>
      <c r="U62" s="337">
        <v>0.61907000000000001</v>
      </c>
      <c r="V62" s="243">
        <v>678.84</v>
      </c>
      <c r="W62" s="336">
        <v>1775.39</v>
      </c>
    </row>
    <row r="63" spans="1:23" ht="13.5" customHeight="1" thickBot="1">
      <c r="A63" s="213">
        <v>41974</v>
      </c>
      <c r="B63" s="213"/>
      <c r="C63" s="214">
        <v>724</v>
      </c>
      <c r="D63" s="213">
        <v>41974</v>
      </c>
      <c r="E63" s="215"/>
      <c r="F63" s="216"/>
      <c r="G63" s="243">
        <f t="shared" si="1"/>
        <v>1.50883944</v>
      </c>
      <c r="H63" s="302">
        <v>0</v>
      </c>
      <c r="I63" s="257">
        <f t="shared" si="2"/>
        <v>0.61907000000000001</v>
      </c>
      <c r="M63" s="243" t="s">
        <v>114</v>
      </c>
      <c r="N63" s="243">
        <v>1</v>
      </c>
      <c r="O63" s="243">
        <v>724</v>
      </c>
      <c r="P63" s="243">
        <v>1</v>
      </c>
      <c r="Q63" s="243">
        <v>0</v>
      </c>
      <c r="R63" s="243">
        <v>724</v>
      </c>
      <c r="S63" s="243">
        <v>1.50883944</v>
      </c>
      <c r="T63" s="336">
        <v>1092.4000000000001</v>
      </c>
      <c r="U63" s="337">
        <v>0.61907000000000001</v>
      </c>
      <c r="V63" s="243">
        <v>676.27</v>
      </c>
      <c r="W63" s="336">
        <v>1768.67</v>
      </c>
    </row>
    <row r="64" spans="1:23" ht="13.5" customHeight="1" thickBot="1">
      <c r="A64" s="213">
        <v>42005</v>
      </c>
      <c r="B64" s="213"/>
      <c r="C64" s="214">
        <v>788</v>
      </c>
      <c r="D64" s="213">
        <v>42005</v>
      </c>
      <c r="E64" s="215"/>
      <c r="F64" s="216"/>
      <c r="G64" s="243">
        <f t="shared" si="1"/>
        <v>1.49701303</v>
      </c>
      <c r="H64" s="302">
        <v>0</v>
      </c>
      <c r="I64" s="257">
        <f t="shared" si="2"/>
        <v>0.61907000000000001</v>
      </c>
      <c r="M64" s="243" t="s">
        <v>115</v>
      </c>
      <c r="N64" s="243">
        <v>1.0623</v>
      </c>
      <c r="O64" s="243">
        <v>788</v>
      </c>
      <c r="P64" s="243">
        <v>1</v>
      </c>
      <c r="Q64" s="243">
        <v>0</v>
      </c>
      <c r="R64" s="243">
        <v>788</v>
      </c>
      <c r="S64" s="243">
        <v>1.49701303</v>
      </c>
      <c r="T64" s="336">
        <v>1179.6400000000001</v>
      </c>
      <c r="U64" s="337">
        <v>0.61907000000000001</v>
      </c>
      <c r="V64" s="243">
        <v>730.28</v>
      </c>
      <c r="W64" s="336">
        <v>1909.92</v>
      </c>
    </row>
    <row r="65" spans="1:23" ht="13.5" customHeight="1" thickBot="1">
      <c r="A65" s="213">
        <v>42036</v>
      </c>
      <c r="B65" s="213"/>
      <c r="C65" s="214">
        <v>788</v>
      </c>
      <c r="D65" s="213">
        <v>42036</v>
      </c>
      <c r="E65" s="215"/>
      <c r="F65" s="216"/>
      <c r="G65" s="243">
        <f t="shared" si="1"/>
        <v>1.4838071500000001</v>
      </c>
      <c r="H65" s="302">
        <v>0</v>
      </c>
      <c r="I65" s="257">
        <f t="shared" si="2"/>
        <v>0.61407</v>
      </c>
      <c r="M65" s="243" t="s">
        <v>116</v>
      </c>
      <c r="N65" s="243">
        <v>1</v>
      </c>
      <c r="O65" s="243">
        <v>788</v>
      </c>
      <c r="P65" s="243">
        <v>1</v>
      </c>
      <c r="Q65" s="243">
        <v>0</v>
      </c>
      <c r="R65" s="243">
        <v>788</v>
      </c>
      <c r="S65" s="243">
        <v>1.4838071500000001</v>
      </c>
      <c r="T65" s="336">
        <v>1169.24</v>
      </c>
      <c r="U65" s="337">
        <v>0.61407</v>
      </c>
      <c r="V65" s="243">
        <v>717.99</v>
      </c>
      <c r="W65" s="336">
        <v>1887.23</v>
      </c>
    </row>
    <row r="66" spans="1:23" ht="13.5" customHeight="1" thickBot="1">
      <c r="A66" s="213">
        <v>42064</v>
      </c>
      <c r="B66" s="213"/>
      <c r="C66" s="214">
        <v>788</v>
      </c>
      <c r="D66" s="213">
        <v>42064</v>
      </c>
      <c r="E66" s="215"/>
      <c r="F66" s="216"/>
      <c r="G66" s="243">
        <f t="shared" si="1"/>
        <v>1.4643315400000001</v>
      </c>
      <c r="H66" s="302">
        <v>0</v>
      </c>
      <c r="I66" s="257">
        <f t="shared" si="2"/>
        <v>0.60907</v>
      </c>
      <c r="M66" s="243" t="s">
        <v>117</v>
      </c>
      <c r="N66" s="243">
        <v>1</v>
      </c>
      <c r="O66" s="243">
        <v>788</v>
      </c>
      <c r="P66" s="243">
        <v>1</v>
      </c>
      <c r="Q66" s="243">
        <v>0</v>
      </c>
      <c r="R66" s="243">
        <v>788</v>
      </c>
      <c r="S66" s="243">
        <v>1.4643315400000001</v>
      </c>
      <c r="T66" s="336">
        <v>1153.8900000000001</v>
      </c>
      <c r="U66" s="337">
        <v>0.60907</v>
      </c>
      <c r="V66" s="243">
        <v>702.8</v>
      </c>
      <c r="W66" s="336">
        <v>1856.69</v>
      </c>
    </row>
    <row r="67" spans="1:23" ht="13.5" customHeight="1" thickBot="1">
      <c r="A67" s="213">
        <v>42095</v>
      </c>
      <c r="B67" s="213"/>
      <c r="C67" s="214">
        <v>788</v>
      </c>
      <c r="D67" s="213">
        <v>42095</v>
      </c>
      <c r="E67" s="215"/>
      <c r="F67" s="216"/>
      <c r="G67" s="243">
        <f t="shared" si="1"/>
        <v>1.4463962299999999</v>
      </c>
      <c r="H67" s="302">
        <v>0</v>
      </c>
      <c r="I67" s="257">
        <f t="shared" si="2"/>
        <v>0.60407</v>
      </c>
      <c r="M67" s="243" t="s">
        <v>118</v>
      </c>
      <c r="N67" s="243">
        <v>1</v>
      </c>
      <c r="O67" s="243">
        <v>788</v>
      </c>
      <c r="P67" s="243">
        <v>1</v>
      </c>
      <c r="Q67" s="243">
        <v>0</v>
      </c>
      <c r="R67" s="243">
        <v>788</v>
      </c>
      <c r="S67" s="243">
        <v>1.4463962299999999</v>
      </c>
      <c r="T67" s="336">
        <v>1139.76</v>
      </c>
      <c r="U67" s="337">
        <v>0.60407</v>
      </c>
      <c r="V67" s="243">
        <v>688.49</v>
      </c>
      <c r="W67" s="336">
        <v>1828.25</v>
      </c>
    </row>
    <row r="68" spans="1:23" ht="13.5" customHeight="1" thickBot="1">
      <c r="A68" s="213">
        <v>42125</v>
      </c>
      <c r="B68" s="213"/>
      <c r="C68" s="214">
        <v>788</v>
      </c>
      <c r="D68" s="213">
        <v>42125</v>
      </c>
      <c r="E68" s="215"/>
      <c r="F68" s="216"/>
      <c r="G68" s="243">
        <f t="shared" si="1"/>
        <v>1.4310836300000001</v>
      </c>
      <c r="H68" s="302">
        <v>0</v>
      </c>
      <c r="I68" s="257">
        <f t="shared" si="2"/>
        <v>0.59906999999999999</v>
      </c>
      <c r="M68" s="243" t="s">
        <v>119</v>
      </c>
      <c r="N68" s="243">
        <v>1</v>
      </c>
      <c r="O68" s="243">
        <v>788</v>
      </c>
      <c r="P68" s="243">
        <v>1</v>
      </c>
      <c r="Q68" s="243">
        <v>0</v>
      </c>
      <c r="R68" s="243">
        <v>788</v>
      </c>
      <c r="S68" s="243">
        <v>1.4310836300000001</v>
      </c>
      <c r="T68" s="336">
        <v>1127.69</v>
      </c>
      <c r="U68" s="337">
        <v>0.59906999999999999</v>
      </c>
      <c r="V68" s="243">
        <v>675.56</v>
      </c>
      <c r="W68" s="336">
        <v>1803.25</v>
      </c>
    </row>
    <row r="69" spans="1:23" ht="13.5" customHeight="1" thickBot="1">
      <c r="A69" s="213">
        <v>42156</v>
      </c>
      <c r="B69" s="213"/>
      <c r="C69" s="214">
        <v>788</v>
      </c>
      <c r="D69" s="213">
        <v>42156</v>
      </c>
      <c r="E69" s="215"/>
      <c r="F69" s="216"/>
      <c r="G69" s="243">
        <f t="shared" ref="G69:G132" si="3">S69</f>
        <v>1.4225483400000001</v>
      </c>
      <c r="H69" s="302">
        <v>0</v>
      </c>
      <c r="I69" s="257">
        <f t="shared" si="2"/>
        <v>0.59406999999999999</v>
      </c>
      <c r="M69" s="243" t="s">
        <v>120</v>
      </c>
      <c r="N69" s="243">
        <v>1</v>
      </c>
      <c r="O69" s="243">
        <v>788</v>
      </c>
      <c r="P69" s="243">
        <v>1</v>
      </c>
      <c r="Q69" s="243">
        <v>0</v>
      </c>
      <c r="R69" s="243">
        <v>788</v>
      </c>
      <c r="S69" s="243">
        <v>1.4225483400000001</v>
      </c>
      <c r="T69" s="336">
        <v>1120.96</v>
      </c>
      <c r="U69" s="337">
        <v>0.59406999999999999</v>
      </c>
      <c r="V69" s="243">
        <v>665.92</v>
      </c>
      <c r="W69" s="336">
        <v>1786.88</v>
      </c>
    </row>
    <row r="70" spans="1:23" ht="13.5" customHeight="1" thickBot="1">
      <c r="A70" s="213">
        <v>42186</v>
      </c>
      <c r="B70" s="213"/>
      <c r="C70" s="214">
        <v>788</v>
      </c>
      <c r="D70" s="213">
        <v>42186</v>
      </c>
      <c r="E70" s="215"/>
      <c r="F70" s="216"/>
      <c r="G70" s="243">
        <f t="shared" si="3"/>
        <v>1.4086031699999999</v>
      </c>
      <c r="H70" s="302">
        <v>0</v>
      </c>
      <c r="I70" s="257">
        <f t="shared" si="2"/>
        <v>0.58906999999999998</v>
      </c>
      <c r="M70" s="243" t="s">
        <v>121</v>
      </c>
      <c r="N70" s="243">
        <v>1</v>
      </c>
      <c r="O70" s="243">
        <v>788</v>
      </c>
      <c r="P70" s="243">
        <v>1</v>
      </c>
      <c r="Q70" s="243">
        <v>0</v>
      </c>
      <c r="R70" s="243">
        <v>788</v>
      </c>
      <c r="S70" s="243">
        <v>1.4086031699999999</v>
      </c>
      <c r="T70" s="336">
        <v>1109.98</v>
      </c>
      <c r="U70" s="337">
        <v>0.58906999999999998</v>
      </c>
      <c r="V70" s="243">
        <v>653.85</v>
      </c>
      <c r="W70" s="336">
        <v>1763.83</v>
      </c>
    </row>
    <row r="71" spans="1:23" ht="13.5" customHeight="1" thickBot="1">
      <c r="A71" s="213">
        <v>42217</v>
      </c>
      <c r="B71" s="213"/>
      <c r="C71" s="214">
        <v>788</v>
      </c>
      <c r="D71" s="213">
        <v>42217</v>
      </c>
      <c r="E71" s="215"/>
      <c r="F71" s="216"/>
      <c r="G71" s="243">
        <f t="shared" si="3"/>
        <v>1.40034116</v>
      </c>
      <c r="H71" s="302">
        <v>0</v>
      </c>
      <c r="I71" s="257">
        <f t="shared" si="2"/>
        <v>0.58406999999999998</v>
      </c>
      <c r="M71" s="243" t="s">
        <v>122</v>
      </c>
      <c r="N71" s="243">
        <v>1</v>
      </c>
      <c r="O71" s="243">
        <v>788</v>
      </c>
      <c r="P71" s="243">
        <v>1</v>
      </c>
      <c r="Q71" s="243">
        <v>0</v>
      </c>
      <c r="R71" s="243">
        <v>788</v>
      </c>
      <c r="S71" s="243">
        <v>1.40034116</v>
      </c>
      <c r="T71" s="336">
        <v>1103.46</v>
      </c>
      <c r="U71" s="337">
        <v>0.58406999999999998</v>
      </c>
      <c r="V71" s="243">
        <v>644.49</v>
      </c>
      <c r="W71" s="336">
        <v>1747.95</v>
      </c>
    </row>
    <row r="72" spans="1:23" ht="13.5" customHeight="1" thickBot="1">
      <c r="A72" s="213">
        <v>42248</v>
      </c>
      <c r="B72" s="213"/>
      <c r="C72" s="214">
        <v>788</v>
      </c>
      <c r="D72" s="213">
        <v>42248</v>
      </c>
      <c r="E72" s="215"/>
      <c r="F72" s="216"/>
      <c r="G72" s="243">
        <f t="shared" si="3"/>
        <v>1.39434547</v>
      </c>
      <c r="H72" s="302">
        <v>0</v>
      </c>
      <c r="I72" s="257">
        <f t="shared" si="2"/>
        <v>0.57906999999999997</v>
      </c>
      <c r="M72" s="243" t="s">
        <v>123</v>
      </c>
      <c r="N72" s="243">
        <v>1</v>
      </c>
      <c r="O72" s="243">
        <v>788</v>
      </c>
      <c r="P72" s="243">
        <v>1</v>
      </c>
      <c r="Q72" s="243">
        <v>0</v>
      </c>
      <c r="R72" s="243">
        <v>788</v>
      </c>
      <c r="S72" s="243">
        <v>1.39434547</v>
      </c>
      <c r="T72" s="336">
        <v>1098.74</v>
      </c>
      <c r="U72" s="337">
        <v>0.57906999999999997</v>
      </c>
      <c r="V72" s="243">
        <v>636.24</v>
      </c>
      <c r="W72" s="336">
        <v>1734.98</v>
      </c>
    </row>
    <row r="73" spans="1:23" ht="13.5" customHeight="1" thickBot="1">
      <c r="A73" s="213">
        <v>42278</v>
      </c>
      <c r="B73" s="213"/>
      <c r="C73" s="214">
        <v>788</v>
      </c>
      <c r="D73" s="213">
        <v>42278</v>
      </c>
      <c r="E73" s="215"/>
      <c r="F73" s="216"/>
      <c r="G73" s="243">
        <f t="shared" si="3"/>
        <v>1.38892865</v>
      </c>
      <c r="H73" s="302">
        <v>0</v>
      </c>
      <c r="I73" s="257">
        <f t="shared" si="2"/>
        <v>0.57406999999999997</v>
      </c>
      <c r="M73" s="243" t="s">
        <v>124</v>
      </c>
      <c r="N73" s="243">
        <v>1</v>
      </c>
      <c r="O73" s="243">
        <v>788</v>
      </c>
      <c r="P73" s="243">
        <v>1</v>
      </c>
      <c r="Q73" s="243">
        <v>0</v>
      </c>
      <c r="R73" s="243">
        <v>788</v>
      </c>
      <c r="S73" s="243">
        <v>1.38892865</v>
      </c>
      <c r="T73" s="336">
        <v>1094.47</v>
      </c>
      <c r="U73" s="337">
        <v>0.57406999999999997</v>
      </c>
      <c r="V73" s="243">
        <v>628.29999999999995</v>
      </c>
      <c r="W73" s="336">
        <v>1722.77</v>
      </c>
    </row>
    <row r="74" spans="1:23" ht="13.5" customHeight="1" thickBot="1">
      <c r="A74" s="213">
        <v>42309</v>
      </c>
      <c r="B74" s="213"/>
      <c r="C74" s="214">
        <v>788</v>
      </c>
      <c r="D74" s="213">
        <v>42309</v>
      </c>
      <c r="E74" s="215"/>
      <c r="F74" s="216"/>
      <c r="G74" s="243">
        <f t="shared" si="3"/>
        <v>1.37982183</v>
      </c>
      <c r="H74" s="302">
        <v>0</v>
      </c>
      <c r="I74" s="257">
        <f t="shared" si="2"/>
        <v>0.56906999999999996</v>
      </c>
      <c r="M74" s="243" t="s">
        <v>125</v>
      </c>
      <c r="N74" s="243">
        <v>1</v>
      </c>
      <c r="O74" s="243">
        <v>788</v>
      </c>
      <c r="P74" s="243">
        <v>1</v>
      </c>
      <c r="Q74" s="243">
        <v>0</v>
      </c>
      <c r="R74" s="243">
        <v>788</v>
      </c>
      <c r="S74" s="243">
        <v>1.37982183</v>
      </c>
      <c r="T74" s="336">
        <v>1087.3</v>
      </c>
      <c r="U74" s="337">
        <v>0.56906999999999996</v>
      </c>
      <c r="V74" s="243">
        <v>618.75</v>
      </c>
      <c r="W74" s="336">
        <v>1706.05</v>
      </c>
    </row>
    <row r="75" spans="1:23" ht="13.5" customHeight="1" thickBot="1">
      <c r="A75" s="213">
        <v>42339</v>
      </c>
      <c r="B75" s="213"/>
      <c r="C75" s="214">
        <v>788</v>
      </c>
      <c r="D75" s="213">
        <v>42339</v>
      </c>
      <c r="E75" s="215"/>
      <c r="F75" s="216"/>
      <c r="G75" s="243">
        <f t="shared" si="3"/>
        <v>1.36819219</v>
      </c>
      <c r="H75" s="302">
        <v>0</v>
      </c>
      <c r="I75" s="257">
        <f t="shared" si="2"/>
        <v>0.56406999999999996</v>
      </c>
      <c r="M75" s="243" t="s">
        <v>126</v>
      </c>
      <c r="N75" s="243">
        <v>1</v>
      </c>
      <c r="O75" s="243">
        <v>788</v>
      </c>
      <c r="P75" s="243">
        <v>1</v>
      </c>
      <c r="Q75" s="243">
        <v>0</v>
      </c>
      <c r="R75" s="243">
        <v>788</v>
      </c>
      <c r="S75" s="243">
        <v>1.36819219</v>
      </c>
      <c r="T75" s="336">
        <v>1078.1300000000001</v>
      </c>
      <c r="U75" s="337">
        <v>0.56406999999999996</v>
      </c>
      <c r="V75" s="243">
        <v>608.14</v>
      </c>
      <c r="W75" s="336">
        <v>1686.27</v>
      </c>
    </row>
    <row r="76" spans="1:23" ht="13.5" customHeight="1" thickBot="1">
      <c r="A76" s="213">
        <v>42370</v>
      </c>
      <c r="B76" s="213"/>
      <c r="C76" s="214">
        <v>880</v>
      </c>
      <c r="D76" s="213">
        <v>42370</v>
      </c>
      <c r="E76" s="215"/>
      <c r="F76" s="216"/>
      <c r="G76" s="243">
        <f t="shared" si="3"/>
        <v>1.35223581</v>
      </c>
      <c r="H76" s="302">
        <v>0</v>
      </c>
      <c r="I76" s="257">
        <f t="shared" si="2"/>
        <v>0.55906999999999996</v>
      </c>
      <c r="M76" s="243" t="s">
        <v>127</v>
      </c>
      <c r="N76" s="243">
        <v>1.1128</v>
      </c>
      <c r="O76" s="243">
        <v>880</v>
      </c>
      <c r="P76" s="243">
        <v>1</v>
      </c>
      <c r="Q76" s="243">
        <v>0</v>
      </c>
      <c r="R76" s="243">
        <v>880</v>
      </c>
      <c r="S76" s="243">
        <v>1.35223581</v>
      </c>
      <c r="T76" s="336">
        <v>1189.96</v>
      </c>
      <c r="U76" s="337">
        <v>0.55906999999999996</v>
      </c>
      <c r="V76" s="243">
        <v>665.27</v>
      </c>
      <c r="W76" s="336">
        <v>1855.23</v>
      </c>
    </row>
    <row r="77" spans="1:23" ht="13.5" customHeight="1" thickBot="1">
      <c r="A77" s="213">
        <v>42401</v>
      </c>
      <c r="B77" s="213"/>
      <c r="C77" s="214">
        <v>880</v>
      </c>
      <c r="D77" s="213">
        <v>42401</v>
      </c>
      <c r="E77" s="215"/>
      <c r="F77" s="216"/>
      <c r="G77" s="243">
        <f t="shared" si="3"/>
        <v>1.3399086499999999</v>
      </c>
      <c r="H77" s="302">
        <v>0</v>
      </c>
      <c r="I77" s="257">
        <f t="shared" si="2"/>
        <v>0.55406999999999995</v>
      </c>
      <c r="M77" s="243" t="s">
        <v>128</v>
      </c>
      <c r="N77" s="243">
        <v>1</v>
      </c>
      <c r="O77" s="243">
        <v>880</v>
      </c>
      <c r="P77" s="243">
        <v>1</v>
      </c>
      <c r="Q77" s="243">
        <v>0</v>
      </c>
      <c r="R77" s="243">
        <v>880</v>
      </c>
      <c r="S77" s="243">
        <v>1.3399086499999999</v>
      </c>
      <c r="T77" s="336">
        <v>1179.1199999999999</v>
      </c>
      <c r="U77" s="337">
        <v>0.55406999999999995</v>
      </c>
      <c r="V77" s="243">
        <v>653.30999999999995</v>
      </c>
      <c r="W77" s="336">
        <v>1832.43</v>
      </c>
    </row>
    <row r="78" spans="1:23" ht="13.5" customHeight="1" thickBot="1">
      <c r="A78" s="213">
        <v>42430</v>
      </c>
      <c r="B78" s="213"/>
      <c r="C78" s="214">
        <v>880</v>
      </c>
      <c r="D78" s="213">
        <v>42430</v>
      </c>
      <c r="E78" s="215"/>
      <c r="F78" s="216"/>
      <c r="G78" s="243">
        <f t="shared" si="3"/>
        <v>1.3211483399999999</v>
      </c>
      <c r="H78" s="302">
        <v>0</v>
      </c>
      <c r="I78" s="257">
        <f t="shared" si="2"/>
        <v>0.54906999999999995</v>
      </c>
      <c r="M78" s="243" t="s">
        <v>129</v>
      </c>
      <c r="N78" s="243">
        <v>1</v>
      </c>
      <c r="O78" s="243">
        <v>880</v>
      </c>
      <c r="P78" s="243">
        <v>1</v>
      </c>
      <c r="Q78" s="243">
        <v>0</v>
      </c>
      <c r="R78" s="243">
        <v>880</v>
      </c>
      <c r="S78" s="243">
        <v>1.3211483399999999</v>
      </c>
      <c r="T78" s="336">
        <v>1162.6099999999999</v>
      </c>
      <c r="U78" s="337">
        <v>0.54906999999999995</v>
      </c>
      <c r="V78" s="243">
        <v>638.35</v>
      </c>
      <c r="W78" s="336">
        <v>1800.96</v>
      </c>
    </row>
    <row r="79" spans="1:23" ht="13.5" customHeight="1" thickBot="1">
      <c r="A79" s="213">
        <v>42461</v>
      </c>
      <c r="B79" s="213"/>
      <c r="C79" s="214">
        <v>880</v>
      </c>
      <c r="D79" s="213">
        <v>42461</v>
      </c>
      <c r="E79" s="215"/>
      <c r="F79" s="216"/>
      <c r="G79" s="243">
        <f t="shared" si="3"/>
        <v>1.31549173</v>
      </c>
      <c r="H79" s="302">
        <v>0</v>
      </c>
      <c r="I79" s="257">
        <f t="shared" si="2"/>
        <v>0.54407000000000005</v>
      </c>
      <c r="M79" s="243" t="s">
        <v>130</v>
      </c>
      <c r="N79" s="243">
        <v>1</v>
      </c>
      <c r="O79" s="243">
        <v>880</v>
      </c>
      <c r="P79" s="243">
        <v>1</v>
      </c>
      <c r="Q79" s="243">
        <v>0</v>
      </c>
      <c r="R79" s="243">
        <v>880</v>
      </c>
      <c r="S79" s="243">
        <v>1.31549173</v>
      </c>
      <c r="T79" s="336">
        <v>1157.6300000000001</v>
      </c>
      <c r="U79" s="337">
        <v>0.54407000000000005</v>
      </c>
      <c r="V79" s="243">
        <v>629.83000000000004</v>
      </c>
      <c r="W79" s="336">
        <v>1787.46</v>
      </c>
    </row>
    <row r="80" spans="1:23" ht="13.5" customHeight="1" thickBot="1">
      <c r="A80" s="213">
        <v>42491</v>
      </c>
      <c r="B80" s="213"/>
      <c r="C80" s="214">
        <v>880</v>
      </c>
      <c r="D80" s="213">
        <v>42491</v>
      </c>
      <c r="E80" s="215"/>
      <c r="F80" s="216"/>
      <c r="G80" s="243">
        <f t="shared" si="3"/>
        <v>1.30881676</v>
      </c>
      <c r="H80" s="302">
        <v>0</v>
      </c>
      <c r="I80" s="257">
        <f t="shared" ref="I80:I143" si="4">U80</f>
        <v>0.53907000000000005</v>
      </c>
      <c r="M80" s="243" t="s">
        <v>131</v>
      </c>
      <c r="N80" s="243">
        <v>1</v>
      </c>
      <c r="O80" s="243">
        <v>880</v>
      </c>
      <c r="P80" s="243">
        <v>1</v>
      </c>
      <c r="Q80" s="243">
        <v>0</v>
      </c>
      <c r="R80" s="243">
        <v>880</v>
      </c>
      <c r="S80" s="243">
        <v>1.30881676</v>
      </c>
      <c r="T80" s="336">
        <v>1151.75</v>
      </c>
      <c r="U80" s="337">
        <v>0.53907000000000005</v>
      </c>
      <c r="V80" s="243">
        <v>620.87</v>
      </c>
      <c r="W80" s="336">
        <v>1772.62</v>
      </c>
    </row>
    <row r="81" spans="1:23" ht="13.5" customHeight="1" thickBot="1">
      <c r="A81" s="213">
        <v>42522</v>
      </c>
      <c r="B81" s="213"/>
      <c r="C81" s="214">
        <v>880</v>
      </c>
      <c r="D81" s="213">
        <v>42522</v>
      </c>
      <c r="E81" s="215"/>
      <c r="F81" s="216"/>
      <c r="G81" s="243">
        <f t="shared" si="3"/>
        <v>1.2976569099999999</v>
      </c>
      <c r="H81" s="302">
        <v>0</v>
      </c>
      <c r="I81" s="257">
        <f t="shared" si="4"/>
        <v>0.53407000000000004</v>
      </c>
      <c r="M81" s="243" t="s">
        <v>132</v>
      </c>
      <c r="N81" s="243">
        <v>1</v>
      </c>
      <c r="O81" s="243">
        <v>880</v>
      </c>
      <c r="P81" s="243">
        <v>1</v>
      </c>
      <c r="Q81" s="243">
        <v>0</v>
      </c>
      <c r="R81" s="243">
        <v>880</v>
      </c>
      <c r="S81" s="243">
        <v>1.2976569099999999</v>
      </c>
      <c r="T81" s="336">
        <v>1141.93</v>
      </c>
      <c r="U81" s="337">
        <v>0.53407000000000004</v>
      </c>
      <c r="V81" s="243">
        <v>609.87</v>
      </c>
      <c r="W81" s="336">
        <v>1751.8</v>
      </c>
    </row>
    <row r="82" spans="1:23" ht="13.5" customHeight="1" thickBot="1">
      <c r="A82" s="213">
        <v>42552</v>
      </c>
      <c r="B82" s="213"/>
      <c r="C82" s="214">
        <v>880</v>
      </c>
      <c r="D82" s="213">
        <v>42552</v>
      </c>
      <c r="E82" s="215"/>
      <c r="F82" s="216"/>
      <c r="G82" s="243">
        <f t="shared" si="3"/>
        <v>1.2924869699999999</v>
      </c>
      <c r="H82" s="302">
        <v>0</v>
      </c>
      <c r="I82" s="257">
        <f t="shared" si="4"/>
        <v>0.52907000000000004</v>
      </c>
      <c r="M82" s="243" t="s">
        <v>133</v>
      </c>
      <c r="N82" s="243">
        <v>1</v>
      </c>
      <c r="O82" s="243">
        <v>880</v>
      </c>
      <c r="P82" s="243">
        <v>1</v>
      </c>
      <c r="Q82" s="243">
        <v>0</v>
      </c>
      <c r="R82" s="243">
        <v>880</v>
      </c>
      <c r="S82" s="243">
        <v>1.2924869699999999</v>
      </c>
      <c r="T82" s="336">
        <v>1137.3800000000001</v>
      </c>
      <c r="U82" s="337">
        <v>0.52907000000000004</v>
      </c>
      <c r="V82" s="243">
        <v>601.75</v>
      </c>
      <c r="W82" s="336">
        <v>1739.13</v>
      </c>
    </row>
    <row r="83" spans="1:23" ht="13.5" customHeight="1" thickBot="1">
      <c r="A83" s="213">
        <v>42583</v>
      </c>
      <c r="B83" s="213"/>
      <c r="C83" s="214">
        <v>880</v>
      </c>
      <c r="D83" s="213">
        <v>42583</v>
      </c>
      <c r="E83" s="215"/>
      <c r="F83" s="216"/>
      <c r="G83" s="243">
        <f t="shared" si="3"/>
        <v>1.28554502</v>
      </c>
      <c r="H83" s="302">
        <v>0</v>
      </c>
      <c r="I83" s="257">
        <f t="shared" si="4"/>
        <v>0.52407000000000004</v>
      </c>
      <c r="M83" s="243" t="s">
        <v>134</v>
      </c>
      <c r="N83" s="243">
        <v>1</v>
      </c>
      <c r="O83" s="243">
        <v>880</v>
      </c>
      <c r="P83" s="243">
        <v>1</v>
      </c>
      <c r="Q83" s="243">
        <v>0</v>
      </c>
      <c r="R83" s="243">
        <v>880</v>
      </c>
      <c r="S83" s="243">
        <v>1.28554502</v>
      </c>
      <c r="T83" s="336">
        <v>1131.28</v>
      </c>
      <c r="U83" s="337">
        <v>0.52407000000000004</v>
      </c>
      <c r="V83" s="243">
        <v>592.87</v>
      </c>
      <c r="W83" s="336">
        <v>1724.15</v>
      </c>
    </row>
    <row r="84" spans="1:23" ht="13.5" customHeight="1" thickBot="1">
      <c r="A84" s="213">
        <v>42614</v>
      </c>
      <c r="B84" s="213"/>
      <c r="C84" s="214">
        <v>880</v>
      </c>
      <c r="D84" s="213">
        <v>42614</v>
      </c>
      <c r="E84" s="215"/>
      <c r="F84" s="216"/>
      <c r="G84" s="243">
        <f t="shared" si="3"/>
        <v>1.2797859899999999</v>
      </c>
      <c r="H84" s="302">
        <v>0</v>
      </c>
      <c r="I84" s="257">
        <f t="shared" si="4"/>
        <v>0.51907000000000003</v>
      </c>
      <c r="M84" s="243" t="s">
        <v>135</v>
      </c>
      <c r="N84" s="243">
        <v>1</v>
      </c>
      <c r="O84" s="243">
        <v>880</v>
      </c>
      <c r="P84" s="243">
        <v>1</v>
      </c>
      <c r="Q84" s="243">
        <v>0</v>
      </c>
      <c r="R84" s="243">
        <v>880</v>
      </c>
      <c r="S84" s="243">
        <v>1.2797859899999999</v>
      </c>
      <c r="T84" s="336">
        <v>1126.21</v>
      </c>
      <c r="U84" s="337">
        <v>0.51907000000000003</v>
      </c>
      <c r="V84" s="243">
        <v>584.58000000000004</v>
      </c>
      <c r="W84" s="336">
        <v>1710.79</v>
      </c>
    </row>
    <row r="85" spans="1:23" ht="13.5" customHeight="1" thickBot="1">
      <c r="A85" s="213">
        <v>42644</v>
      </c>
      <c r="B85" s="213"/>
      <c r="C85" s="214">
        <v>880</v>
      </c>
      <c r="D85" s="213">
        <v>42644</v>
      </c>
      <c r="E85" s="215"/>
      <c r="F85" s="216"/>
      <c r="G85" s="243">
        <f t="shared" si="3"/>
        <v>1.2768492300000001</v>
      </c>
      <c r="H85" s="302">
        <v>0</v>
      </c>
      <c r="I85" s="257">
        <f t="shared" si="4"/>
        <v>0.51407000000000003</v>
      </c>
      <c r="M85" s="243" t="s">
        <v>136</v>
      </c>
      <c r="N85" s="243">
        <v>1</v>
      </c>
      <c r="O85" s="243">
        <v>880</v>
      </c>
      <c r="P85" s="243">
        <v>1</v>
      </c>
      <c r="Q85" s="243">
        <v>0</v>
      </c>
      <c r="R85" s="243">
        <v>880</v>
      </c>
      <c r="S85" s="243">
        <v>1.2768492300000001</v>
      </c>
      <c r="T85" s="336">
        <v>1123.6199999999999</v>
      </c>
      <c r="U85" s="337">
        <v>0.51407000000000003</v>
      </c>
      <c r="V85" s="243">
        <v>577.62</v>
      </c>
      <c r="W85" s="336">
        <v>1701.24</v>
      </c>
    </row>
    <row r="86" spans="1:23" ht="13.5" customHeight="1" thickBot="1">
      <c r="A86" s="213">
        <v>42675</v>
      </c>
      <c r="B86" s="213"/>
      <c r="C86" s="214">
        <v>880</v>
      </c>
      <c r="D86" s="213">
        <v>42675</v>
      </c>
      <c r="E86" s="215"/>
      <c r="F86" s="216"/>
      <c r="G86" s="243">
        <f t="shared" si="3"/>
        <v>1.2744278200000001</v>
      </c>
      <c r="H86" s="302">
        <v>0</v>
      </c>
      <c r="I86" s="257">
        <f t="shared" si="4"/>
        <v>0.50907000000000002</v>
      </c>
      <c r="M86" s="243" t="s">
        <v>137</v>
      </c>
      <c r="N86" s="243">
        <v>1</v>
      </c>
      <c r="O86" s="243">
        <v>880</v>
      </c>
      <c r="P86" s="243">
        <v>1</v>
      </c>
      <c r="Q86" s="243">
        <v>0</v>
      </c>
      <c r="R86" s="243">
        <v>880</v>
      </c>
      <c r="S86" s="243">
        <v>1.2744278200000001</v>
      </c>
      <c r="T86" s="336">
        <v>1121.49</v>
      </c>
      <c r="U86" s="337">
        <v>0.50907000000000002</v>
      </c>
      <c r="V86" s="243">
        <v>570.91</v>
      </c>
      <c r="W86" s="336">
        <v>1692.4</v>
      </c>
    </row>
    <row r="87" spans="1:23" ht="13.5" customHeight="1" thickBot="1">
      <c r="A87" s="213">
        <v>42705</v>
      </c>
      <c r="B87" s="213"/>
      <c r="C87" s="214">
        <v>880</v>
      </c>
      <c r="D87" s="213">
        <v>42705</v>
      </c>
      <c r="E87" s="215"/>
      <c r="F87" s="216"/>
      <c r="G87" s="243">
        <f t="shared" si="3"/>
        <v>1.2711228999999999</v>
      </c>
      <c r="H87" s="302">
        <v>0</v>
      </c>
      <c r="I87" s="257">
        <f t="shared" si="4"/>
        <v>0.50407000000000002</v>
      </c>
      <c r="M87" s="243" t="s">
        <v>138</v>
      </c>
      <c r="N87" s="243">
        <v>1</v>
      </c>
      <c r="O87" s="243">
        <v>880</v>
      </c>
      <c r="P87" s="243">
        <v>1</v>
      </c>
      <c r="Q87" s="243">
        <v>0</v>
      </c>
      <c r="R87" s="243">
        <v>880</v>
      </c>
      <c r="S87" s="243">
        <v>1.2711228999999999</v>
      </c>
      <c r="T87" s="336">
        <v>1118.58</v>
      </c>
      <c r="U87" s="337">
        <v>0.50407000000000002</v>
      </c>
      <c r="V87" s="243">
        <v>563.84</v>
      </c>
      <c r="W87" s="336">
        <v>1682.42</v>
      </c>
    </row>
    <row r="88" spans="1:23" ht="13.5" customHeight="1" thickBot="1">
      <c r="A88" s="213">
        <v>42736</v>
      </c>
      <c r="B88" s="213"/>
      <c r="C88" s="214">
        <v>937</v>
      </c>
      <c r="D88" s="213">
        <v>42736</v>
      </c>
      <c r="E88" s="215"/>
      <c r="F88" s="216"/>
      <c r="G88" s="243">
        <f t="shared" si="3"/>
        <v>1.2687123499999999</v>
      </c>
      <c r="H88" s="302">
        <v>0</v>
      </c>
      <c r="I88" s="257">
        <f t="shared" si="4"/>
        <v>0.49907000000000001</v>
      </c>
      <c r="M88" s="243" t="s">
        <v>139</v>
      </c>
      <c r="N88" s="243">
        <v>1.0658000000000001</v>
      </c>
      <c r="O88" s="243">
        <v>937</v>
      </c>
      <c r="P88" s="243">
        <v>1</v>
      </c>
      <c r="Q88" s="243">
        <v>0</v>
      </c>
      <c r="R88" s="243">
        <v>937</v>
      </c>
      <c r="S88" s="243">
        <v>1.2687123499999999</v>
      </c>
      <c r="T88" s="336">
        <v>1188.78</v>
      </c>
      <c r="U88" s="337">
        <v>0.49907000000000001</v>
      </c>
      <c r="V88" s="243">
        <v>593.28</v>
      </c>
      <c r="W88" s="336">
        <v>1782.06</v>
      </c>
    </row>
    <row r="89" spans="1:23" ht="13.5" customHeight="1" thickBot="1">
      <c r="A89" s="213">
        <v>42767</v>
      </c>
      <c r="B89" s="213"/>
      <c r="C89" s="214">
        <v>937</v>
      </c>
      <c r="D89" s="213">
        <v>42767</v>
      </c>
      <c r="E89" s="215"/>
      <c r="F89" s="216"/>
      <c r="G89" s="243">
        <f t="shared" si="3"/>
        <v>1.2647914899999999</v>
      </c>
      <c r="H89" s="302">
        <v>0</v>
      </c>
      <c r="I89" s="257">
        <f t="shared" si="4"/>
        <v>0.49407000000000001</v>
      </c>
      <c r="M89" s="243" t="s">
        <v>140</v>
      </c>
      <c r="N89" s="243">
        <v>1</v>
      </c>
      <c r="O89" s="243">
        <v>937</v>
      </c>
      <c r="P89" s="243">
        <v>1</v>
      </c>
      <c r="Q89" s="243">
        <v>0</v>
      </c>
      <c r="R89" s="243">
        <v>937</v>
      </c>
      <c r="S89" s="243">
        <v>1.2647914899999999</v>
      </c>
      <c r="T89" s="336">
        <v>1185.1099999999999</v>
      </c>
      <c r="U89" s="337">
        <v>0.49407000000000001</v>
      </c>
      <c r="V89" s="243">
        <v>585.52</v>
      </c>
      <c r="W89" s="336">
        <v>1770.63</v>
      </c>
    </row>
    <row r="90" spans="1:23" ht="13.5" customHeight="1" thickBot="1">
      <c r="A90" s="213">
        <v>42795</v>
      </c>
      <c r="B90" s="213"/>
      <c r="C90" s="214">
        <v>937</v>
      </c>
      <c r="D90" s="213">
        <v>42795</v>
      </c>
      <c r="E90" s="215"/>
      <c r="F90" s="216"/>
      <c r="G90" s="243">
        <f t="shared" si="3"/>
        <v>1.2579982999999999</v>
      </c>
      <c r="H90" s="302">
        <v>0</v>
      </c>
      <c r="I90" s="257">
        <f t="shared" si="4"/>
        <v>0.48907</v>
      </c>
      <c r="M90" s="243" t="s">
        <v>141</v>
      </c>
      <c r="N90" s="243">
        <v>1</v>
      </c>
      <c r="O90" s="243">
        <v>937</v>
      </c>
      <c r="P90" s="243">
        <v>1</v>
      </c>
      <c r="Q90" s="243">
        <v>0</v>
      </c>
      <c r="R90" s="243">
        <v>937</v>
      </c>
      <c r="S90" s="243">
        <v>1.2579982999999999</v>
      </c>
      <c r="T90" s="336">
        <v>1178.74</v>
      </c>
      <c r="U90" s="337">
        <v>0.48907</v>
      </c>
      <c r="V90" s="243">
        <v>576.48</v>
      </c>
      <c r="W90" s="336">
        <v>1755.22</v>
      </c>
    </row>
    <row r="91" spans="1:23" ht="13.5" customHeight="1" thickBot="1">
      <c r="A91" s="213">
        <v>42826</v>
      </c>
      <c r="B91" s="213"/>
      <c r="C91" s="214">
        <v>937</v>
      </c>
      <c r="D91" s="213">
        <v>42826</v>
      </c>
      <c r="E91" s="215"/>
      <c r="F91" s="216"/>
      <c r="G91" s="243">
        <f t="shared" si="3"/>
        <v>1.2561141300000001</v>
      </c>
      <c r="H91" s="302">
        <v>0</v>
      </c>
      <c r="I91" s="257">
        <f t="shared" si="4"/>
        <v>0.48407</v>
      </c>
      <c r="M91" s="243" t="s">
        <v>142</v>
      </c>
      <c r="N91" s="243">
        <v>1</v>
      </c>
      <c r="O91" s="243">
        <v>937</v>
      </c>
      <c r="P91" s="243">
        <v>1</v>
      </c>
      <c r="Q91" s="243">
        <v>0</v>
      </c>
      <c r="R91" s="243">
        <v>937</v>
      </c>
      <c r="S91" s="243">
        <v>1.2561141300000001</v>
      </c>
      <c r="T91" s="336">
        <v>1176.97</v>
      </c>
      <c r="U91" s="337">
        <v>0.48407</v>
      </c>
      <c r="V91" s="243">
        <v>569.73</v>
      </c>
      <c r="W91" s="336">
        <v>1746.7</v>
      </c>
    </row>
    <row r="92" spans="1:23" ht="13.5" customHeight="1" thickBot="1">
      <c r="A92" s="213">
        <v>42856</v>
      </c>
      <c r="B92" s="213"/>
      <c r="C92" s="214">
        <v>937</v>
      </c>
      <c r="D92" s="213">
        <v>42856</v>
      </c>
      <c r="E92" s="215"/>
      <c r="F92" s="216"/>
      <c r="G92" s="243">
        <f t="shared" si="3"/>
        <v>1.25348182</v>
      </c>
      <c r="H92" s="302">
        <v>0</v>
      </c>
      <c r="I92" s="257">
        <f t="shared" si="4"/>
        <v>0.47907</v>
      </c>
      <c r="M92" s="243" t="s">
        <v>143</v>
      </c>
      <c r="N92" s="243">
        <v>1</v>
      </c>
      <c r="O92" s="243">
        <v>937</v>
      </c>
      <c r="P92" s="243">
        <v>1</v>
      </c>
      <c r="Q92" s="243">
        <v>0</v>
      </c>
      <c r="R92" s="243">
        <v>937</v>
      </c>
      <c r="S92" s="243">
        <v>1.25348182</v>
      </c>
      <c r="T92" s="336">
        <v>1174.51</v>
      </c>
      <c r="U92" s="337">
        <v>0.47907</v>
      </c>
      <c r="V92" s="243">
        <v>562.66999999999996</v>
      </c>
      <c r="W92" s="336">
        <v>1737.18</v>
      </c>
    </row>
    <row r="93" spans="1:23" ht="13.5" customHeight="1" thickBot="1">
      <c r="A93" s="213">
        <v>42887</v>
      </c>
      <c r="B93" s="213"/>
      <c r="C93" s="214">
        <v>937</v>
      </c>
      <c r="D93" s="213">
        <v>42887</v>
      </c>
      <c r="E93" s="215"/>
      <c r="F93" s="216"/>
      <c r="G93" s="243">
        <f t="shared" si="3"/>
        <v>1.25048067</v>
      </c>
      <c r="H93" s="302">
        <v>0</v>
      </c>
      <c r="I93" s="257">
        <f t="shared" si="4"/>
        <v>0.47406999999999999</v>
      </c>
      <c r="M93" s="243" t="s">
        <v>144</v>
      </c>
      <c r="N93" s="243">
        <v>1</v>
      </c>
      <c r="O93" s="243">
        <v>937</v>
      </c>
      <c r="P93" s="243">
        <v>1</v>
      </c>
      <c r="Q93" s="243">
        <v>0</v>
      </c>
      <c r="R93" s="243">
        <v>937</v>
      </c>
      <c r="S93" s="243">
        <v>1.25048067</v>
      </c>
      <c r="T93" s="336">
        <v>1171.7</v>
      </c>
      <c r="U93" s="337">
        <v>0.47406999999999999</v>
      </c>
      <c r="V93" s="243">
        <v>555.46</v>
      </c>
      <c r="W93" s="336">
        <v>1727.16</v>
      </c>
    </row>
    <row r="94" spans="1:23" ht="13.5" customHeight="1" thickBot="1">
      <c r="A94" s="213">
        <v>42917</v>
      </c>
      <c r="B94" s="213"/>
      <c r="C94" s="214">
        <v>937</v>
      </c>
      <c r="D94" s="213">
        <v>42917</v>
      </c>
      <c r="E94" s="215"/>
      <c r="F94" s="216"/>
      <c r="G94" s="243">
        <f t="shared" si="3"/>
        <v>1.2484830899999999</v>
      </c>
      <c r="H94" s="302">
        <v>0</v>
      </c>
      <c r="I94" s="257">
        <f t="shared" si="4"/>
        <v>0.46906999999999999</v>
      </c>
      <c r="M94" s="243" t="s">
        <v>145</v>
      </c>
      <c r="N94" s="243">
        <v>1</v>
      </c>
      <c r="O94" s="243">
        <v>937</v>
      </c>
      <c r="P94" s="243">
        <v>1</v>
      </c>
      <c r="Q94" s="243">
        <v>0</v>
      </c>
      <c r="R94" s="243">
        <v>937</v>
      </c>
      <c r="S94" s="243">
        <v>1.2484830899999999</v>
      </c>
      <c r="T94" s="336">
        <v>1169.82</v>
      </c>
      <c r="U94" s="337">
        <v>0.46906999999999999</v>
      </c>
      <c r="V94" s="243">
        <v>548.72</v>
      </c>
      <c r="W94" s="336">
        <v>1718.54</v>
      </c>
    </row>
    <row r="95" spans="1:23" ht="13.5" customHeight="1" thickBot="1">
      <c r="A95" s="213">
        <v>42948</v>
      </c>
      <c r="B95" s="213"/>
      <c r="C95" s="214">
        <v>937</v>
      </c>
      <c r="D95" s="213">
        <v>42948</v>
      </c>
      <c r="E95" s="215"/>
      <c r="F95" s="216"/>
      <c r="G95" s="243">
        <f t="shared" si="3"/>
        <v>1.2507344199999999</v>
      </c>
      <c r="H95" s="302">
        <v>0</v>
      </c>
      <c r="I95" s="257">
        <f t="shared" si="4"/>
        <v>0.46406999999999998</v>
      </c>
      <c r="M95" s="243" t="s">
        <v>146</v>
      </c>
      <c r="N95" s="243">
        <v>1</v>
      </c>
      <c r="O95" s="243">
        <v>937</v>
      </c>
      <c r="P95" s="243">
        <v>1</v>
      </c>
      <c r="Q95" s="243">
        <v>0</v>
      </c>
      <c r="R95" s="243">
        <v>937</v>
      </c>
      <c r="S95" s="243">
        <v>1.2507344199999999</v>
      </c>
      <c r="T95" s="336">
        <v>1171.93</v>
      </c>
      <c r="U95" s="337">
        <v>0.46406999999999998</v>
      </c>
      <c r="V95" s="243">
        <v>543.85</v>
      </c>
      <c r="W95" s="336">
        <v>1715.78</v>
      </c>
    </row>
    <row r="96" spans="1:23" ht="13.5" customHeight="1" thickBot="1">
      <c r="A96" s="213">
        <v>42979</v>
      </c>
      <c r="B96" s="213"/>
      <c r="C96" s="214">
        <v>937</v>
      </c>
      <c r="D96" s="213">
        <v>42979</v>
      </c>
      <c r="E96" s="215"/>
      <c r="F96" s="216"/>
      <c r="G96" s="243">
        <f t="shared" si="3"/>
        <v>1.24637211</v>
      </c>
      <c r="H96" s="302">
        <v>0</v>
      </c>
      <c r="I96" s="257">
        <f t="shared" si="4"/>
        <v>0.45906999999999998</v>
      </c>
      <c r="M96" s="243" t="s">
        <v>147</v>
      </c>
      <c r="N96" s="243">
        <v>1</v>
      </c>
      <c r="O96" s="243">
        <v>937</v>
      </c>
      <c r="P96" s="243">
        <v>1</v>
      </c>
      <c r="Q96" s="243">
        <v>0</v>
      </c>
      <c r="R96" s="243">
        <v>937</v>
      </c>
      <c r="S96" s="243">
        <v>1.24637211</v>
      </c>
      <c r="T96" s="336">
        <v>1167.8499999999999</v>
      </c>
      <c r="U96" s="337">
        <v>0.45906999999999998</v>
      </c>
      <c r="V96" s="243">
        <v>536.12</v>
      </c>
      <c r="W96" s="336">
        <v>1703.97</v>
      </c>
    </row>
    <row r="97" spans="1:23" ht="13.5" customHeight="1" thickBot="1">
      <c r="A97" s="213">
        <v>43009</v>
      </c>
      <c r="B97" s="213"/>
      <c r="C97" s="214">
        <v>937</v>
      </c>
      <c r="D97" s="213">
        <v>43009</v>
      </c>
      <c r="E97" s="215"/>
      <c r="F97" s="216"/>
      <c r="G97" s="243">
        <f t="shared" si="3"/>
        <v>1.24500261</v>
      </c>
      <c r="H97" s="302">
        <v>0</v>
      </c>
      <c r="I97" s="257">
        <f t="shared" si="4"/>
        <v>0.45406999999999997</v>
      </c>
      <c r="M97" s="243" t="s">
        <v>148</v>
      </c>
      <c r="N97" s="243">
        <v>1</v>
      </c>
      <c r="O97" s="243">
        <v>937</v>
      </c>
      <c r="P97" s="243">
        <v>1</v>
      </c>
      <c r="Q97" s="243">
        <v>0</v>
      </c>
      <c r="R97" s="243">
        <v>937</v>
      </c>
      <c r="S97" s="243">
        <v>1.24500261</v>
      </c>
      <c r="T97" s="336">
        <v>1166.56</v>
      </c>
      <c r="U97" s="337">
        <v>0.45406999999999997</v>
      </c>
      <c r="V97" s="243">
        <v>529.70000000000005</v>
      </c>
      <c r="W97" s="336">
        <v>1696.26</v>
      </c>
    </row>
    <row r="98" spans="1:23" ht="13.5" customHeight="1" thickBot="1">
      <c r="A98" s="213">
        <v>43040</v>
      </c>
      <c r="B98" s="213"/>
      <c r="C98" s="214">
        <v>937</v>
      </c>
      <c r="D98" s="213">
        <v>43040</v>
      </c>
      <c r="E98" s="215"/>
      <c r="F98" s="216"/>
      <c r="G98" s="243">
        <f t="shared" si="3"/>
        <v>1.24078394</v>
      </c>
      <c r="H98" s="302">
        <v>0</v>
      </c>
      <c r="I98" s="257">
        <f t="shared" si="4"/>
        <v>0.44938</v>
      </c>
      <c r="M98" s="243" t="s">
        <v>149</v>
      </c>
      <c r="N98" s="243">
        <v>1</v>
      </c>
      <c r="O98" s="243">
        <v>937</v>
      </c>
      <c r="P98" s="243">
        <v>1</v>
      </c>
      <c r="Q98" s="243">
        <v>0</v>
      </c>
      <c r="R98" s="243">
        <v>937</v>
      </c>
      <c r="S98" s="243">
        <v>1.24078394</v>
      </c>
      <c r="T98" s="336">
        <v>1162.6099999999999</v>
      </c>
      <c r="U98" s="337">
        <v>0.44938</v>
      </c>
      <c r="V98" s="243">
        <v>522.45000000000005</v>
      </c>
      <c r="W98" s="336">
        <v>1685.06</v>
      </c>
    </row>
    <row r="99" spans="1:23" ht="13.5" customHeight="1" thickBot="1">
      <c r="A99" s="213">
        <v>43070</v>
      </c>
      <c r="B99" s="213"/>
      <c r="C99" s="214">
        <v>937</v>
      </c>
      <c r="D99" s="213">
        <v>43070</v>
      </c>
      <c r="E99" s="215"/>
      <c r="F99" s="216"/>
      <c r="G99" s="243">
        <f t="shared" si="3"/>
        <v>1.2368261</v>
      </c>
      <c r="H99" s="302">
        <v>0</v>
      </c>
      <c r="I99" s="257">
        <f t="shared" si="4"/>
        <v>0.44510699999999997</v>
      </c>
      <c r="M99" s="243" t="s">
        <v>150</v>
      </c>
      <c r="N99" s="243">
        <v>1</v>
      </c>
      <c r="O99" s="243">
        <v>937</v>
      </c>
      <c r="P99" s="243">
        <v>1</v>
      </c>
      <c r="Q99" s="243">
        <v>0</v>
      </c>
      <c r="R99" s="243">
        <v>937</v>
      </c>
      <c r="S99" s="243">
        <v>1.2368261</v>
      </c>
      <c r="T99" s="336">
        <v>1158.9000000000001</v>
      </c>
      <c r="U99" s="337">
        <v>0.44510699999999997</v>
      </c>
      <c r="V99" s="243">
        <v>515.83000000000004</v>
      </c>
      <c r="W99" s="336">
        <v>1674.73</v>
      </c>
    </row>
    <row r="100" spans="1:23" ht="13.5" customHeight="1" thickBot="1">
      <c r="A100" s="213">
        <v>43101</v>
      </c>
      <c r="B100" s="213"/>
      <c r="C100" s="214">
        <v>954</v>
      </c>
      <c r="D100" s="213">
        <v>43101</v>
      </c>
      <c r="E100" s="215"/>
      <c r="F100" s="216"/>
      <c r="G100" s="243">
        <f t="shared" si="3"/>
        <v>1.2325123099999999</v>
      </c>
      <c r="H100" s="302">
        <v>0</v>
      </c>
      <c r="I100" s="257">
        <f t="shared" si="4"/>
        <v>0.440834</v>
      </c>
      <c r="M100" s="243" t="s">
        <v>151</v>
      </c>
      <c r="N100" s="243">
        <v>1.0206999999999999</v>
      </c>
      <c r="O100" s="243">
        <v>954</v>
      </c>
      <c r="P100" s="243">
        <v>1</v>
      </c>
      <c r="Q100" s="243">
        <v>0</v>
      </c>
      <c r="R100" s="243">
        <v>954</v>
      </c>
      <c r="S100" s="243">
        <v>1.2325123099999999</v>
      </c>
      <c r="T100" s="336">
        <v>1175.81</v>
      </c>
      <c r="U100" s="337">
        <v>0.440834</v>
      </c>
      <c r="V100" s="243">
        <v>518.33000000000004</v>
      </c>
      <c r="W100" s="336">
        <v>1694.14</v>
      </c>
    </row>
    <row r="101" spans="1:23" ht="13.5" customHeight="1" thickBot="1">
      <c r="A101" s="213">
        <v>43132</v>
      </c>
      <c r="B101" s="213"/>
      <c r="C101" s="214">
        <v>954</v>
      </c>
      <c r="D101" s="213">
        <v>43132</v>
      </c>
      <c r="E101" s="215"/>
      <c r="F101" s="216"/>
      <c r="G101" s="243">
        <f t="shared" si="3"/>
        <v>1.2277241800000001</v>
      </c>
      <c r="H101" s="302">
        <v>0</v>
      </c>
      <c r="I101" s="257">
        <f t="shared" si="4"/>
        <v>0.43684000000000001</v>
      </c>
      <c r="M101" s="243" t="s">
        <v>152</v>
      </c>
      <c r="N101" s="243">
        <v>1</v>
      </c>
      <c r="O101" s="243">
        <v>954</v>
      </c>
      <c r="P101" s="243">
        <v>1</v>
      </c>
      <c r="Q101" s="243">
        <v>0</v>
      </c>
      <c r="R101" s="243">
        <v>954</v>
      </c>
      <c r="S101" s="243">
        <v>1.2277241800000001</v>
      </c>
      <c r="T101" s="336">
        <v>1171.24</v>
      </c>
      <c r="U101" s="337">
        <v>0.43684000000000001</v>
      </c>
      <c r="V101" s="243">
        <v>511.64</v>
      </c>
      <c r="W101" s="336">
        <v>1682.88</v>
      </c>
    </row>
    <row r="102" spans="1:23" ht="13.5" customHeight="1" thickBot="1">
      <c r="A102" s="213">
        <v>43160</v>
      </c>
      <c r="B102" s="213"/>
      <c r="C102" s="214">
        <v>954</v>
      </c>
      <c r="D102" s="213">
        <v>43160</v>
      </c>
      <c r="E102" s="215"/>
      <c r="F102" s="216"/>
      <c r="G102" s="243">
        <f t="shared" si="3"/>
        <v>1.22307649</v>
      </c>
      <c r="H102" s="302">
        <v>0</v>
      </c>
      <c r="I102" s="257">
        <f t="shared" si="4"/>
        <v>0.43284600000000001</v>
      </c>
      <c r="M102" s="243" t="s">
        <v>153</v>
      </c>
      <c r="N102" s="243">
        <v>1</v>
      </c>
      <c r="O102" s="243">
        <v>954</v>
      </c>
      <c r="P102" s="243">
        <v>1</v>
      </c>
      <c r="Q102" s="243">
        <v>0</v>
      </c>
      <c r="R102" s="243">
        <v>954</v>
      </c>
      <c r="S102" s="243">
        <v>1.22307649</v>
      </c>
      <c r="T102" s="336">
        <v>1166.81</v>
      </c>
      <c r="U102" s="337">
        <v>0.43284600000000001</v>
      </c>
      <c r="V102" s="243">
        <v>505.05</v>
      </c>
      <c r="W102" s="336">
        <v>1671.86</v>
      </c>
    </row>
    <row r="103" spans="1:23" ht="13.5" customHeight="1" thickBot="1">
      <c r="A103" s="213">
        <v>43191</v>
      </c>
      <c r="B103" s="213"/>
      <c r="C103" s="214">
        <v>954</v>
      </c>
      <c r="D103" s="213">
        <v>43191</v>
      </c>
      <c r="E103" s="215"/>
      <c r="F103" s="216"/>
      <c r="G103" s="243">
        <f t="shared" si="3"/>
        <v>1.2218546400000001</v>
      </c>
      <c r="H103" s="302">
        <v>0</v>
      </c>
      <c r="I103" s="257">
        <f t="shared" si="4"/>
        <v>0.42899100000000001</v>
      </c>
      <c r="M103" s="243" t="s">
        <v>154</v>
      </c>
      <c r="N103" s="243">
        <v>1</v>
      </c>
      <c r="O103" s="243">
        <v>954</v>
      </c>
      <c r="P103" s="243">
        <v>1</v>
      </c>
      <c r="Q103" s="243">
        <v>0</v>
      </c>
      <c r="R103" s="243">
        <v>954</v>
      </c>
      <c r="S103" s="243">
        <v>1.2218546400000001</v>
      </c>
      <c r="T103" s="336">
        <v>1165.6500000000001</v>
      </c>
      <c r="U103" s="337">
        <v>0.42899100000000001</v>
      </c>
      <c r="V103" s="243">
        <v>500.05</v>
      </c>
      <c r="W103" s="336">
        <v>1665.7</v>
      </c>
    </row>
    <row r="104" spans="1:23" ht="13.5" customHeight="1" thickBot="1">
      <c r="A104" s="213">
        <v>43221</v>
      </c>
      <c r="B104" s="213"/>
      <c r="C104" s="214">
        <v>954</v>
      </c>
      <c r="D104" s="213">
        <v>43221</v>
      </c>
      <c r="E104" s="215"/>
      <c r="F104" s="216"/>
      <c r="G104" s="243">
        <f t="shared" si="3"/>
        <v>1.21929412</v>
      </c>
      <c r="H104" s="302">
        <v>0</v>
      </c>
      <c r="I104" s="257">
        <f t="shared" si="4"/>
        <v>0.42527599999999999</v>
      </c>
      <c r="M104" s="243" t="s">
        <v>155</v>
      </c>
      <c r="N104" s="243">
        <v>1</v>
      </c>
      <c r="O104" s="243">
        <v>954</v>
      </c>
      <c r="P104" s="243">
        <v>1</v>
      </c>
      <c r="Q104" s="243">
        <v>0</v>
      </c>
      <c r="R104" s="243">
        <v>954</v>
      </c>
      <c r="S104" s="243">
        <v>1.21929412</v>
      </c>
      <c r="T104" s="336">
        <v>1163.2</v>
      </c>
      <c r="U104" s="337">
        <v>0.42527599999999999</v>
      </c>
      <c r="V104" s="243">
        <v>494.68</v>
      </c>
      <c r="W104" s="336">
        <v>1657.88</v>
      </c>
    </row>
    <row r="105" spans="1:23" ht="13.5" customHeight="1" thickBot="1">
      <c r="A105" s="213">
        <v>43252</v>
      </c>
      <c r="B105" s="213"/>
      <c r="C105" s="214">
        <v>954</v>
      </c>
      <c r="D105" s="213">
        <v>43252</v>
      </c>
      <c r="E105" s="215"/>
      <c r="F105" s="216"/>
      <c r="G105" s="243">
        <f t="shared" si="3"/>
        <v>1.2175895000000001</v>
      </c>
      <c r="H105" s="302">
        <v>0</v>
      </c>
      <c r="I105" s="257">
        <f t="shared" si="4"/>
        <v>0.42156100000000002</v>
      </c>
      <c r="M105" s="243" t="s">
        <v>156</v>
      </c>
      <c r="N105" s="243">
        <v>1</v>
      </c>
      <c r="O105" s="243">
        <v>954</v>
      </c>
      <c r="P105" s="243">
        <v>1</v>
      </c>
      <c r="Q105" s="243">
        <v>0</v>
      </c>
      <c r="R105" s="243">
        <v>954</v>
      </c>
      <c r="S105" s="243">
        <v>1.2175895000000001</v>
      </c>
      <c r="T105" s="336">
        <v>1161.58</v>
      </c>
      <c r="U105" s="337">
        <v>0.42156100000000002</v>
      </c>
      <c r="V105" s="243">
        <v>489.67</v>
      </c>
      <c r="W105" s="336">
        <v>1651.25</v>
      </c>
    </row>
    <row r="106" spans="1:23" ht="13.5" customHeight="1" thickBot="1">
      <c r="A106" s="213">
        <v>43282</v>
      </c>
      <c r="B106" s="213"/>
      <c r="C106" s="214">
        <v>954</v>
      </c>
      <c r="D106" s="213">
        <v>43282</v>
      </c>
      <c r="E106" s="215"/>
      <c r="F106" s="216"/>
      <c r="G106" s="243">
        <f t="shared" si="3"/>
        <v>1.2042226199999999</v>
      </c>
      <c r="H106" s="302">
        <v>0</v>
      </c>
      <c r="I106" s="257">
        <f t="shared" si="4"/>
        <v>0.417846</v>
      </c>
      <c r="M106" s="243" t="s">
        <v>157</v>
      </c>
      <c r="N106" s="243">
        <v>1</v>
      </c>
      <c r="O106" s="243">
        <v>954</v>
      </c>
      <c r="P106" s="243">
        <v>1</v>
      </c>
      <c r="Q106" s="243">
        <v>0</v>
      </c>
      <c r="R106" s="243">
        <v>954</v>
      </c>
      <c r="S106" s="243">
        <v>1.2042226199999999</v>
      </c>
      <c r="T106" s="336">
        <v>1148.82</v>
      </c>
      <c r="U106" s="337">
        <v>0.417846</v>
      </c>
      <c r="V106" s="243">
        <v>480.03</v>
      </c>
      <c r="W106" s="336">
        <v>1628.85</v>
      </c>
    </row>
    <row r="107" spans="1:23" ht="13.5" customHeight="1" thickBot="1">
      <c r="A107" s="213">
        <v>43313</v>
      </c>
      <c r="B107" s="213"/>
      <c r="C107" s="214">
        <v>954</v>
      </c>
      <c r="D107" s="213">
        <v>43313</v>
      </c>
      <c r="E107" s="215"/>
      <c r="F107" s="216"/>
      <c r="G107" s="243">
        <f t="shared" si="3"/>
        <v>1.19656461</v>
      </c>
      <c r="H107" s="302">
        <v>0</v>
      </c>
      <c r="I107" s="257">
        <f t="shared" si="4"/>
        <v>0.41413100000000003</v>
      </c>
      <c r="M107" s="243" t="s">
        <v>158</v>
      </c>
      <c r="N107" s="243">
        <v>1</v>
      </c>
      <c r="O107" s="243">
        <v>954</v>
      </c>
      <c r="P107" s="243">
        <v>1</v>
      </c>
      <c r="Q107" s="243">
        <v>0</v>
      </c>
      <c r="R107" s="243">
        <v>954</v>
      </c>
      <c r="S107" s="243">
        <v>1.19656461</v>
      </c>
      <c r="T107" s="336">
        <v>1141.52</v>
      </c>
      <c r="U107" s="337">
        <v>0.41413100000000003</v>
      </c>
      <c r="V107" s="243">
        <v>472.73</v>
      </c>
      <c r="W107" s="336">
        <v>1614.25</v>
      </c>
    </row>
    <row r="108" spans="1:23" ht="13.5" customHeight="1" thickBot="1">
      <c r="A108" s="213">
        <v>43344</v>
      </c>
      <c r="B108" s="213"/>
      <c r="C108" s="214">
        <v>954</v>
      </c>
      <c r="D108" s="213">
        <v>43344</v>
      </c>
      <c r="E108" s="215"/>
      <c r="F108" s="216"/>
      <c r="G108" s="243">
        <f t="shared" si="3"/>
        <v>1.1950111000000001</v>
      </c>
      <c r="H108" s="302">
        <v>0</v>
      </c>
      <c r="I108" s="257">
        <f t="shared" si="4"/>
        <v>0.410416</v>
      </c>
      <c r="M108" s="243" t="s">
        <v>159</v>
      </c>
      <c r="N108" s="243">
        <v>1</v>
      </c>
      <c r="O108" s="243">
        <v>954</v>
      </c>
      <c r="P108" s="243">
        <v>1</v>
      </c>
      <c r="Q108" s="243">
        <v>0</v>
      </c>
      <c r="R108" s="243">
        <v>954</v>
      </c>
      <c r="S108" s="243">
        <v>1.1950111000000001</v>
      </c>
      <c r="T108" s="336">
        <v>1140.04</v>
      </c>
      <c r="U108" s="337">
        <v>0.410416</v>
      </c>
      <c r="V108" s="243">
        <v>467.89</v>
      </c>
      <c r="W108" s="336">
        <v>1607.93</v>
      </c>
    </row>
    <row r="109" spans="1:23" ht="13.5" customHeight="1" thickBot="1">
      <c r="A109" s="213">
        <v>43374</v>
      </c>
      <c r="B109" s="213"/>
      <c r="C109" s="214">
        <v>954</v>
      </c>
      <c r="D109" s="213">
        <v>43374</v>
      </c>
      <c r="E109" s="215"/>
      <c r="F109" s="216"/>
      <c r="G109" s="243">
        <f t="shared" si="3"/>
        <v>1.1939365500000001</v>
      </c>
      <c r="H109" s="302">
        <v>0</v>
      </c>
      <c r="I109" s="257">
        <f t="shared" si="4"/>
        <v>0.40670099999999998</v>
      </c>
      <c r="M109" s="243" t="s">
        <v>160</v>
      </c>
      <c r="N109" s="243">
        <v>1</v>
      </c>
      <c r="O109" s="243">
        <v>954</v>
      </c>
      <c r="P109" s="243">
        <v>1</v>
      </c>
      <c r="Q109" s="243">
        <v>0</v>
      </c>
      <c r="R109" s="243">
        <v>954</v>
      </c>
      <c r="S109" s="243">
        <v>1.1939365500000001</v>
      </c>
      <c r="T109" s="336">
        <v>1139.01</v>
      </c>
      <c r="U109" s="337">
        <v>0.40670099999999998</v>
      </c>
      <c r="V109" s="243">
        <v>463.23</v>
      </c>
      <c r="W109" s="336">
        <v>1602.24</v>
      </c>
    </row>
    <row r="110" spans="1:23" ht="13.5" customHeight="1" thickBot="1">
      <c r="A110" s="213">
        <v>43405</v>
      </c>
      <c r="B110" s="213"/>
      <c r="C110" s="214">
        <v>954</v>
      </c>
      <c r="D110" s="213">
        <v>43405</v>
      </c>
      <c r="E110" s="215"/>
      <c r="F110" s="216"/>
      <c r="G110" s="243">
        <f t="shared" si="3"/>
        <v>1.1870516499999999</v>
      </c>
      <c r="H110" s="302">
        <v>0</v>
      </c>
      <c r="I110" s="257">
        <f t="shared" si="4"/>
        <v>0.40298600000000001</v>
      </c>
      <c r="M110" s="243" t="s">
        <v>161</v>
      </c>
      <c r="N110" s="243">
        <v>1</v>
      </c>
      <c r="O110" s="243">
        <v>954</v>
      </c>
      <c r="P110" s="243">
        <v>1</v>
      </c>
      <c r="Q110" s="243">
        <v>0</v>
      </c>
      <c r="R110" s="243">
        <v>954</v>
      </c>
      <c r="S110" s="243">
        <v>1.1870516499999999</v>
      </c>
      <c r="T110" s="336">
        <v>1132.44</v>
      </c>
      <c r="U110" s="337">
        <v>0.40298600000000001</v>
      </c>
      <c r="V110" s="243">
        <v>456.35</v>
      </c>
      <c r="W110" s="336">
        <v>1588.79</v>
      </c>
    </row>
    <row r="111" spans="1:23" ht="13.5" customHeight="1" thickBot="1">
      <c r="A111" s="213">
        <v>43435</v>
      </c>
      <c r="B111" s="213"/>
      <c r="C111" s="214">
        <v>954</v>
      </c>
      <c r="D111" s="213">
        <v>43435</v>
      </c>
      <c r="E111" s="215"/>
      <c r="F111" s="216"/>
      <c r="G111" s="243">
        <f t="shared" si="3"/>
        <v>1.18480053</v>
      </c>
      <c r="H111" s="302">
        <v>0</v>
      </c>
      <c r="I111" s="257">
        <f t="shared" si="4"/>
        <v>0.39927099999999999</v>
      </c>
      <c r="M111" s="243" t="s">
        <v>162</v>
      </c>
      <c r="N111" s="243">
        <v>1</v>
      </c>
      <c r="O111" s="243">
        <v>954</v>
      </c>
      <c r="P111" s="243">
        <v>1</v>
      </c>
      <c r="Q111" s="243">
        <v>0</v>
      </c>
      <c r="R111" s="243">
        <v>954</v>
      </c>
      <c r="S111" s="243">
        <v>1.18480053</v>
      </c>
      <c r="T111" s="336">
        <v>1130.3</v>
      </c>
      <c r="U111" s="337">
        <v>0.39927099999999999</v>
      </c>
      <c r="V111" s="243">
        <v>451.29</v>
      </c>
      <c r="W111" s="336">
        <v>1581.59</v>
      </c>
    </row>
    <row r="112" spans="1:23" ht="13.5" customHeight="1" thickBot="1">
      <c r="A112" s="213">
        <v>43466</v>
      </c>
      <c r="B112" s="213"/>
      <c r="C112" s="214">
        <v>998</v>
      </c>
      <c r="D112" s="213">
        <v>43466</v>
      </c>
      <c r="E112" s="215"/>
      <c r="F112" s="216"/>
      <c r="G112" s="243">
        <f t="shared" si="3"/>
        <v>1.18669925</v>
      </c>
      <c r="H112" s="302">
        <v>0</v>
      </c>
      <c r="I112" s="257">
        <f t="shared" si="4"/>
        <v>0.39555600000000002</v>
      </c>
      <c r="M112" s="243" t="s">
        <v>163</v>
      </c>
      <c r="N112" s="243">
        <v>1.0343</v>
      </c>
      <c r="O112" s="243">
        <v>998</v>
      </c>
      <c r="P112" s="243">
        <v>1</v>
      </c>
      <c r="Q112" s="243">
        <v>0</v>
      </c>
      <c r="R112" s="243">
        <v>998</v>
      </c>
      <c r="S112" s="243">
        <v>1.18669925</v>
      </c>
      <c r="T112" s="336">
        <v>1184.32</v>
      </c>
      <c r="U112" s="337">
        <v>0.39555600000000002</v>
      </c>
      <c r="V112" s="243">
        <v>468.46</v>
      </c>
      <c r="W112" s="336">
        <v>1652.78</v>
      </c>
    </row>
    <row r="113" spans="1:23" ht="13.5" customHeight="1" thickBot="1">
      <c r="A113" s="213">
        <v>43497</v>
      </c>
      <c r="B113" s="213"/>
      <c r="C113" s="214">
        <v>998</v>
      </c>
      <c r="D113" s="213">
        <v>43497</v>
      </c>
      <c r="E113" s="215"/>
      <c r="F113" s="216"/>
      <c r="G113" s="243">
        <f t="shared" si="3"/>
        <v>1.1831498</v>
      </c>
      <c r="H113" s="302">
        <v>0</v>
      </c>
      <c r="I113" s="257">
        <f t="shared" si="4"/>
        <v>0.39184099999999999</v>
      </c>
      <c r="M113" s="243" t="s">
        <v>164</v>
      </c>
      <c r="N113" s="243">
        <v>1</v>
      </c>
      <c r="O113" s="243">
        <v>998</v>
      </c>
      <c r="P113" s="243">
        <v>1</v>
      </c>
      <c r="Q113" s="243">
        <v>0</v>
      </c>
      <c r="R113" s="243">
        <v>998</v>
      </c>
      <c r="S113" s="243">
        <v>1.1831498</v>
      </c>
      <c r="T113" s="336">
        <v>1180.78</v>
      </c>
      <c r="U113" s="337">
        <v>0.39184099999999999</v>
      </c>
      <c r="V113" s="243">
        <v>462.67</v>
      </c>
      <c r="W113" s="336">
        <v>1643.45</v>
      </c>
    </row>
    <row r="114" spans="1:23" ht="13.5" customHeight="1" thickBot="1">
      <c r="A114" s="213">
        <v>43525</v>
      </c>
      <c r="B114" s="213"/>
      <c r="C114" s="214">
        <v>998</v>
      </c>
      <c r="D114" s="213">
        <v>43525</v>
      </c>
      <c r="E114" s="215"/>
      <c r="F114" s="216"/>
      <c r="G114" s="243">
        <f t="shared" si="3"/>
        <v>1.1791407199999999</v>
      </c>
      <c r="H114" s="302">
        <v>0</v>
      </c>
      <c r="I114" s="257">
        <f t="shared" si="4"/>
        <v>0.38812600000000003</v>
      </c>
      <c r="M114" s="243" t="s">
        <v>165</v>
      </c>
      <c r="N114" s="243">
        <v>1</v>
      </c>
      <c r="O114" s="243">
        <v>998</v>
      </c>
      <c r="P114" s="243">
        <v>1</v>
      </c>
      <c r="Q114" s="243">
        <v>0</v>
      </c>
      <c r="R114" s="243">
        <v>998</v>
      </c>
      <c r="S114" s="243">
        <v>1.1791407199999999</v>
      </c>
      <c r="T114" s="336">
        <v>1176.78</v>
      </c>
      <c r="U114" s="337">
        <v>0.38812600000000003</v>
      </c>
      <c r="V114" s="243">
        <v>456.73</v>
      </c>
      <c r="W114" s="336">
        <v>1633.51</v>
      </c>
    </row>
    <row r="115" spans="1:23" ht="13.5" customHeight="1" thickBot="1">
      <c r="A115" s="213">
        <v>43556</v>
      </c>
      <c r="B115" s="213"/>
      <c r="C115" s="214">
        <v>998</v>
      </c>
      <c r="D115" s="213">
        <v>43556</v>
      </c>
      <c r="E115" s="215"/>
      <c r="F115" s="216"/>
      <c r="G115" s="243">
        <f t="shared" si="3"/>
        <v>1.1728075600000001</v>
      </c>
      <c r="H115" s="302">
        <v>0</v>
      </c>
      <c r="I115" s="257">
        <f t="shared" si="4"/>
        <v>0.384411</v>
      </c>
      <c r="M115" s="243" t="s">
        <v>166</v>
      </c>
      <c r="N115" s="243">
        <v>1</v>
      </c>
      <c r="O115" s="243">
        <v>998</v>
      </c>
      <c r="P115" s="243">
        <v>1</v>
      </c>
      <c r="Q115" s="243">
        <v>0</v>
      </c>
      <c r="R115" s="243">
        <v>998</v>
      </c>
      <c r="S115" s="243">
        <v>1.1728075600000001</v>
      </c>
      <c r="T115" s="336">
        <v>1170.46</v>
      </c>
      <c r="U115" s="337">
        <v>0.384411</v>
      </c>
      <c r="V115" s="243">
        <v>449.93</v>
      </c>
      <c r="W115" s="336">
        <v>1620.39</v>
      </c>
    </row>
    <row r="116" spans="1:23" ht="13.5" customHeight="1" thickBot="1">
      <c r="A116" s="213">
        <v>43586</v>
      </c>
      <c r="B116" s="213"/>
      <c r="C116" s="214">
        <v>998</v>
      </c>
      <c r="D116" s="213">
        <v>43586</v>
      </c>
      <c r="E116" s="215"/>
      <c r="F116" s="216"/>
      <c r="G116" s="243">
        <f t="shared" si="3"/>
        <v>1.1644237099999999</v>
      </c>
      <c r="H116" s="302">
        <v>0</v>
      </c>
      <c r="I116" s="257">
        <f t="shared" si="4"/>
        <v>0.38069599999999998</v>
      </c>
      <c r="M116" s="243" t="s">
        <v>167</v>
      </c>
      <c r="N116" s="243">
        <v>1</v>
      </c>
      <c r="O116" s="243">
        <v>998</v>
      </c>
      <c r="P116" s="243">
        <v>1</v>
      </c>
      <c r="Q116" s="243">
        <v>0</v>
      </c>
      <c r="R116" s="243">
        <v>998</v>
      </c>
      <c r="S116" s="243">
        <v>1.1644237099999999</v>
      </c>
      <c r="T116" s="336">
        <v>1162.0899999999999</v>
      </c>
      <c r="U116" s="337">
        <v>0.38069599999999998</v>
      </c>
      <c r="V116" s="243">
        <v>442.4</v>
      </c>
      <c r="W116" s="336">
        <v>1604.49</v>
      </c>
    </row>
    <row r="117" spans="1:23" ht="13.5" customHeight="1" thickBot="1">
      <c r="A117" s="213">
        <v>43617</v>
      </c>
      <c r="B117" s="213"/>
      <c r="C117" s="214">
        <v>998</v>
      </c>
      <c r="D117" s="213">
        <v>43617</v>
      </c>
      <c r="E117" s="215"/>
      <c r="F117" s="216"/>
      <c r="G117" s="243">
        <f t="shared" si="3"/>
        <v>1.1603624400000001</v>
      </c>
      <c r="H117" s="302">
        <v>0</v>
      </c>
      <c r="I117" s="257">
        <f t="shared" si="4"/>
        <v>0.37698100000000001</v>
      </c>
      <c r="M117" s="243" t="s">
        <v>168</v>
      </c>
      <c r="N117" s="243">
        <v>1</v>
      </c>
      <c r="O117" s="243">
        <v>998</v>
      </c>
      <c r="P117" s="243">
        <v>1</v>
      </c>
      <c r="Q117" s="243">
        <v>0</v>
      </c>
      <c r="R117" s="243">
        <v>998</v>
      </c>
      <c r="S117" s="243">
        <v>1.1603624400000001</v>
      </c>
      <c r="T117" s="336">
        <v>1158.04</v>
      </c>
      <c r="U117" s="337">
        <v>0.37698100000000001</v>
      </c>
      <c r="V117" s="243">
        <v>436.56</v>
      </c>
      <c r="W117" s="336">
        <v>1594.6</v>
      </c>
    </row>
    <row r="118" spans="1:23" ht="13.5" customHeight="1" thickBot="1">
      <c r="A118" s="213">
        <v>43647</v>
      </c>
      <c r="B118" s="213"/>
      <c r="C118" s="214">
        <v>998</v>
      </c>
      <c r="D118" s="213">
        <v>43647</v>
      </c>
      <c r="E118" s="215"/>
      <c r="F118" s="216"/>
      <c r="G118" s="243">
        <f t="shared" si="3"/>
        <v>1.15966664</v>
      </c>
      <c r="H118" s="302">
        <v>0</v>
      </c>
      <c r="I118" s="257">
        <f t="shared" si="4"/>
        <v>0.37326599999999999</v>
      </c>
      <c r="M118" s="243" t="s">
        <v>169</v>
      </c>
      <c r="N118" s="243">
        <v>1</v>
      </c>
      <c r="O118" s="243">
        <v>998</v>
      </c>
      <c r="P118" s="243">
        <v>1</v>
      </c>
      <c r="Q118" s="243">
        <v>0</v>
      </c>
      <c r="R118" s="243">
        <v>998</v>
      </c>
      <c r="S118" s="243">
        <v>1.15966664</v>
      </c>
      <c r="T118" s="336">
        <v>1157.3399999999999</v>
      </c>
      <c r="U118" s="337">
        <v>0.37326599999999999</v>
      </c>
      <c r="V118" s="243">
        <v>431.99</v>
      </c>
      <c r="W118" s="336">
        <v>1589.33</v>
      </c>
    </row>
    <row r="119" spans="1:23" ht="13.5" customHeight="1" thickBot="1">
      <c r="A119" s="213">
        <v>43678</v>
      </c>
      <c r="B119" s="213"/>
      <c r="C119" s="214">
        <v>998</v>
      </c>
      <c r="D119" s="213">
        <v>43678</v>
      </c>
      <c r="E119" s="215"/>
      <c r="F119" s="216"/>
      <c r="G119" s="243">
        <f t="shared" si="3"/>
        <v>1.1586238799999999</v>
      </c>
      <c r="H119" s="302">
        <v>0</v>
      </c>
      <c r="I119" s="257">
        <f t="shared" si="4"/>
        <v>0.36955100000000002</v>
      </c>
      <c r="M119" s="243" t="s">
        <v>170</v>
      </c>
      <c r="N119" s="243">
        <v>1</v>
      </c>
      <c r="O119" s="243">
        <v>998</v>
      </c>
      <c r="P119" s="243">
        <v>1</v>
      </c>
      <c r="Q119" s="243">
        <v>0</v>
      </c>
      <c r="R119" s="243">
        <v>998</v>
      </c>
      <c r="S119" s="243">
        <v>1.1586238799999999</v>
      </c>
      <c r="T119" s="336">
        <v>1156.3</v>
      </c>
      <c r="U119" s="337">
        <v>0.36955100000000002</v>
      </c>
      <c r="V119" s="243">
        <v>427.31</v>
      </c>
      <c r="W119" s="336">
        <v>1583.61</v>
      </c>
    </row>
    <row r="120" spans="1:23" ht="13.5" customHeight="1" thickBot="1">
      <c r="A120" s="213">
        <v>43709</v>
      </c>
      <c r="B120" s="213"/>
      <c r="C120" s="214">
        <v>998</v>
      </c>
      <c r="D120" s="213">
        <v>43709</v>
      </c>
      <c r="E120" s="215"/>
      <c r="F120" s="216"/>
      <c r="G120" s="243">
        <f t="shared" si="3"/>
        <v>1.15769772</v>
      </c>
      <c r="H120" s="302">
        <v>0</v>
      </c>
      <c r="I120" s="257">
        <f t="shared" si="4"/>
        <v>0.36611700000000003</v>
      </c>
      <c r="M120" s="243" t="s">
        <v>171</v>
      </c>
      <c r="N120" s="243">
        <v>1</v>
      </c>
      <c r="O120" s="243">
        <v>998</v>
      </c>
      <c r="P120" s="243">
        <v>1</v>
      </c>
      <c r="Q120" s="243">
        <v>0</v>
      </c>
      <c r="R120" s="243">
        <v>998</v>
      </c>
      <c r="S120" s="243">
        <v>1.15769772</v>
      </c>
      <c r="T120" s="336">
        <v>1155.3800000000001</v>
      </c>
      <c r="U120" s="337">
        <v>0.36611700000000003</v>
      </c>
      <c r="V120" s="243">
        <v>423</v>
      </c>
      <c r="W120" s="336">
        <v>1578.38</v>
      </c>
    </row>
    <row r="121" spans="1:23" ht="13.5" customHeight="1" thickBot="1">
      <c r="A121" s="213">
        <v>43739</v>
      </c>
      <c r="B121" s="213"/>
      <c r="C121" s="214">
        <v>998</v>
      </c>
      <c r="D121" s="213">
        <v>43739</v>
      </c>
      <c r="E121" s="215"/>
      <c r="F121" s="216"/>
      <c r="G121" s="243">
        <f t="shared" si="3"/>
        <v>1.1566567299999999</v>
      </c>
      <c r="H121" s="302">
        <v>0</v>
      </c>
      <c r="I121" s="257">
        <f t="shared" si="4"/>
        <v>0.36268299999999998</v>
      </c>
      <c r="M121" s="243" t="s">
        <v>172</v>
      </c>
      <c r="N121" s="243">
        <v>1</v>
      </c>
      <c r="O121" s="243">
        <v>998</v>
      </c>
      <c r="P121" s="243">
        <v>1</v>
      </c>
      <c r="Q121" s="243">
        <v>0</v>
      </c>
      <c r="R121" s="243">
        <v>998</v>
      </c>
      <c r="S121" s="243">
        <v>1.1566567299999999</v>
      </c>
      <c r="T121" s="336">
        <v>1154.3399999999999</v>
      </c>
      <c r="U121" s="337">
        <v>0.36268299999999998</v>
      </c>
      <c r="V121" s="243">
        <v>418.66</v>
      </c>
      <c r="W121" s="336">
        <v>1573</v>
      </c>
    </row>
    <row r="122" spans="1:23" ht="13.5" customHeight="1" thickBot="1">
      <c r="A122" s="213">
        <v>43770</v>
      </c>
      <c r="B122" s="213"/>
      <c r="C122" s="214">
        <v>998</v>
      </c>
      <c r="D122" s="213">
        <v>43770</v>
      </c>
      <c r="E122" s="215"/>
      <c r="F122" s="216"/>
      <c r="G122" s="243">
        <f t="shared" si="3"/>
        <v>1.1556166800000001</v>
      </c>
      <c r="H122" s="302">
        <v>0</v>
      </c>
      <c r="I122" s="257">
        <f t="shared" si="4"/>
        <v>0.35953000000000002</v>
      </c>
      <c r="M122" s="243" t="s">
        <v>173</v>
      </c>
      <c r="N122" s="243">
        <v>1</v>
      </c>
      <c r="O122" s="243">
        <v>998</v>
      </c>
      <c r="P122" s="243">
        <v>1</v>
      </c>
      <c r="Q122" s="243">
        <v>0</v>
      </c>
      <c r="R122" s="243">
        <v>998</v>
      </c>
      <c r="S122" s="243">
        <v>1.1556166800000001</v>
      </c>
      <c r="T122" s="336">
        <v>1153.3</v>
      </c>
      <c r="U122" s="337">
        <v>0.35953000000000002</v>
      </c>
      <c r="V122" s="243">
        <v>414.64</v>
      </c>
      <c r="W122" s="336">
        <v>1567.94</v>
      </c>
    </row>
    <row r="123" spans="1:23" ht="13.5" customHeight="1" thickBot="1">
      <c r="A123" s="213">
        <v>43800</v>
      </c>
      <c r="B123" s="213"/>
      <c r="C123" s="214">
        <v>998</v>
      </c>
      <c r="D123" s="213">
        <v>43800</v>
      </c>
      <c r="E123" s="215"/>
      <c r="F123" s="216"/>
      <c r="G123" s="243">
        <f t="shared" si="3"/>
        <v>1.15400108</v>
      </c>
      <c r="H123" s="302">
        <v>0</v>
      </c>
      <c r="I123" s="257">
        <f t="shared" si="4"/>
        <v>0.356659</v>
      </c>
      <c r="M123" s="243" t="s">
        <v>174</v>
      </c>
      <c r="N123" s="243">
        <v>1</v>
      </c>
      <c r="O123" s="243">
        <v>998</v>
      </c>
      <c r="P123" s="243">
        <v>1</v>
      </c>
      <c r="Q123" s="243">
        <v>0</v>
      </c>
      <c r="R123" s="243">
        <v>998</v>
      </c>
      <c r="S123" s="243">
        <v>1.15400108</v>
      </c>
      <c r="T123" s="336">
        <v>1151.69</v>
      </c>
      <c r="U123" s="337">
        <v>0.356659</v>
      </c>
      <c r="V123" s="243">
        <v>410.76</v>
      </c>
      <c r="W123" s="336">
        <v>1562.45</v>
      </c>
    </row>
    <row r="124" spans="1:23" ht="13.5" customHeight="1" thickBot="1">
      <c r="A124" s="213">
        <v>43831</v>
      </c>
      <c r="B124" s="213"/>
      <c r="C124" s="214">
        <v>1039</v>
      </c>
      <c r="D124" s="213">
        <v>43831</v>
      </c>
      <c r="E124" s="215"/>
      <c r="F124" s="216"/>
      <c r="G124" s="243">
        <f t="shared" si="3"/>
        <v>1.1420099699999999</v>
      </c>
      <c r="H124" s="302">
        <v>0</v>
      </c>
      <c r="I124" s="257">
        <f t="shared" si="4"/>
        <v>0.35378799999999999</v>
      </c>
      <c r="M124" s="243" t="s">
        <v>175</v>
      </c>
      <c r="N124" s="243">
        <v>1.0448</v>
      </c>
      <c r="O124" s="336">
        <v>1039</v>
      </c>
      <c r="P124" s="243">
        <v>1</v>
      </c>
      <c r="Q124" s="243">
        <v>0</v>
      </c>
      <c r="R124" s="336">
        <v>1039</v>
      </c>
      <c r="S124" s="243">
        <v>1.1420099699999999</v>
      </c>
      <c r="T124" s="336">
        <v>1186.54</v>
      </c>
      <c r="U124" s="337">
        <v>0.35378799999999999</v>
      </c>
      <c r="V124" s="243">
        <v>419.78</v>
      </c>
      <c r="W124" s="336">
        <v>1606.32</v>
      </c>
    </row>
    <row r="125" spans="1:23" ht="13.5" customHeight="1" thickBot="1">
      <c r="A125" s="213">
        <v>43862</v>
      </c>
      <c r="B125" s="213"/>
      <c r="C125" s="214">
        <v>1045</v>
      </c>
      <c r="D125" s="213">
        <v>43862</v>
      </c>
      <c r="E125" s="215"/>
      <c r="F125" s="216"/>
      <c r="G125" s="243">
        <f t="shared" si="3"/>
        <v>1.1339588599999999</v>
      </c>
      <c r="H125" s="302">
        <v>0</v>
      </c>
      <c r="I125" s="257">
        <f t="shared" si="4"/>
        <v>0.35120000000000001</v>
      </c>
      <c r="M125" s="243" t="s">
        <v>176</v>
      </c>
      <c r="N125" s="243">
        <v>1</v>
      </c>
      <c r="O125" s="336">
        <v>1045</v>
      </c>
      <c r="P125" s="243">
        <v>1</v>
      </c>
      <c r="Q125" s="243">
        <v>0</v>
      </c>
      <c r="R125" s="336">
        <v>1045</v>
      </c>
      <c r="S125" s="243">
        <v>1.1339588599999999</v>
      </c>
      <c r="T125" s="336">
        <v>1184.98</v>
      </c>
      <c r="U125" s="337">
        <v>0.35120000000000001</v>
      </c>
      <c r="V125" s="243">
        <v>416.16</v>
      </c>
      <c r="W125" s="336">
        <v>1601.14</v>
      </c>
    </row>
    <row r="126" spans="1:23" ht="13.5" customHeight="1" thickBot="1">
      <c r="A126" s="213">
        <v>43891</v>
      </c>
      <c r="B126" s="213"/>
      <c r="C126" s="214">
        <v>1045</v>
      </c>
      <c r="D126" s="213">
        <v>43891</v>
      </c>
      <c r="E126" s="215"/>
      <c r="F126" s="216"/>
      <c r="G126" s="243">
        <f t="shared" si="3"/>
        <v>1.13146963</v>
      </c>
      <c r="H126" s="302">
        <v>0</v>
      </c>
      <c r="I126" s="257">
        <f t="shared" si="4"/>
        <v>0.34861199999999998</v>
      </c>
      <c r="M126" s="243" t="s">
        <v>177</v>
      </c>
      <c r="N126" s="243">
        <v>1</v>
      </c>
      <c r="O126" s="336">
        <v>1045</v>
      </c>
      <c r="P126" s="243">
        <v>1</v>
      </c>
      <c r="Q126" s="243">
        <v>0</v>
      </c>
      <c r="R126" s="336">
        <v>1045</v>
      </c>
      <c r="S126" s="243">
        <v>1.13146963</v>
      </c>
      <c r="T126" s="336">
        <v>1182.3800000000001</v>
      </c>
      <c r="U126" s="337">
        <v>0.34861199999999998</v>
      </c>
      <c r="V126" s="243">
        <v>412.19</v>
      </c>
      <c r="W126" s="336">
        <v>1594.57</v>
      </c>
    </row>
    <row r="127" spans="1:23" ht="13.5" customHeight="1" thickBot="1">
      <c r="A127" s="213">
        <v>43922</v>
      </c>
      <c r="B127" s="213"/>
      <c r="C127" s="214">
        <v>1045</v>
      </c>
      <c r="D127" s="213">
        <v>43922</v>
      </c>
      <c r="E127" s="215"/>
      <c r="F127" s="216"/>
      <c r="G127" s="243">
        <f t="shared" si="3"/>
        <v>1.1312433799999999</v>
      </c>
      <c r="H127" s="302">
        <v>0</v>
      </c>
      <c r="I127" s="257">
        <f t="shared" si="4"/>
        <v>0.34616599999999997</v>
      </c>
      <c r="M127" s="243" t="s">
        <v>178</v>
      </c>
      <c r="N127" s="243">
        <v>1</v>
      </c>
      <c r="O127" s="336">
        <v>1045</v>
      </c>
      <c r="P127" s="243">
        <v>1</v>
      </c>
      <c r="Q127" s="243">
        <v>0</v>
      </c>
      <c r="R127" s="336">
        <v>1045</v>
      </c>
      <c r="S127" s="243">
        <v>1.1312433799999999</v>
      </c>
      <c r="T127" s="336">
        <v>1182.1500000000001</v>
      </c>
      <c r="U127" s="337">
        <v>0.34616599999999997</v>
      </c>
      <c r="V127" s="243">
        <v>409.22</v>
      </c>
      <c r="W127" s="336">
        <v>1591.37</v>
      </c>
    </row>
    <row r="128" spans="1:23" ht="13.5" customHeight="1" thickBot="1">
      <c r="A128" s="213">
        <v>43952</v>
      </c>
      <c r="B128" s="213"/>
      <c r="C128" s="214">
        <v>1045</v>
      </c>
      <c r="D128" s="213">
        <v>43952</v>
      </c>
      <c r="E128" s="215"/>
      <c r="F128" s="216"/>
      <c r="G128" s="243">
        <f t="shared" si="3"/>
        <v>1.13135652</v>
      </c>
      <c r="H128" s="302">
        <v>0</v>
      </c>
      <c r="I128" s="257">
        <f t="shared" si="4"/>
        <v>0.34400399999999998</v>
      </c>
      <c r="M128" s="243" t="s">
        <v>179</v>
      </c>
      <c r="N128" s="243">
        <v>1</v>
      </c>
      <c r="O128" s="336">
        <v>1045</v>
      </c>
      <c r="P128" s="243">
        <v>1</v>
      </c>
      <c r="Q128" s="243">
        <v>0</v>
      </c>
      <c r="R128" s="336">
        <v>1045</v>
      </c>
      <c r="S128" s="243">
        <v>1.13135652</v>
      </c>
      <c r="T128" s="336">
        <v>1182.26</v>
      </c>
      <c r="U128" s="337">
        <v>0.34400399999999998</v>
      </c>
      <c r="V128" s="243">
        <v>406.7</v>
      </c>
      <c r="W128" s="336">
        <v>1588.96</v>
      </c>
    </row>
    <row r="129" spans="1:23" ht="13.5" customHeight="1" thickBot="1">
      <c r="A129" s="213">
        <v>43983</v>
      </c>
      <c r="B129" s="213"/>
      <c r="C129" s="214">
        <v>1045</v>
      </c>
      <c r="D129" s="213">
        <v>43983</v>
      </c>
      <c r="E129" s="215"/>
      <c r="F129" s="216"/>
      <c r="G129" s="243">
        <f t="shared" si="3"/>
        <v>1.1380711400000001</v>
      </c>
      <c r="H129" s="302">
        <v>0</v>
      </c>
      <c r="I129" s="257">
        <f t="shared" si="4"/>
        <v>0.34184199999999998</v>
      </c>
      <c r="M129" s="243" t="s">
        <v>180</v>
      </c>
      <c r="N129" s="243">
        <v>1</v>
      </c>
      <c r="O129" s="336">
        <v>1045</v>
      </c>
      <c r="P129" s="243">
        <v>1</v>
      </c>
      <c r="Q129" s="243">
        <v>0</v>
      </c>
      <c r="R129" s="336">
        <v>1045</v>
      </c>
      <c r="S129" s="243">
        <v>1.1380711400000001</v>
      </c>
      <c r="T129" s="336">
        <v>1189.28</v>
      </c>
      <c r="U129" s="337">
        <v>0.34184199999999998</v>
      </c>
      <c r="V129" s="243">
        <v>406.54</v>
      </c>
      <c r="W129" s="336">
        <v>1595.82</v>
      </c>
    </row>
    <row r="130" spans="1:23" ht="13.5" customHeight="1" thickBot="1">
      <c r="A130" s="213">
        <v>44013</v>
      </c>
      <c r="B130" s="213"/>
      <c r="C130" s="214">
        <v>1045</v>
      </c>
      <c r="D130" s="213">
        <v>44013</v>
      </c>
      <c r="E130" s="215"/>
      <c r="F130" s="216"/>
      <c r="G130" s="243">
        <f t="shared" si="3"/>
        <v>1.13784357</v>
      </c>
      <c r="H130" s="302">
        <v>0</v>
      </c>
      <c r="I130" s="257">
        <f t="shared" si="4"/>
        <v>0.34010899999999999</v>
      </c>
      <c r="M130" s="243" t="s">
        <v>181</v>
      </c>
      <c r="N130" s="243">
        <v>1</v>
      </c>
      <c r="O130" s="336">
        <v>1045</v>
      </c>
      <c r="P130" s="243">
        <v>1</v>
      </c>
      <c r="Q130" s="243">
        <v>0</v>
      </c>
      <c r="R130" s="336">
        <v>1045</v>
      </c>
      <c r="S130" s="243">
        <v>1.13784357</v>
      </c>
      <c r="T130" s="336">
        <v>1189.04</v>
      </c>
      <c r="U130" s="337">
        <v>0.34010899999999999</v>
      </c>
      <c r="V130" s="243">
        <v>404.4</v>
      </c>
      <c r="W130" s="336">
        <v>1593.44</v>
      </c>
    </row>
    <row r="131" spans="1:23" ht="13.5" customHeight="1" thickBot="1">
      <c r="A131" s="213">
        <v>44044</v>
      </c>
      <c r="B131" s="213"/>
      <c r="C131" s="214">
        <v>1045</v>
      </c>
      <c r="D131" s="213">
        <v>44044</v>
      </c>
      <c r="E131" s="215"/>
      <c r="F131" s="216"/>
      <c r="G131" s="243">
        <f t="shared" si="3"/>
        <v>1.1344402499999999</v>
      </c>
      <c r="H131" s="302">
        <v>0</v>
      </c>
      <c r="I131" s="257">
        <f t="shared" si="4"/>
        <v>0.338806</v>
      </c>
      <c r="M131" s="243" t="s">
        <v>182</v>
      </c>
      <c r="N131" s="243">
        <v>1</v>
      </c>
      <c r="O131" s="336">
        <v>1045</v>
      </c>
      <c r="P131" s="243">
        <v>1</v>
      </c>
      <c r="Q131" s="243">
        <v>0</v>
      </c>
      <c r="R131" s="336">
        <v>1045</v>
      </c>
      <c r="S131" s="243">
        <v>1.1344402499999999</v>
      </c>
      <c r="T131" s="336">
        <v>1185.49</v>
      </c>
      <c r="U131" s="337">
        <v>0.338806</v>
      </c>
      <c r="V131" s="243">
        <v>401.65</v>
      </c>
      <c r="W131" s="336">
        <v>1587.14</v>
      </c>
    </row>
    <row r="132" spans="1:23" ht="13.5" customHeight="1" thickBot="1">
      <c r="A132" s="213">
        <v>44075</v>
      </c>
      <c r="B132" s="213"/>
      <c r="C132" s="214">
        <v>1045</v>
      </c>
      <c r="D132" s="213">
        <v>44075</v>
      </c>
      <c r="E132" s="215"/>
      <c r="F132" s="216"/>
      <c r="G132" s="243">
        <f t="shared" si="3"/>
        <v>1.1318370200000001</v>
      </c>
      <c r="H132" s="302">
        <v>0</v>
      </c>
      <c r="I132" s="257">
        <f t="shared" si="4"/>
        <v>0.337503</v>
      </c>
      <c r="M132" s="243" t="s">
        <v>183</v>
      </c>
      <c r="N132" s="243">
        <v>1</v>
      </c>
      <c r="O132" s="336">
        <v>1045</v>
      </c>
      <c r="P132" s="243">
        <v>1</v>
      </c>
      <c r="Q132" s="243">
        <v>0</v>
      </c>
      <c r="R132" s="336">
        <v>1045</v>
      </c>
      <c r="S132" s="243">
        <v>1.1318370200000001</v>
      </c>
      <c r="T132" s="336">
        <v>1182.77</v>
      </c>
      <c r="U132" s="337">
        <v>0.337503</v>
      </c>
      <c r="V132" s="243">
        <v>399.18</v>
      </c>
      <c r="W132" s="336">
        <v>1581.95</v>
      </c>
    </row>
    <row r="133" spans="1:23" ht="13.5" customHeight="1" thickBot="1">
      <c r="A133" s="213">
        <v>44105</v>
      </c>
      <c r="B133" s="213"/>
      <c r="C133" s="214">
        <v>1045</v>
      </c>
      <c r="D133" s="213">
        <v>44105</v>
      </c>
      <c r="E133" s="215"/>
      <c r="F133" s="216"/>
      <c r="G133" s="243">
        <f t="shared" ref="G133:G172" si="5">S133</f>
        <v>1.12676657</v>
      </c>
      <c r="H133" s="302">
        <v>0</v>
      </c>
      <c r="I133" s="257">
        <f t="shared" si="4"/>
        <v>0.33634399999999998</v>
      </c>
      <c r="M133" s="243" t="s">
        <v>184</v>
      </c>
      <c r="N133" s="243">
        <v>1</v>
      </c>
      <c r="O133" s="336">
        <v>1045</v>
      </c>
      <c r="P133" s="243">
        <v>1</v>
      </c>
      <c r="Q133" s="243">
        <v>0</v>
      </c>
      <c r="R133" s="336">
        <v>1045</v>
      </c>
      <c r="S133" s="243">
        <v>1.12676657</v>
      </c>
      <c r="T133" s="336">
        <v>1177.47</v>
      </c>
      <c r="U133" s="337">
        <v>0.33634399999999998</v>
      </c>
      <c r="V133" s="243">
        <v>396.03</v>
      </c>
      <c r="W133" s="336">
        <v>1573.5</v>
      </c>
    </row>
    <row r="134" spans="1:23" ht="13.5" customHeight="1" thickBot="1">
      <c r="A134" s="213">
        <v>44136</v>
      </c>
      <c r="B134" s="213"/>
      <c r="C134" s="214">
        <v>1045</v>
      </c>
      <c r="D134" s="213">
        <v>44136</v>
      </c>
      <c r="E134" s="215"/>
      <c r="F134" s="216"/>
      <c r="G134" s="243">
        <f t="shared" si="5"/>
        <v>1.1162736</v>
      </c>
      <c r="H134" s="302">
        <v>0</v>
      </c>
      <c r="I134" s="257">
        <f t="shared" si="4"/>
        <v>0.33518500000000001</v>
      </c>
      <c r="M134" s="243" t="s">
        <v>185</v>
      </c>
      <c r="N134" s="243">
        <v>1</v>
      </c>
      <c r="O134" s="336">
        <v>1045</v>
      </c>
      <c r="P134" s="243">
        <v>1</v>
      </c>
      <c r="Q134" s="243">
        <v>0</v>
      </c>
      <c r="R134" s="336">
        <v>1045</v>
      </c>
      <c r="S134" s="243">
        <v>1.1162736</v>
      </c>
      <c r="T134" s="336">
        <v>1166.5</v>
      </c>
      <c r="U134" s="337">
        <v>0.33518500000000001</v>
      </c>
      <c r="V134" s="243">
        <v>390.99</v>
      </c>
      <c r="W134" s="336">
        <v>1557.49</v>
      </c>
    </row>
    <row r="135" spans="1:23" ht="13.5" customHeight="1" thickBot="1">
      <c r="A135" s="213">
        <v>44166</v>
      </c>
      <c r="B135" s="213"/>
      <c r="C135" s="214">
        <v>1045</v>
      </c>
      <c r="D135" s="213">
        <v>44166</v>
      </c>
      <c r="E135" s="215"/>
      <c r="F135" s="216"/>
      <c r="G135" s="243">
        <f t="shared" si="5"/>
        <v>1.1073044400000001</v>
      </c>
      <c r="H135" s="302">
        <v>0</v>
      </c>
      <c r="I135" s="257">
        <f t="shared" si="4"/>
        <v>0.33402599999999999</v>
      </c>
      <c r="M135" s="243" t="s">
        <v>186</v>
      </c>
      <c r="N135" s="243">
        <v>1</v>
      </c>
      <c r="O135" s="336">
        <v>1045</v>
      </c>
      <c r="P135" s="243">
        <v>1</v>
      </c>
      <c r="Q135" s="243">
        <v>0</v>
      </c>
      <c r="R135" s="336">
        <v>1045</v>
      </c>
      <c r="S135" s="243">
        <v>1.1073044400000001</v>
      </c>
      <c r="T135" s="336">
        <v>1157.1300000000001</v>
      </c>
      <c r="U135" s="337">
        <v>0.33402599999999999</v>
      </c>
      <c r="V135" s="243">
        <v>386.51</v>
      </c>
      <c r="W135" s="336">
        <v>1543.64</v>
      </c>
    </row>
    <row r="136" spans="1:23" ht="13.5" customHeight="1" thickBot="1">
      <c r="A136" s="213">
        <v>44197</v>
      </c>
      <c r="B136" s="213"/>
      <c r="C136" s="214">
        <v>1100</v>
      </c>
      <c r="D136" s="213">
        <v>44197</v>
      </c>
      <c r="E136" s="215"/>
      <c r="F136" s="216"/>
      <c r="G136" s="243">
        <f t="shared" si="5"/>
        <v>1.09569012</v>
      </c>
      <c r="H136" s="302">
        <v>0</v>
      </c>
      <c r="I136" s="257">
        <f t="shared" si="4"/>
        <v>0.33286700000000002</v>
      </c>
      <c r="M136" s="243" t="s">
        <v>187</v>
      </c>
      <c r="N136" s="243">
        <v>1.0545</v>
      </c>
      <c r="O136" s="336">
        <v>1100</v>
      </c>
      <c r="P136" s="243">
        <v>1</v>
      </c>
      <c r="Q136" s="243">
        <v>0</v>
      </c>
      <c r="R136" s="336">
        <v>1100</v>
      </c>
      <c r="S136" s="243">
        <v>1.09569012</v>
      </c>
      <c r="T136" s="336">
        <v>1205.26</v>
      </c>
      <c r="U136" s="337">
        <v>0.33286700000000002</v>
      </c>
      <c r="V136" s="243">
        <v>401.19</v>
      </c>
      <c r="W136" s="336">
        <v>1606.45</v>
      </c>
    </row>
    <row r="137" spans="1:23" ht="13.5" customHeight="1" thickBot="1">
      <c r="A137" s="213">
        <v>44228</v>
      </c>
      <c r="B137" s="213"/>
      <c r="C137" s="214">
        <v>1100</v>
      </c>
      <c r="D137" s="213">
        <v>44228</v>
      </c>
      <c r="E137" s="215"/>
      <c r="F137" s="216"/>
      <c r="G137" s="243">
        <f t="shared" si="5"/>
        <v>1.0872098800000001</v>
      </c>
      <c r="H137" s="302">
        <v>0</v>
      </c>
      <c r="I137" s="257">
        <f t="shared" si="4"/>
        <v>0.331708</v>
      </c>
      <c r="M137" s="243" t="s">
        <v>188</v>
      </c>
      <c r="N137" s="243">
        <v>1</v>
      </c>
      <c r="O137" s="336">
        <v>1100</v>
      </c>
      <c r="P137" s="243">
        <v>1</v>
      </c>
      <c r="Q137" s="243">
        <v>0</v>
      </c>
      <c r="R137" s="336">
        <v>1100</v>
      </c>
      <c r="S137" s="243">
        <v>1.0872098800000001</v>
      </c>
      <c r="T137" s="336">
        <v>1195.93</v>
      </c>
      <c r="U137" s="337">
        <v>0.331708</v>
      </c>
      <c r="V137" s="243">
        <v>396.7</v>
      </c>
      <c r="W137" s="336">
        <v>1592.63</v>
      </c>
    </row>
    <row r="138" spans="1:23" ht="13.5" customHeight="1" thickBot="1">
      <c r="A138" s="213">
        <v>44256</v>
      </c>
      <c r="B138" s="213"/>
      <c r="C138" s="214">
        <v>1100</v>
      </c>
      <c r="D138" s="213">
        <v>44256</v>
      </c>
      <c r="E138" s="215"/>
      <c r="F138" s="216"/>
      <c r="G138" s="243">
        <f t="shared" si="5"/>
        <v>1.0820162099999999</v>
      </c>
      <c r="H138" s="302">
        <v>0</v>
      </c>
      <c r="I138" s="257">
        <f t="shared" si="4"/>
        <v>0.33054899999999998</v>
      </c>
      <c r="M138" s="243" t="s">
        <v>189</v>
      </c>
      <c r="N138" s="243">
        <v>1</v>
      </c>
      <c r="O138" s="336">
        <v>1100</v>
      </c>
      <c r="P138" s="243">
        <v>1</v>
      </c>
      <c r="Q138" s="243">
        <v>0</v>
      </c>
      <c r="R138" s="336">
        <v>1100</v>
      </c>
      <c r="S138" s="243">
        <v>1.0820162099999999</v>
      </c>
      <c r="T138" s="336">
        <v>1190.21</v>
      </c>
      <c r="U138" s="337">
        <v>0.33054899999999998</v>
      </c>
      <c r="V138" s="243">
        <v>393.42</v>
      </c>
      <c r="W138" s="336">
        <v>1583.63</v>
      </c>
    </row>
    <row r="139" spans="1:23" ht="13.5" customHeight="1" thickBot="1">
      <c r="A139" s="213">
        <v>44287</v>
      </c>
      <c r="B139" s="213"/>
      <c r="C139" s="214">
        <v>1100</v>
      </c>
      <c r="D139" s="213">
        <v>44287</v>
      </c>
      <c r="E139" s="215"/>
      <c r="F139" s="216"/>
      <c r="G139" s="243">
        <f t="shared" si="5"/>
        <v>1.0720461800000001</v>
      </c>
      <c r="H139" s="302">
        <v>0</v>
      </c>
      <c r="I139" s="257">
        <f t="shared" si="4"/>
        <v>0.32939000000000002</v>
      </c>
      <c r="M139" s="243" t="s">
        <v>190</v>
      </c>
      <c r="N139" s="243">
        <v>1</v>
      </c>
      <c r="O139" s="336">
        <v>1100</v>
      </c>
      <c r="P139" s="243">
        <v>1</v>
      </c>
      <c r="Q139" s="243">
        <v>0</v>
      </c>
      <c r="R139" s="336">
        <v>1100</v>
      </c>
      <c r="S139" s="243">
        <v>1.0720461800000001</v>
      </c>
      <c r="T139" s="336">
        <v>1179.25</v>
      </c>
      <c r="U139" s="337">
        <v>0.32939000000000002</v>
      </c>
      <c r="V139" s="243">
        <v>388.43</v>
      </c>
      <c r="W139" s="336">
        <v>1567.68</v>
      </c>
    </row>
    <row r="140" spans="1:23" ht="13.5" customHeight="1" thickBot="1">
      <c r="A140" s="213">
        <v>44317</v>
      </c>
      <c r="B140" s="213"/>
      <c r="C140" s="214">
        <v>1100</v>
      </c>
      <c r="D140" s="213">
        <v>44317</v>
      </c>
      <c r="E140" s="215"/>
      <c r="F140" s="216"/>
      <c r="G140" s="243">
        <f t="shared" si="5"/>
        <v>1.06565226</v>
      </c>
      <c r="H140" s="302">
        <v>0</v>
      </c>
      <c r="I140" s="257">
        <f t="shared" si="4"/>
        <v>0.32779999999999998</v>
      </c>
      <c r="M140" s="243" t="s">
        <v>191</v>
      </c>
      <c r="N140" s="243">
        <v>1</v>
      </c>
      <c r="O140" s="336">
        <v>1100</v>
      </c>
      <c r="P140" s="243">
        <v>1</v>
      </c>
      <c r="Q140" s="243">
        <v>0</v>
      </c>
      <c r="R140" s="336">
        <v>1100</v>
      </c>
      <c r="S140" s="243">
        <v>1.06565226</v>
      </c>
      <c r="T140" s="336">
        <v>1172.21</v>
      </c>
      <c r="U140" s="337">
        <v>0.32779999999999998</v>
      </c>
      <c r="V140" s="243">
        <v>384.25</v>
      </c>
      <c r="W140" s="336">
        <v>1556.46</v>
      </c>
    </row>
    <row r="141" spans="1:23" ht="13.5" customHeight="1" thickBot="1">
      <c r="A141" s="213">
        <v>44348</v>
      </c>
      <c r="B141" s="213"/>
      <c r="C141" s="214">
        <v>1100</v>
      </c>
      <c r="D141" s="213">
        <v>44348</v>
      </c>
      <c r="E141" s="215"/>
      <c r="F141" s="216"/>
      <c r="G141" s="243">
        <f t="shared" si="5"/>
        <v>1.0609839299999999</v>
      </c>
      <c r="H141" s="302">
        <v>0</v>
      </c>
      <c r="I141" s="257">
        <f t="shared" si="4"/>
        <v>0.32621</v>
      </c>
      <c r="M141" s="243" t="s">
        <v>192</v>
      </c>
      <c r="N141" s="243">
        <v>1</v>
      </c>
      <c r="O141" s="336">
        <v>1100</v>
      </c>
      <c r="P141" s="243">
        <v>1</v>
      </c>
      <c r="Q141" s="243">
        <v>0</v>
      </c>
      <c r="R141" s="336">
        <v>1100</v>
      </c>
      <c r="S141" s="243">
        <v>1.0609839299999999</v>
      </c>
      <c r="T141" s="336">
        <v>1167.08</v>
      </c>
      <c r="U141" s="337">
        <v>0.32621</v>
      </c>
      <c r="V141" s="243">
        <v>380.71</v>
      </c>
      <c r="W141" s="336">
        <v>1547.79</v>
      </c>
    </row>
    <row r="142" spans="1:23" ht="13.5" customHeight="1" thickBot="1">
      <c r="A142" s="213">
        <v>44378</v>
      </c>
      <c r="B142" s="213"/>
      <c r="C142" s="214">
        <v>1100</v>
      </c>
      <c r="D142" s="213">
        <v>44378</v>
      </c>
      <c r="E142" s="215"/>
      <c r="F142" s="216"/>
      <c r="G142" s="243">
        <f t="shared" si="5"/>
        <v>1.0522502600000001</v>
      </c>
      <c r="H142" s="302">
        <v>0</v>
      </c>
      <c r="I142" s="257">
        <f t="shared" si="4"/>
        <v>0.32419100000000001</v>
      </c>
      <c r="M142" s="243" t="s">
        <v>193</v>
      </c>
      <c r="N142" s="243">
        <v>1</v>
      </c>
      <c r="O142" s="336">
        <v>1100</v>
      </c>
      <c r="P142" s="243">
        <v>1</v>
      </c>
      <c r="Q142" s="243">
        <v>0</v>
      </c>
      <c r="R142" s="336">
        <v>1100</v>
      </c>
      <c r="S142" s="243">
        <v>1.0522502600000001</v>
      </c>
      <c r="T142" s="336">
        <v>1157.47</v>
      </c>
      <c r="U142" s="337">
        <v>0.32419100000000001</v>
      </c>
      <c r="V142" s="243">
        <v>375.24</v>
      </c>
      <c r="W142" s="336">
        <v>1532.71</v>
      </c>
    </row>
    <row r="143" spans="1:23" ht="13.5" customHeight="1" thickBot="1">
      <c r="A143" s="213">
        <v>44409</v>
      </c>
      <c r="B143" s="213"/>
      <c r="C143" s="214">
        <v>1100</v>
      </c>
      <c r="D143" s="213">
        <v>44409</v>
      </c>
      <c r="E143" s="215"/>
      <c r="F143" s="216"/>
      <c r="G143" s="243">
        <f t="shared" si="5"/>
        <v>1.0447282099999999</v>
      </c>
      <c r="H143" s="302">
        <v>0</v>
      </c>
      <c r="I143" s="257">
        <f t="shared" si="4"/>
        <v>0.321745</v>
      </c>
      <c r="M143" s="243" t="s">
        <v>194</v>
      </c>
      <c r="N143" s="243">
        <v>1</v>
      </c>
      <c r="O143" s="336">
        <v>1100</v>
      </c>
      <c r="P143" s="243">
        <v>1</v>
      </c>
      <c r="Q143" s="243">
        <v>0</v>
      </c>
      <c r="R143" s="336">
        <v>1100</v>
      </c>
      <c r="S143" s="243">
        <v>1.0447282099999999</v>
      </c>
      <c r="T143" s="336">
        <v>1149.2</v>
      </c>
      <c r="U143" s="337">
        <v>0.321745</v>
      </c>
      <c r="V143" s="243">
        <v>369.75</v>
      </c>
      <c r="W143" s="336">
        <v>1518.95</v>
      </c>
    </row>
    <row r="144" spans="1:23" ht="13.5" customHeight="1" thickBot="1">
      <c r="A144" s="213">
        <v>44440</v>
      </c>
      <c r="B144" s="213"/>
      <c r="C144" s="214">
        <v>1100</v>
      </c>
      <c r="D144" s="213">
        <v>44440</v>
      </c>
      <c r="E144" s="215"/>
      <c r="F144" s="216"/>
      <c r="G144" s="243">
        <f t="shared" si="5"/>
        <v>1.0355121599999999</v>
      </c>
      <c r="H144" s="302">
        <v>0</v>
      </c>
      <c r="I144" s="257">
        <f t="shared" ref="I144:I171" si="6">U144</f>
        <v>0.319299</v>
      </c>
      <c r="M144" s="243" t="s">
        <v>195</v>
      </c>
      <c r="N144" s="243">
        <v>1</v>
      </c>
      <c r="O144" s="336">
        <v>1100</v>
      </c>
      <c r="P144" s="243">
        <v>1</v>
      </c>
      <c r="Q144" s="243">
        <v>0</v>
      </c>
      <c r="R144" s="336">
        <v>1100</v>
      </c>
      <c r="S144" s="243">
        <v>1.0355121599999999</v>
      </c>
      <c r="T144" s="336">
        <v>1139.06</v>
      </c>
      <c r="U144" s="337">
        <v>0.319299</v>
      </c>
      <c r="V144" s="243">
        <v>363.7</v>
      </c>
      <c r="W144" s="336">
        <v>1502.76</v>
      </c>
    </row>
    <row r="145" spans="1:23" ht="13.5" customHeight="1" thickBot="1">
      <c r="A145" s="213">
        <v>44470</v>
      </c>
      <c r="B145" s="213"/>
      <c r="C145" s="214">
        <v>1100</v>
      </c>
      <c r="D145" s="213">
        <v>44470</v>
      </c>
      <c r="E145" s="215"/>
      <c r="F145" s="216"/>
      <c r="G145" s="243">
        <f t="shared" si="5"/>
        <v>1.02384038</v>
      </c>
      <c r="H145" s="302">
        <v>0</v>
      </c>
      <c r="I145" s="257">
        <f t="shared" si="6"/>
        <v>0.31628699999999998</v>
      </c>
      <c r="M145" s="243" t="s">
        <v>196</v>
      </c>
      <c r="N145" s="243">
        <v>1</v>
      </c>
      <c r="O145" s="336">
        <v>1100</v>
      </c>
      <c r="P145" s="243">
        <v>1</v>
      </c>
      <c r="Q145" s="243">
        <v>0</v>
      </c>
      <c r="R145" s="336">
        <v>1100</v>
      </c>
      <c r="S145" s="243">
        <v>1.02384038</v>
      </c>
      <c r="T145" s="336">
        <v>1126.22</v>
      </c>
      <c r="U145" s="337">
        <v>0.31628699999999998</v>
      </c>
      <c r="V145" s="243">
        <v>356.2</v>
      </c>
      <c r="W145" s="336">
        <v>1482.42</v>
      </c>
    </row>
    <row r="146" spans="1:23" ht="13.5" customHeight="1" thickBot="1">
      <c r="A146" s="213">
        <v>44501</v>
      </c>
      <c r="B146" s="213"/>
      <c r="C146" s="214">
        <v>1100</v>
      </c>
      <c r="D146" s="213">
        <v>44501</v>
      </c>
      <c r="E146" s="215"/>
      <c r="F146" s="216"/>
      <c r="G146" s="243">
        <f t="shared" si="5"/>
        <v>1.0116999799999999</v>
      </c>
      <c r="H146" s="302">
        <v>0</v>
      </c>
      <c r="I146" s="257">
        <f t="shared" si="6"/>
        <v>0.31271199999999999</v>
      </c>
      <c r="M146" s="243" t="s">
        <v>197</v>
      </c>
      <c r="N146" s="243">
        <v>1</v>
      </c>
      <c r="O146" s="336">
        <v>1100</v>
      </c>
      <c r="P146" s="243">
        <v>1</v>
      </c>
      <c r="Q146" s="243">
        <v>0</v>
      </c>
      <c r="R146" s="336">
        <v>1100</v>
      </c>
      <c r="S146" s="243">
        <v>1.0116999799999999</v>
      </c>
      <c r="T146" s="336">
        <v>1112.8699999999999</v>
      </c>
      <c r="U146" s="337">
        <v>0.31271199999999999</v>
      </c>
      <c r="V146" s="243">
        <v>348</v>
      </c>
      <c r="W146" s="336">
        <v>1460.87</v>
      </c>
    </row>
    <row r="147" spans="1:23" ht="13.5" customHeight="1" thickBot="1">
      <c r="A147" s="213">
        <v>44531</v>
      </c>
      <c r="B147" s="213"/>
      <c r="C147" s="214">
        <v>1100</v>
      </c>
      <c r="D147" s="213">
        <v>44531</v>
      </c>
      <c r="E147" s="215"/>
      <c r="F147" s="216"/>
      <c r="G147" s="243">
        <f t="shared" si="5"/>
        <v>0.99999998000000001</v>
      </c>
      <c r="H147" s="302">
        <v>7.7000000000000002E-3</v>
      </c>
      <c r="I147" s="257">
        <f t="shared" si="6"/>
        <v>0.30830000000000002</v>
      </c>
      <c r="M147" s="243" t="s">
        <v>198</v>
      </c>
      <c r="N147" s="243">
        <v>1</v>
      </c>
      <c r="O147" s="336">
        <v>1100</v>
      </c>
      <c r="P147" s="243">
        <v>1</v>
      </c>
      <c r="Q147" s="243">
        <v>0</v>
      </c>
      <c r="R147" s="336">
        <v>1100</v>
      </c>
      <c r="S147" s="243">
        <v>0.99999998000000001</v>
      </c>
      <c r="T147" s="336">
        <v>1100</v>
      </c>
      <c r="U147" s="337">
        <v>0.30830000000000002</v>
      </c>
      <c r="V147" s="243">
        <v>339.13</v>
      </c>
      <c r="W147" s="336">
        <v>1439.13</v>
      </c>
    </row>
    <row r="148" spans="1:23" ht="13.5" customHeight="1" thickBot="1">
      <c r="A148" s="213">
        <v>44562</v>
      </c>
      <c r="B148" s="213"/>
      <c r="C148" s="214">
        <v>1212</v>
      </c>
      <c r="D148" s="213">
        <v>44562</v>
      </c>
      <c r="E148" s="215"/>
      <c r="F148" s="216"/>
      <c r="G148" s="243">
        <f t="shared" si="5"/>
        <v>0.99999998000000001</v>
      </c>
      <c r="H148" s="302">
        <v>7.3000000000000001E-3</v>
      </c>
      <c r="I148" s="257">
        <f t="shared" si="6"/>
        <v>0.30059999999999998</v>
      </c>
      <c r="M148" s="243" t="s">
        <v>199</v>
      </c>
      <c r="N148" s="243">
        <v>1.1015999999999999</v>
      </c>
      <c r="O148" s="336">
        <v>1212</v>
      </c>
      <c r="P148" s="243">
        <v>1</v>
      </c>
      <c r="Q148" s="243">
        <v>0</v>
      </c>
      <c r="R148" s="336">
        <v>1212</v>
      </c>
      <c r="S148" s="243">
        <v>0.99999998000000001</v>
      </c>
      <c r="T148" s="336">
        <v>1212</v>
      </c>
      <c r="U148" s="337">
        <v>0.30059999999999998</v>
      </c>
      <c r="V148" s="243">
        <v>364.32</v>
      </c>
      <c r="W148" s="336">
        <v>1576.32</v>
      </c>
    </row>
    <row r="149" spans="1:23" ht="13.5" customHeight="1" thickBot="1">
      <c r="A149" s="213">
        <v>44593</v>
      </c>
      <c r="B149" s="213"/>
      <c r="C149" s="214">
        <v>1212</v>
      </c>
      <c r="D149" s="213">
        <v>44593</v>
      </c>
      <c r="E149" s="215"/>
      <c r="F149" s="216"/>
      <c r="G149" s="243">
        <f t="shared" si="5"/>
        <v>0.99999998000000001</v>
      </c>
      <c r="H149" s="302">
        <v>7.6E-3</v>
      </c>
      <c r="I149" s="257">
        <f t="shared" si="6"/>
        <v>0.29330000000000001</v>
      </c>
      <c r="M149" s="243" t="s">
        <v>200</v>
      </c>
      <c r="N149" s="243">
        <v>1</v>
      </c>
      <c r="O149" s="336">
        <v>1212</v>
      </c>
      <c r="P149" s="243">
        <v>1</v>
      </c>
      <c r="Q149" s="243">
        <v>0</v>
      </c>
      <c r="R149" s="336">
        <v>1212</v>
      </c>
      <c r="S149" s="243">
        <v>0.99999998000000001</v>
      </c>
      <c r="T149" s="336">
        <v>1212</v>
      </c>
      <c r="U149" s="337">
        <v>0.29330000000000001</v>
      </c>
      <c r="V149" s="243">
        <v>355.48</v>
      </c>
      <c r="W149" s="336">
        <v>1567.48</v>
      </c>
    </row>
    <row r="150" spans="1:23" ht="13.5" customHeight="1" thickBot="1">
      <c r="A150" s="213">
        <v>44621</v>
      </c>
      <c r="B150" s="213"/>
      <c r="C150" s="214">
        <v>1212</v>
      </c>
      <c r="D150" s="213">
        <v>44621</v>
      </c>
      <c r="E150" s="215"/>
      <c r="F150" s="216"/>
      <c r="G150" s="243">
        <f t="shared" si="5"/>
        <v>0.99999998000000001</v>
      </c>
      <c r="H150" s="302">
        <v>9.2999999999999992E-3</v>
      </c>
      <c r="I150" s="257">
        <f t="shared" si="6"/>
        <v>0.28570000000000001</v>
      </c>
      <c r="M150" s="243" t="s">
        <v>201</v>
      </c>
      <c r="N150" s="243">
        <v>1</v>
      </c>
      <c r="O150" s="336">
        <v>1212</v>
      </c>
      <c r="P150" s="243">
        <v>1</v>
      </c>
      <c r="Q150" s="243">
        <v>0</v>
      </c>
      <c r="R150" s="336">
        <v>1212</v>
      </c>
      <c r="S150" s="243">
        <v>0.99999998000000001</v>
      </c>
      <c r="T150" s="336">
        <v>1212</v>
      </c>
      <c r="U150" s="337">
        <v>0.28570000000000001</v>
      </c>
      <c r="V150" s="243">
        <v>346.26</v>
      </c>
      <c r="W150" s="336">
        <v>1558.26</v>
      </c>
    </row>
    <row r="151" spans="1:23" ht="13.5" customHeight="1" thickBot="1">
      <c r="A151" s="213">
        <v>44652</v>
      </c>
      <c r="B151" s="213"/>
      <c r="C151" s="214">
        <v>1212</v>
      </c>
      <c r="D151" s="213">
        <v>44652</v>
      </c>
      <c r="E151" s="215"/>
      <c r="F151" s="216"/>
      <c r="G151" s="243">
        <f t="shared" si="5"/>
        <v>0.99999998000000001</v>
      </c>
      <c r="H151" s="302">
        <v>8.3000000000000001E-3</v>
      </c>
      <c r="I151" s="257">
        <f t="shared" si="6"/>
        <v>0.27639999999999998</v>
      </c>
      <c r="M151" s="243" t="s">
        <v>202</v>
      </c>
      <c r="N151" s="243">
        <v>1</v>
      </c>
      <c r="O151" s="336">
        <v>1212</v>
      </c>
      <c r="P151" s="243">
        <v>1</v>
      </c>
      <c r="Q151" s="243">
        <v>0</v>
      </c>
      <c r="R151" s="336">
        <v>1212</v>
      </c>
      <c r="S151" s="243">
        <v>0.99999998000000001</v>
      </c>
      <c r="T151" s="336">
        <v>1212</v>
      </c>
      <c r="U151" s="337">
        <v>0.27639999999999998</v>
      </c>
      <c r="V151" s="243">
        <v>334.99</v>
      </c>
      <c r="W151" s="336">
        <v>1546.99</v>
      </c>
    </row>
    <row r="152" spans="1:23" ht="13.5" customHeight="1" thickBot="1">
      <c r="A152" s="213">
        <v>44682</v>
      </c>
      <c r="B152" s="213"/>
      <c r="C152" s="214">
        <v>1212</v>
      </c>
      <c r="D152" s="213">
        <v>44682</v>
      </c>
      <c r="E152" s="215"/>
      <c r="F152" s="216"/>
      <c r="G152" s="243">
        <f t="shared" si="5"/>
        <v>0.99999998000000001</v>
      </c>
      <c r="H152" s="302">
        <v>1.03E-2</v>
      </c>
      <c r="I152" s="257">
        <f t="shared" si="6"/>
        <v>0.2681</v>
      </c>
      <c r="M152" s="243" t="s">
        <v>203</v>
      </c>
      <c r="N152" s="243">
        <v>1</v>
      </c>
      <c r="O152" s="336">
        <v>1212</v>
      </c>
      <c r="P152" s="243">
        <v>1</v>
      </c>
      <c r="Q152" s="243">
        <v>0</v>
      </c>
      <c r="R152" s="336">
        <v>1212</v>
      </c>
      <c r="S152" s="243">
        <v>0.99999998000000001</v>
      </c>
      <c r="T152" s="336">
        <v>1212</v>
      </c>
      <c r="U152" s="337">
        <v>0.2681</v>
      </c>
      <c r="V152" s="243">
        <v>324.93</v>
      </c>
      <c r="W152" s="336">
        <v>1536.93</v>
      </c>
    </row>
    <row r="153" spans="1:23" ht="13.5" customHeight="1" thickBot="1">
      <c r="A153" s="213">
        <v>44713</v>
      </c>
      <c r="B153" s="213"/>
      <c r="C153" s="214">
        <v>1212</v>
      </c>
      <c r="D153" s="213">
        <v>44713</v>
      </c>
      <c r="E153" s="215"/>
      <c r="F153" s="216"/>
      <c r="G153" s="243">
        <f t="shared" si="5"/>
        <v>0.99999998000000001</v>
      </c>
      <c r="H153" s="302">
        <v>1.0200000000000001E-2</v>
      </c>
      <c r="I153" s="257">
        <f t="shared" si="6"/>
        <v>0.25779999999999997</v>
      </c>
      <c r="M153" s="243" t="s">
        <v>204</v>
      </c>
      <c r="N153" s="243">
        <v>1</v>
      </c>
      <c r="O153" s="336">
        <v>1212</v>
      </c>
      <c r="P153" s="243">
        <v>1</v>
      </c>
      <c r="Q153" s="243">
        <v>0</v>
      </c>
      <c r="R153" s="336">
        <v>1212</v>
      </c>
      <c r="S153" s="243">
        <v>0.99999998000000001</v>
      </c>
      <c r="T153" s="336">
        <v>1212</v>
      </c>
      <c r="U153" s="337">
        <v>0.25779999999999997</v>
      </c>
      <c r="V153" s="243">
        <v>312.45</v>
      </c>
      <c r="W153" s="336">
        <v>1524.45</v>
      </c>
    </row>
    <row r="154" spans="1:23" ht="13.5" customHeight="1" thickBot="1">
      <c r="A154" s="213">
        <v>44743</v>
      </c>
      <c r="B154" s="213"/>
      <c r="C154" s="214">
        <v>1212</v>
      </c>
      <c r="D154" s="213">
        <v>44743</v>
      </c>
      <c r="E154" s="215"/>
      <c r="F154" s="216"/>
      <c r="G154" s="243">
        <f t="shared" si="5"/>
        <v>0.99999998000000001</v>
      </c>
      <c r="H154" s="302">
        <v>1.03E-2</v>
      </c>
      <c r="I154" s="257">
        <f t="shared" si="6"/>
        <v>0.24759999999999999</v>
      </c>
      <c r="M154" s="243" t="s">
        <v>205</v>
      </c>
      <c r="N154" s="243">
        <v>1</v>
      </c>
      <c r="O154" s="336">
        <v>1212</v>
      </c>
      <c r="P154" s="243">
        <v>1</v>
      </c>
      <c r="Q154" s="243">
        <v>0</v>
      </c>
      <c r="R154" s="336">
        <v>1212</v>
      </c>
      <c r="S154" s="243">
        <v>0.99999998000000001</v>
      </c>
      <c r="T154" s="336">
        <v>1212</v>
      </c>
      <c r="U154" s="337">
        <v>0.24759999999999999</v>
      </c>
      <c r="V154" s="243">
        <v>300.08999999999997</v>
      </c>
      <c r="W154" s="336">
        <v>1512.09</v>
      </c>
    </row>
    <row r="155" spans="1:23" ht="13.5" customHeight="1" thickBot="1">
      <c r="A155" s="213">
        <v>44774</v>
      </c>
      <c r="B155" s="213"/>
      <c r="C155" s="214">
        <v>1212</v>
      </c>
      <c r="D155" s="213">
        <v>44774</v>
      </c>
      <c r="E155" s="215"/>
      <c r="F155" s="216"/>
      <c r="G155" s="243">
        <f t="shared" si="5"/>
        <v>0.99999998000000001</v>
      </c>
      <c r="H155" s="302">
        <v>1.17E-2</v>
      </c>
      <c r="I155" s="257">
        <f t="shared" si="6"/>
        <v>0.23730000000000001</v>
      </c>
      <c r="M155" s="243" t="s">
        <v>206</v>
      </c>
      <c r="N155" s="243">
        <v>1</v>
      </c>
      <c r="O155" s="336">
        <v>1212</v>
      </c>
      <c r="P155" s="243">
        <v>1</v>
      </c>
      <c r="Q155" s="243">
        <v>0</v>
      </c>
      <c r="R155" s="336">
        <v>1212</v>
      </c>
      <c r="S155" s="243">
        <v>0.99999998000000001</v>
      </c>
      <c r="T155" s="336">
        <v>1212</v>
      </c>
      <c r="U155" s="337">
        <v>0.23730000000000001</v>
      </c>
      <c r="V155" s="243">
        <v>287.60000000000002</v>
      </c>
      <c r="W155" s="336">
        <v>1499.6</v>
      </c>
    </row>
    <row r="156" spans="1:23" ht="13.5" customHeight="1" thickBot="1">
      <c r="A156" s="213">
        <v>44805</v>
      </c>
      <c r="B156" s="213"/>
      <c r="C156" s="214">
        <v>1212</v>
      </c>
      <c r="D156" s="213">
        <v>44805</v>
      </c>
      <c r="E156" s="215"/>
      <c r="F156" s="216"/>
      <c r="G156" s="243">
        <f t="shared" si="5"/>
        <v>0.99999998000000001</v>
      </c>
      <c r="H156" s="302">
        <v>1.0699999999999999E-2</v>
      </c>
      <c r="I156" s="257">
        <f t="shared" si="6"/>
        <v>0.22559999999999999</v>
      </c>
      <c r="M156" s="243" t="s">
        <v>207</v>
      </c>
      <c r="N156" s="243">
        <v>1</v>
      </c>
      <c r="O156" s="336">
        <v>1212</v>
      </c>
      <c r="P156" s="243">
        <v>1</v>
      </c>
      <c r="Q156" s="243">
        <v>0</v>
      </c>
      <c r="R156" s="336">
        <v>1212</v>
      </c>
      <c r="S156" s="243">
        <v>0.99999998000000001</v>
      </c>
      <c r="T156" s="336">
        <v>1212</v>
      </c>
      <c r="U156" s="337">
        <v>0.22559999999999999</v>
      </c>
      <c r="V156" s="243">
        <v>273.42</v>
      </c>
      <c r="W156" s="336">
        <v>1485.42</v>
      </c>
    </row>
    <row r="157" spans="1:23" ht="13.5" customHeight="1" thickBot="1">
      <c r="A157" s="213">
        <v>44835</v>
      </c>
      <c r="B157" s="213"/>
      <c r="C157" s="214">
        <v>1212</v>
      </c>
      <c r="D157" s="213">
        <v>44835</v>
      </c>
      <c r="E157" s="215"/>
      <c r="F157" s="216"/>
      <c r="G157" s="243">
        <f t="shared" si="5"/>
        <v>0.99999998000000001</v>
      </c>
      <c r="H157" s="302">
        <v>1.0200000000000001E-2</v>
      </c>
      <c r="I157" s="257">
        <f t="shared" si="6"/>
        <v>0.21490000000000001</v>
      </c>
      <c r="M157" s="243" t="s">
        <v>208</v>
      </c>
      <c r="N157" s="243">
        <v>1</v>
      </c>
      <c r="O157" s="336">
        <v>1212</v>
      </c>
      <c r="P157" s="243">
        <v>1</v>
      </c>
      <c r="Q157" s="243">
        <v>0</v>
      </c>
      <c r="R157" s="336">
        <v>1212</v>
      </c>
      <c r="S157" s="243">
        <v>0.99999998000000001</v>
      </c>
      <c r="T157" s="336">
        <v>1212</v>
      </c>
      <c r="U157" s="337">
        <v>0.21490000000000001</v>
      </c>
      <c r="V157" s="243">
        <v>260.45</v>
      </c>
      <c r="W157" s="336">
        <v>1472.45</v>
      </c>
    </row>
    <row r="158" spans="1:23" ht="13.5" customHeight="1" thickBot="1">
      <c r="A158" s="213">
        <v>44866</v>
      </c>
      <c r="B158" s="213"/>
      <c r="C158" s="214">
        <v>1212</v>
      </c>
      <c r="D158" s="213">
        <v>44866</v>
      </c>
      <c r="E158" s="215"/>
      <c r="F158" s="216"/>
      <c r="G158" s="243">
        <f t="shared" si="5"/>
        <v>0.99999998000000001</v>
      </c>
      <c r="H158" s="302">
        <v>1.0200000000000001E-2</v>
      </c>
      <c r="I158" s="257">
        <f t="shared" si="6"/>
        <v>0.20469999999999999</v>
      </c>
      <c r="M158" s="243" t="s">
        <v>209</v>
      </c>
      <c r="N158" s="243">
        <v>1</v>
      </c>
      <c r="O158" s="336">
        <v>1212</v>
      </c>
      <c r="P158" s="243">
        <v>1</v>
      </c>
      <c r="Q158" s="243">
        <v>0</v>
      </c>
      <c r="R158" s="336">
        <v>1212</v>
      </c>
      <c r="S158" s="243">
        <v>0.99999998000000001</v>
      </c>
      <c r="T158" s="336">
        <v>1212</v>
      </c>
      <c r="U158" s="337">
        <v>0.20469999999999999</v>
      </c>
      <c r="V158" s="243">
        <v>248.09</v>
      </c>
      <c r="W158" s="336">
        <v>1460.09</v>
      </c>
    </row>
    <row r="159" spans="1:23" ht="13.5" customHeight="1" thickBot="1">
      <c r="A159" s="213">
        <v>44896</v>
      </c>
      <c r="B159" s="213"/>
      <c r="C159" s="214">
        <v>1212</v>
      </c>
      <c r="D159" s="213">
        <v>44896</v>
      </c>
      <c r="E159" s="215"/>
      <c r="F159" s="216"/>
      <c r="G159" s="243">
        <f t="shared" si="5"/>
        <v>0.99999998000000001</v>
      </c>
      <c r="H159" s="302">
        <v>1.12E-2</v>
      </c>
      <c r="I159" s="257">
        <f t="shared" si="6"/>
        <v>0.19450000000000001</v>
      </c>
      <c r="M159" s="243" t="s">
        <v>210</v>
      </c>
      <c r="N159" s="243">
        <v>1</v>
      </c>
      <c r="O159" s="336">
        <v>1212</v>
      </c>
      <c r="P159" s="243">
        <v>1</v>
      </c>
      <c r="Q159" s="243">
        <v>0</v>
      </c>
      <c r="R159" s="336">
        <v>1212</v>
      </c>
      <c r="S159" s="243">
        <v>0.99999998000000001</v>
      </c>
      <c r="T159" s="336">
        <v>1212</v>
      </c>
      <c r="U159" s="337">
        <v>0.19450000000000001</v>
      </c>
      <c r="V159" s="243">
        <v>235.73</v>
      </c>
      <c r="W159" s="336">
        <v>1447.73</v>
      </c>
    </row>
    <row r="160" spans="1:23" ht="13.5" customHeight="1" thickBot="1">
      <c r="A160" s="213">
        <v>44927</v>
      </c>
      <c r="C160" s="303">
        <f>O160</f>
        <v>1302</v>
      </c>
      <c r="D160" s="213">
        <v>44927</v>
      </c>
      <c r="E160" s="215"/>
      <c r="G160" s="243">
        <f t="shared" si="5"/>
        <v>0.99999998000000001</v>
      </c>
      <c r="H160" s="302">
        <v>1.12E-2</v>
      </c>
      <c r="I160" s="257">
        <f t="shared" si="6"/>
        <v>0.18329999999999999</v>
      </c>
      <c r="M160" s="243" t="s">
        <v>211</v>
      </c>
      <c r="N160" s="243">
        <v>1.0592999999999999</v>
      </c>
      <c r="O160" s="336">
        <v>1302</v>
      </c>
      <c r="P160" s="243">
        <v>1</v>
      </c>
      <c r="Q160" s="243">
        <v>0</v>
      </c>
      <c r="R160" s="336">
        <v>1302</v>
      </c>
      <c r="S160" s="243">
        <v>0.99999998000000001</v>
      </c>
      <c r="T160" s="336">
        <v>1302</v>
      </c>
      <c r="U160" s="337">
        <v>0.18329999999999999</v>
      </c>
      <c r="V160" s="243">
        <v>238.65</v>
      </c>
      <c r="W160" s="336">
        <v>1540.65</v>
      </c>
    </row>
    <row r="161" spans="1:23" ht="13" thickBot="1">
      <c r="A161" s="213">
        <v>44958</v>
      </c>
      <c r="C161" s="303">
        <f t="shared" ref="C161:C169" si="7">O161</f>
        <v>1302</v>
      </c>
      <c r="D161" s="213">
        <v>44958</v>
      </c>
      <c r="E161" s="215"/>
      <c r="G161" s="243">
        <f t="shared" si="5"/>
        <v>0.99999998000000001</v>
      </c>
      <c r="H161" s="302">
        <v>9.1999999999999998E-3</v>
      </c>
      <c r="I161" s="257">
        <f t="shared" si="6"/>
        <v>0.1721</v>
      </c>
      <c r="M161" s="243" t="s">
        <v>212</v>
      </c>
      <c r="N161" s="243">
        <v>1</v>
      </c>
      <c r="O161" s="336">
        <v>1302</v>
      </c>
      <c r="P161" s="243">
        <v>1</v>
      </c>
      <c r="Q161" s="243">
        <v>0</v>
      </c>
      <c r="R161" s="336">
        <v>1302</v>
      </c>
      <c r="S161" s="243">
        <v>0.99999998000000001</v>
      </c>
      <c r="T161" s="336">
        <v>1302</v>
      </c>
      <c r="U161" s="337">
        <v>0.1721</v>
      </c>
      <c r="V161" s="243">
        <v>224.07</v>
      </c>
      <c r="W161" s="336">
        <v>1526.07</v>
      </c>
    </row>
    <row r="162" spans="1:23" ht="13" thickBot="1">
      <c r="A162" s="213">
        <v>44986</v>
      </c>
      <c r="C162" s="303">
        <f t="shared" si="7"/>
        <v>1302</v>
      </c>
      <c r="D162" s="213">
        <v>44986</v>
      </c>
      <c r="E162" s="215"/>
      <c r="G162" s="243">
        <f t="shared" si="5"/>
        <v>0.99999998000000001</v>
      </c>
      <c r="H162" s="302">
        <v>1.17E-2</v>
      </c>
      <c r="I162" s="257">
        <f t="shared" si="6"/>
        <v>0.16289999999999999</v>
      </c>
      <c r="M162" s="243" t="s">
        <v>213</v>
      </c>
      <c r="N162" s="243">
        <v>1</v>
      </c>
      <c r="O162" s="336">
        <v>1302</v>
      </c>
      <c r="P162" s="243">
        <v>1</v>
      </c>
      <c r="Q162" s="243">
        <v>0</v>
      </c>
      <c r="R162" s="336">
        <v>1302</v>
      </c>
      <c r="S162" s="243">
        <v>0.99999998000000001</v>
      </c>
      <c r="T162" s="336">
        <v>1302</v>
      </c>
      <c r="U162" s="337">
        <v>0.16289999999999999</v>
      </c>
      <c r="V162" s="243">
        <v>212.09</v>
      </c>
      <c r="W162" s="336">
        <v>1514.09</v>
      </c>
    </row>
    <row r="163" spans="1:23" ht="13" thickBot="1">
      <c r="A163" s="213">
        <v>45017</v>
      </c>
      <c r="C163" s="303">
        <f t="shared" si="7"/>
        <v>1302</v>
      </c>
      <c r="D163" s="213">
        <v>45017</v>
      </c>
      <c r="E163" s="215"/>
      <c r="G163" s="243">
        <f t="shared" si="5"/>
        <v>0.99999998000000001</v>
      </c>
      <c r="H163" s="302">
        <v>9.1999999999999998E-3</v>
      </c>
      <c r="I163" s="257">
        <f t="shared" si="6"/>
        <v>0.1512</v>
      </c>
      <c r="M163" s="243" t="s">
        <v>214</v>
      </c>
      <c r="N163" s="243">
        <v>1</v>
      </c>
      <c r="O163" s="336">
        <v>1302</v>
      </c>
      <c r="P163" s="243">
        <v>1</v>
      </c>
      <c r="Q163" s="243">
        <v>0</v>
      </c>
      <c r="R163" s="336">
        <v>1302</v>
      </c>
      <c r="S163" s="243">
        <v>0.99999998000000001</v>
      </c>
      <c r="T163" s="336">
        <v>1302</v>
      </c>
      <c r="U163" s="337">
        <v>0.1512</v>
      </c>
      <c r="V163" s="243">
        <v>196.86</v>
      </c>
      <c r="W163" s="336">
        <v>1498.86</v>
      </c>
    </row>
    <row r="164" spans="1:23" ht="13" thickBot="1">
      <c r="A164" s="213">
        <v>45047</v>
      </c>
      <c r="C164" s="303">
        <f t="shared" si="7"/>
        <v>1320</v>
      </c>
      <c r="D164" s="213">
        <v>45047</v>
      </c>
      <c r="E164" s="215"/>
      <c r="G164" s="243">
        <f t="shared" si="5"/>
        <v>0.99999998000000001</v>
      </c>
      <c r="H164" s="302">
        <v>1.12E-2</v>
      </c>
      <c r="I164" s="257">
        <f t="shared" si="6"/>
        <v>0.14199999999999999</v>
      </c>
      <c r="M164" s="243" t="s">
        <v>215</v>
      </c>
      <c r="N164" s="243">
        <v>1</v>
      </c>
      <c r="O164" s="336">
        <v>1320</v>
      </c>
      <c r="P164" s="243">
        <v>1</v>
      </c>
      <c r="Q164" s="243">
        <v>0</v>
      </c>
      <c r="R164" s="336">
        <v>1320</v>
      </c>
      <c r="S164" s="243">
        <v>0.99999998000000001</v>
      </c>
      <c r="T164" s="336">
        <v>1320</v>
      </c>
      <c r="U164" s="337">
        <v>0.14199999999999999</v>
      </c>
      <c r="V164" s="243">
        <v>187.44</v>
      </c>
      <c r="W164" s="336">
        <v>1507.44</v>
      </c>
    </row>
    <row r="165" spans="1:23" ht="13" thickBot="1">
      <c r="A165" s="213">
        <v>45078</v>
      </c>
      <c r="C165" s="303">
        <f t="shared" si="7"/>
        <v>1320</v>
      </c>
      <c r="D165" s="213">
        <v>45078</v>
      </c>
      <c r="E165" s="215"/>
      <c r="G165" s="243">
        <f t="shared" si="5"/>
        <v>0.99999998000000001</v>
      </c>
      <c r="H165" s="302">
        <v>1.0699999999999999E-2</v>
      </c>
      <c r="I165" s="257">
        <f t="shared" si="6"/>
        <v>0.1308</v>
      </c>
      <c r="M165" s="243" t="s">
        <v>216</v>
      </c>
      <c r="N165" s="243">
        <v>1</v>
      </c>
      <c r="O165" s="336">
        <v>1320</v>
      </c>
      <c r="P165" s="243">
        <v>1</v>
      </c>
      <c r="Q165" s="243">
        <v>0</v>
      </c>
      <c r="R165" s="336">
        <v>1320</v>
      </c>
      <c r="S165" s="243">
        <v>0.99999998000000001</v>
      </c>
      <c r="T165" s="336">
        <v>1320</v>
      </c>
      <c r="U165" s="337">
        <v>0.1308</v>
      </c>
      <c r="V165" s="243">
        <v>172.65</v>
      </c>
      <c r="W165" s="336">
        <v>1492.65</v>
      </c>
    </row>
    <row r="166" spans="1:23" ht="13" thickBot="1">
      <c r="A166" s="213">
        <v>45108</v>
      </c>
      <c r="C166" s="303">
        <f t="shared" si="7"/>
        <v>1320</v>
      </c>
      <c r="D166" s="213">
        <v>45108</v>
      </c>
      <c r="E166" s="215"/>
      <c r="G166" s="243">
        <f t="shared" si="5"/>
        <v>0.99999998000000001</v>
      </c>
      <c r="H166" s="302">
        <v>1.0699999999999999E-2</v>
      </c>
      <c r="I166" s="257">
        <f t="shared" si="6"/>
        <v>0.1201</v>
      </c>
      <c r="M166" s="243" t="s">
        <v>219</v>
      </c>
      <c r="N166" s="243">
        <v>1</v>
      </c>
      <c r="O166" s="336">
        <v>1320</v>
      </c>
      <c r="P166" s="243">
        <v>1</v>
      </c>
      <c r="Q166" s="243">
        <v>0</v>
      </c>
      <c r="R166" s="336">
        <v>1320</v>
      </c>
      <c r="S166" s="243">
        <v>0.99999998000000001</v>
      </c>
      <c r="T166" s="336">
        <v>1320</v>
      </c>
      <c r="U166" s="337">
        <v>0.1201</v>
      </c>
      <c r="V166" s="243">
        <v>158.53</v>
      </c>
      <c r="W166" s="336">
        <v>1478.53</v>
      </c>
    </row>
    <row r="167" spans="1:23" ht="13" thickBot="1">
      <c r="A167" s="213">
        <v>45139</v>
      </c>
      <c r="C167" s="303">
        <f t="shared" si="7"/>
        <v>1320</v>
      </c>
      <c r="D167" s="213">
        <v>45139</v>
      </c>
      <c r="E167" s="215"/>
      <c r="G167" s="243">
        <f t="shared" si="5"/>
        <v>0.99999998000000001</v>
      </c>
      <c r="H167" s="302">
        <v>1.14E-2</v>
      </c>
      <c r="I167" s="257">
        <f t="shared" si="6"/>
        <v>0.1094</v>
      </c>
      <c r="M167" s="243" t="s">
        <v>220</v>
      </c>
      <c r="N167" s="243">
        <v>1</v>
      </c>
      <c r="O167" s="336">
        <v>1320</v>
      </c>
      <c r="P167" s="243">
        <v>1</v>
      </c>
      <c r="Q167" s="243">
        <v>0</v>
      </c>
      <c r="R167" s="336">
        <v>1320</v>
      </c>
      <c r="S167" s="243">
        <v>0.99999998000000001</v>
      </c>
      <c r="T167" s="336">
        <v>1320</v>
      </c>
      <c r="U167" s="337">
        <v>0.1094</v>
      </c>
      <c r="V167" s="243">
        <v>144.4</v>
      </c>
      <c r="W167" s="336">
        <v>1464.4</v>
      </c>
    </row>
    <row r="168" spans="1:23" ht="13" thickBot="1">
      <c r="A168" s="213">
        <v>45170</v>
      </c>
      <c r="C168" s="303">
        <f t="shared" si="7"/>
        <v>1320</v>
      </c>
      <c r="D168" s="213">
        <v>45170</v>
      </c>
      <c r="E168" s="215"/>
      <c r="G168" s="243">
        <f t="shared" si="5"/>
        <v>0.99999998000000001</v>
      </c>
      <c r="H168" s="302">
        <v>9.7000000000000003E-3</v>
      </c>
      <c r="I168" s="302">
        <f t="shared" si="6"/>
        <v>9.8000000000000004E-2</v>
      </c>
      <c r="M168" s="243" t="s">
        <v>221</v>
      </c>
      <c r="N168" s="243">
        <v>1</v>
      </c>
      <c r="O168" s="336">
        <v>1320</v>
      </c>
      <c r="P168" s="243">
        <v>1</v>
      </c>
      <c r="Q168" s="243">
        <v>0</v>
      </c>
      <c r="R168" s="336">
        <v>1320</v>
      </c>
      <c r="S168" s="243">
        <v>0.99999998000000001</v>
      </c>
      <c r="T168" s="336">
        <v>1320</v>
      </c>
      <c r="U168" s="337">
        <v>9.8000000000000004E-2</v>
      </c>
      <c r="V168" s="243">
        <v>129.36000000000001</v>
      </c>
      <c r="W168" s="336">
        <v>1449.36</v>
      </c>
    </row>
    <row r="169" spans="1:23" ht="13" thickBot="1">
      <c r="A169" s="213">
        <v>45200</v>
      </c>
      <c r="C169" s="303">
        <f t="shared" si="7"/>
        <v>1320</v>
      </c>
      <c r="D169" s="213">
        <v>45200</v>
      </c>
      <c r="E169" s="215"/>
      <c r="G169" s="243">
        <f t="shared" si="5"/>
        <v>0.99999998000000001</v>
      </c>
      <c r="H169" s="302">
        <v>0.01</v>
      </c>
      <c r="I169" s="302">
        <f t="shared" si="6"/>
        <v>8.8300000000000003E-2</v>
      </c>
      <c r="M169" s="243" t="s">
        <v>222</v>
      </c>
      <c r="N169" s="243">
        <v>1</v>
      </c>
      <c r="O169" s="336">
        <v>1320</v>
      </c>
      <c r="P169" s="243">
        <v>1</v>
      </c>
      <c r="Q169" s="243">
        <v>0</v>
      </c>
      <c r="R169" s="336">
        <v>1320</v>
      </c>
      <c r="S169" s="243">
        <v>0.99999998000000001</v>
      </c>
      <c r="T169" s="336">
        <v>1320</v>
      </c>
      <c r="U169" s="337">
        <v>8.8300000000000003E-2</v>
      </c>
      <c r="V169" s="243">
        <v>116.55</v>
      </c>
      <c r="W169" s="336">
        <v>1436.55</v>
      </c>
    </row>
    <row r="170" spans="1:23" ht="13" thickBot="1">
      <c r="A170" s="213">
        <v>45231</v>
      </c>
      <c r="C170" s="303">
        <f>O170</f>
        <v>1320</v>
      </c>
      <c r="D170" s="213">
        <v>45231</v>
      </c>
      <c r="E170" s="215"/>
      <c r="G170" s="243">
        <f t="shared" si="5"/>
        <v>0.99999998000000001</v>
      </c>
      <c r="H170" s="302">
        <v>9.1999999999999998E-3</v>
      </c>
      <c r="I170" s="302">
        <f t="shared" si="6"/>
        <v>7.8299999999999995E-2</v>
      </c>
      <c r="M170" s="243" t="s">
        <v>223</v>
      </c>
      <c r="N170" s="243">
        <v>1</v>
      </c>
      <c r="O170" s="336">
        <v>1320</v>
      </c>
      <c r="P170" s="243">
        <v>1</v>
      </c>
      <c r="Q170" s="243">
        <v>0</v>
      </c>
      <c r="R170" s="336">
        <v>1320</v>
      </c>
      <c r="S170" s="243">
        <v>0.99999998000000001</v>
      </c>
      <c r="T170" s="336">
        <v>1320</v>
      </c>
      <c r="U170" s="337">
        <v>7.8299999999999995E-2</v>
      </c>
      <c r="V170" s="243">
        <v>103.35</v>
      </c>
      <c r="W170" s="336">
        <v>1423.35</v>
      </c>
    </row>
    <row r="171" spans="1:23" ht="13" thickBot="1">
      <c r="A171" s="213">
        <v>45261</v>
      </c>
      <c r="C171" s="303">
        <f>O171</f>
        <v>1320</v>
      </c>
      <c r="D171" s="213">
        <v>45261</v>
      </c>
      <c r="E171" s="215"/>
      <c r="G171" s="243">
        <f t="shared" si="5"/>
        <v>0.99999998000000001</v>
      </c>
      <c r="H171" s="302">
        <v>8.8999999999999999E-3</v>
      </c>
      <c r="I171" s="302">
        <f t="shared" si="6"/>
        <v>6.9099999999999995E-2</v>
      </c>
      <c r="M171" s="243" t="s">
        <v>224</v>
      </c>
      <c r="N171" s="243">
        <v>1</v>
      </c>
      <c r="O171" s="336">
        <v>1320</v>
      </c>
      <c r="P171" s="243">
        <v>1</v>
      </c>
      <c r="Q171" s="243">
        <v>0</v>
      </c>
      <c r="R171" s="336">
        <v>1320</v>
      </c>
      <c r="S171" s="243">
        <v>0.99999998000000001</v>
      </c>
      <c r="T171" s="336">
        <v>1320</v>
      </c>
      <c r="U171" s="337">
        <v>6.9099999999999995E-2</v>
      </c>
      <c r="V171" s="243">
        <v>91.21</v>
      </c>
      <c r="W171" s="336">
        <v>1411.21</v>
      </c>
    </row>
    <row r="172" spans="1:23" ht="13" thickBot="1">
      <c r="A172" s="213">
        <v>45292</v>
      </c>
      <c r="C172" s="303">
        <v>1412</v>
      </c>
      <c r="D172" s="213">
        <v>45292</v>
      </c>
      <c r="G172" s="243">
        <f t="shared" si="5"/>
        <v>0.99999998000000001</v>
      </c>
      <c r="H172" s="302">
        <v>9.7000000000000003E-3</v>
      </c>
      <c r="I172" s="302">
        <f t="shared" ref="I172" si="8">U172</f>
        <v>6.0199999999999997E-2</v>
      </c>
      <c r="M172" s="243" t="s">
        <v>225</v>
      </c>
      <c r="N172" s="243">
        <v>1.0370999999999999</v>
      </c>
      <c r="O172" s="336">
        <v>1412</v>
      </c>
      <c r="P172" s="243">
        <v>1</v>
      </c>
      <c r="Q172" s="243">
        <v>0</v>
      </c>
      <c r="R172" s="336">
        <v>1412</v>
      </c>
      <c r="S172" s="243">
        <v>0.99999998000000001</v>
      </c>
      <c r="T172" s="336">
        <v>1412</v>
      </c>
      <c r="U172" s="337">
        <v>6.0199999999999997E-2</v>
      </c>
      <c r="V172" s="243">
        <v>85</v>
      </c>
      <c r="W172" s="336">
        <v>1497</v>
      </c>
    </row>
    <row r="173" spans="1:23" ht="13" thickBot="1">
      <c r="A173" s="213">
        <v>45323</v>
      </c>
      <c r="C173" s="303">
        <v>1412</v>
      </c>
      <c r="D173" s="213">
        <v>45323</v>
      </c>
      <c r="G173" s="243">
        <f t="shared" ref="G173:G176" si="9">S173</f>
        <v>0.99999998000000001</v>
      </c>
      <c r="H173" s="302">
        <v>8.0000000000000002E-3</v>
      </c>
      <c r="I173" s="302">
        <f t="shared" ref="I173:I176" si="10">U173</f>
        <v>5.0500000000000003E-2</v>
      </c>
      <c r="M173" s="243" t="s">
        <v>240</v>
      </c>
      <c r="N173" s="243">
        <v>1</v>
      </c>
      <c r="O173" s="336">
        <v>1412</v>
      </c>
      <c r="P173" s="243">
        <v>1</v>
      </c>
      <c r="Q173" s="243">
        <v>0</v>
      </c>
      <c r="R173" s="336">
        <v>1412</v>
      </c>
      <c r="S173" s="243">
        <v>0.99999998000000001</v>
      </c>
      <c r="T173" s="336">
        <v>1412</v>
      </c>
      <c r="U173" s="337">
        <v>5.0500000000000003E-2</v>
      </c>
      <c r="V173" s="243">
        <v>71.3</v>
      </c>
      <c r="W173" s="336">
        <v>1483.3</v>
      </c>
    </row>
    <row r="174" spans="1:23" ht="13" thickBot="1">
      <c r="A174" s="213">
        <v>45352</v>
      </c>
      <c r="C174" s="303">
        <v>1412</v>
      </c>
      <c r="D174" s="213">
        <v>45352</v>
      </c>
      <c r="G174" s="243">
        <f t="shared" si="9"/>
        <v>0.99999998000000001</v>
      </c>
      <c r="H174" s="417">
        <v>8.3000000000000001E-3</v>
      </c>
      <c r="I174" s="302">
        <f t="shared" si="10"/>
        <v>4.2500000000000003E-2</v>
      </c>
      <c r="M174" s="243" t="s">
        <v>243</v>
      </c>
      <c r="N174" s="243">
        <v>1</v>
      </c>
      <c r="O174" s="336">
        <v>1412</v>
      </c>
      <c r="P174" s="243">
        <v>1</v>
      </c>
      <c r="Q174" s="243">
        <v>0</v>
      </c>
      <c r="R174" s="336">
        <v>1412</v>
      </c>
      <c r="S174" s="243">
        <v>0.99999998000000001</v>
      </c>
      <c r="T174" s="336">
        <v>1412</v>
      </c>
      <c r="U174" s="337">
        <v>4.2500000000000003E-2</v>
      </c>
      <c r="V174" s="243">
        <v>60.01</v>
      </c>
      <c r="W174" s="336">
        <v>1472.01</v>
      </c>
    </row>
    <row r="175" spans="1:23" ht="13" thickBot="1">
      <c r="A175" s="213">
        <v>45383</v>
      </c>
      <c r="C175" s="303">
        <v>1412</v>
      </c>
      <c r="D175" s="213">
        <v>45383</v>
      </c>
      <c r="G175" s="243">
        <f t="shared" si="9"/>
        <v>0.99999998000000001</v>
      </c>
      <c r="H175" s="417">
        <v>8.8999999999999999E-3</v>
      </c>
      <c r="I175" s="302">
        <f t="shared" si="10"/>
        <v>3.4200000000000001E-2</v>
      </c>
      <c r="M175" s="243" t="s">
        <v>244</v>
      </c>
      <c r="N175" s="243">
        <v>1</v>
      </c>
      <c r="O175" s="336">
        <v>1412</v>
      </c>
      <c r="P175" s="243">
        <v>1</v>
      </c>
      <c r="Q175" s="243">
        <v>0</v>
      </c>
      <c r="R175" s="336">
        <v>1412</v>
      </c>
      <c r="S175" s="243">
        <v>0.99999998000000001</v>
      </c>
      <c r="T175" s="336">
        <v>1412</v>
      </c>
      <c r="U175" s="337">
        <v>3.4200000000000001E-2</v>
      </c>
      <c r="V175" s="243">
        <v>48.29</v>
      </c>
      <c r="W175" s="336">
        <v>1460.29</v>
      </c>
    </row>
    <row r="176" spans="1:23" ht="13" thickBot="1">
      <c r="A176" s="213">
        <v>45413</v>
      </c>
      <c r="C176" s="303">
        <v>1412</v>
      </c>
      <c r="D176" s="213">
        <v>45413</v>
      </c>
      <c r="G176" s="243">
        <f t="shared" si="9"/>
        <v>0.99999998000000001</v>
      </c>
      <c r="H176" s="417">
        <v>8.3000000000000001E-3</v>
      </c>
      <c r="I176" s="302">
        <f t="shared" si="10"/>
        <v>2.53E-2</v>
      </c>
      <c r="M176" s="243" t="s">
        <v>245</v>
      </c>
      <c r="N176" s="243">
        <v>1</v>
      </c>
      <c r="O176" s="336">
        <v>1412</v>
      </c>
      <c r="P176" s="243">
        <v>1</v>
      </c>
      <c r="Q176" s="243">
        <v>0</v>
      </c>
      <c r="R176" s="336">
        <v>1412</v>
      </c>
      <c r="S176" s="243">
        <v>0.99999998000000001</v>
      </c>
      <c r="T176" s="336">
        <v>1412</v>
      </c>
      <c r="U176" s="337">
        <v>2.53E-2</v>
      </c>
      <c r="V176" s="243">
        <v>35.72</v>
      </c>
      <c r="W176" s="336">
        <v>1447.72</v>
      </c>
    </row>
    <row r="177" spans="1:23" ht="13" thickBot="1">
      <c r="A177" s="213">
        <v>45444</v>
      </c>
      <c r="C177" s="303">
        <v>1412</v>
      </c>
      <c r="D177" s="213">
        <v>45444</v>
      </c>
      <c r="G177" s="243">
        <f t="shared" ref="G177:G178" si="11">S177</f>
        <v>0.99999998000000001</v>
      </c>
      <c r="H177" s="417">
        <v>7.9000000000000008E-3</v>
      </c>
      <c r="I177" s="302">
        <f t="shared" ref="I177:I178" si="12">U177</f>
        <v>1.7000000000000001E-2</v>
      </c>
      <c r="M177" s="243" t="s">
        <v>247</v>
      </c>
      <c r="N177" s="243">
        <v>1</v>
      </c>
      <c r="O177" s="336">
        <v>1412</v>
      </c>
      <c r="P177" s="243">
        <v>1</v>
      </c>
      <c r="Q177" s="243">
        <v>0</v>
      </c>
      <c r="R177" s="336">
        <v>1412</v>
      </c>
      <c r="S177" s="243">
        <v>0.99999998000000001</v>
      </c>
      <c r="T177" s="336">
        <v>1412</v>
      </c>
      <c r="U177" s="337">
        <v>1.7000000000000001E-2</v>
      </c>
      <c r="V177" s="243">
        <v>24</v>
      </c>
      <c r="W177" s="336">
        <v>1436</v>
      </c>
    </row>
    <row r="178" spans="1:23" ht="13" thickBot="1">
      <c r="A178" s="213">
        <v>45474</v>
      </c>
      <c r="C178" s="303">
        <v>1412</v>
      </c>
      <c r="D178" s="213">
        <v>45474</v>
      </c>
      <c r="G178" s="243">
        <f t="shared" si="11"/>
        <v>0.99999998000000001</v>
      </c>
      <c r="H178" s="417">
        <v>9.1000000000000004E-3</v>
      </c>
      <c r="I178" s="302">
        <f t="shared" si="12"/>
        <v>9.1000000000000004E-3</v>
      </c>
      <c r="M178" s="243" t="s">
        <v>248</v>
      </c>
      <c r="N178" s="243">
        <v>1</v>
      </c>
      <c r="O178" s="336">
        <v>1412</v>
      </c>
      <c r="P178" s="243">
        <v>1</v>
      </c>
      <c r="Q178" s="243">
        <v>0</v>
      </c>
      <c r="R178" s="336">
        <v>1412</v>
      </c>
      <c r="S178" s="243">
        <v>0.99999998000000001</v>
      </c>
      <c r="T178" s="336">
        <v>1412</v>
      </c>
      <c r="U178" s="337">
        <v>9.1000000000000004E-3</v>
      </c>
      <c r="V178" s="243">
        <v>12.85</v>
      </c>
      <c r="W178" s="336">
        <v>1424.85</v>
      </c>
    </row>
    <row r="179" spans="1:23" ht="13" thickBot="1">
      <c r="A179" s="213">
        <v>45505</v>
      </c>
      <c r="C179" s="303">
        <v>1412</v>
      </c>
      <c r="N179" s="336">
        <v>157552</v>
      </c>
      <c r="O179" s="336">
        <v>157552</v>
      </c>
      <c r="P179" s="336">
        <v>201094.24</v>
      </c>
      <c r="Q179" s="336">
        <v>87748.85</v>
      </c>
      <c r="R179" s="336">
        <v>288843.09000000003</v>
      </c>
    </row>
    <row r="180" spans="1:23" ht="13" thickBot="1">
      <c r="A180" s="213">
        <v>45536</v>
      </c>
      <c r="C180" s="303">
        <v>1412</v>
      </c>
      <c r="W180" s="336">
        <v>1358.14</v>
      </c>
    </row>
    <row r="181" spans="1:23" ht="13" thickBot="1">
      <c r="A181" s="213">
        <v>45566</v>
      </c>
      <c r="C181" s="303">
        <v>1412</v>
      </c>
      <c r="W181" s="336">
        <v>1345.34</v>
      </c>
    </row>
    <row r="182" spans="1:23" ht="13" thickBot="1">
      <c r="A182" s="213">
        <v>45597</v>
      </c>
      <c r="C182" s="303">
        <v>1412</v>
      </c>
      <c r="W182" s="336">
        <v>1332.14</v>
      </c>
    </row>
    <row r="183" spans="1:23" ht="13" thickBot="1">
      <c r="A183" s="213">
        <v>45627</v>
      </c>
      <c r="C183" s="303">
        <v>1412</v>
      </c>
    </row>
  </sheetData>
  <sheetProtection selectLockedCells="1" selectUnlockedCells="1"/>
  <mergeCells count="2">
    <mergeCell ref="A1:C2"/>
    <mergeCell ref="D1:G2"/>
  </mergeCells>
  <phoneticPr fontId="0" type="noConversion"/>
  <pageMargins left="0.25" right="0.25" top="0.75" bottom="0.75" header="0.3" footer="0.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K144"/>
    </sheetView>
  </sheetViews>
  <sheetFormatPr defaultRowHeight="12.5"/>
  <sheetData/>
  <phoneticPr fontId="0"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K201"/>
  <sheetViews>
    <sheetView view="pageBreakPreview" zoomScale="110" zoomScaleNormal="110" zoomScaleSheetLayoutView="110" workbookViewId="0">
      <pane ySplit="10" topLeftCell="A158" activePane="bottomLeft" state="frozen"/>
      <selection pane="bottomLeft" activeCell="C159" sqref="C159"/>
    </sheetView>
  </sheetViews>
  <sheetFormatPr defaultRowHeight="12.5"/>
  <cols>
    <col min="1" max="1" width="2.7265625" customWidth="1"/>
    <col min="2" max="2" width="5" style="1" customWidth="1"/>
    <col min="3" max="3" width="5.81640625" style="1" customWidth="1"/>
    <col min="4" max="4" width="5.54296875" style="1" customWidth="1"/>
    <col min="5" max="5" width="5.26953125" style="1" customWidth="1"/>
    <col min="6" max="7" width="4.54296875" style="1" customWidth="1"/>
    <col min="8" max="8" width="5.81640625" style="1" customWidth="1"/>
    <col min="9" max="9" width="7.54296875" style="1" customWidth="1"/>
    <col min="10" max="10" width="7.1796875" style="1" customWidth="1"/>
    <col min="11" max="11" width="6.453125" style="1" customWidth="1"/>
    <col min="12" max="13" width="6.7265625" style="1" customWidth="1"/>
    <col min="14" max="14" width="6.26953125" style="1" customWidth="1"/>
    <col min="15" max="15" width="6.7265625" style="1" customWidth="1"/>
    <col min="16" max="16" width="6.453125" style="1" customWidth="1"/>
    <col min="17" max="17" width="6.26953125" style="1" customWidth="1"/>
    <col min="18" max="19" width="6.7265625" style="1" customWidth="1"/>
    <col min="20" max="21" width="6.54296875" style="1" customWidth="1"/>
    <col min="22" max="24" width="6.453125" style="1" customWidth="1"/>
    <col min="25" max="25" width="4" style="1" customWidth="1"/>
    <col min="26" max="27" width="2.81640625" style="1" customWidth="1"/>
    <col min="30" max="30" width="10" bestFit="1" customWidth="1"/>
    <col min="33" max="33" width="10.81640625" customWidth="1"/>
    <col min="34" max="34" width="9.81640625" customWidth="1"/>
    <col min="37" max="37" width="10" bestFit="1" customWidth="1"/>
  </cols>
  <sheetData>
    <row r="3" spans="1:28" ht="9.75" customHeight="1">
      <c r="I3" s="3" t="s">
        <v>0</v>
      </c>
      <c r="J3" s="2"/>
      <c r="K3" s="2"/>
      <c r="L3" s="2"/>
      <c r="M3" s="2"/>
      <c r="N3" s="2"/>
    </row>
    <row r="4" spans="1:28" ht="9.75" customHeight="1">
      <c r="I4" s="3" t="s">
        <v>1</v>
      </c>
      <c r="J4" s="2"/>
      <c r="K4" s="2"/>
      <c r="L4" s="2"/>
      <c r="M4" s="2"/>
      <c r="N4" s="2"/>
    </row>
    <row r="5" spans="1:28">
      <c r="I5" s="4" t="s">
        <v>2</v>
      </c>
    </row>
    <row r="6" spans="1:28" ht="2.25" customHeight="1"/>
    <row r="7" spans="1:28" ht="12.75" customHeight="1">
      <c r="B7" s="101" t="s">
        <v>3</v>
      </c>
      <c r="C7" s="101"/>
      <c r="D7" s="101"/>
      <c r="E7" s="101"/>
      <c r="F7" s="101"/>
      <c r="G7" s="101"/>
      <c r="H7" s="39"/>
      <c r="I7" s="39"/>
      <c r="J7" s="39"/>
      <c r="K7" s="39"/>
      <c r="M7" s="251" t="s">
        <v>28</v>
      </c>
      <c r="N7" s="252"/>
      <c r="O7" s="252"/>
      <c r="P7" s="252"/>
      <c r="Q7" s="252"/>
      <c r="R7" s="252"/>
      <c r="T7" s="102" t="s">
        <v>4</v>
      </c>
      <c r="U7" s="19"/>
      <c r="V7" s="19"/>
      <c r="W7" s="436">
        <f>'base(indices)'!I2</f>
        <v>45505</v>
      </c>
      <c r="X7" s="436"/>
    </row>
    <row r="8" spans="1:28" ht="13.5" thickBot="1">
      <c r="B8" s="6" t="s">
        <v>5</v>
      </c>
      <c r="C8" s="6"/>
      <c r="F8" s="5"/>
      <c r="G8" s="5"/>
      <c r="I8" s="437">
        <f>W7</f>
        <v>45505</v>
      </c>
      <c r="J8" s="437"/>
      <c r="K8" s="179"/>
      <c r="L8" s="97"/>
      <c r="M8" s="98"/>
      <c r="N8" s="99"/>
      <c r="O8" s="98"/>
    </row>
    <row r="9" spans="1:28" ht="12.75" customHeight="1" thickBot="1">
      <c r="A9" s="438" t="s">
        <v>6</v>
      </c>
      <c r="B9" s="440" t="s">
        <v>7</v>
      </c>
      <c r="C9" s="442" t="s">
        <v>29</v>
      </c>
      <c r="D9" s="444" t="s">
        <v>9</v>
      </c>
      <c r="E9" s="444" t="s">
        <v>10</v>
      </c>
      <c r="F9" s="446" t="s">
        <v>11</v>
      </c>
      <c r="G9" s="446" t="s">
        <v>12</v>
      </c>
      <c r="H9" s="448" t="s">
        <v>13</v>
      </c>
      <c r="I9" s="428" t="s">
        <v>14</v>
      </c>
      <c r="J9" s="450" t="s">
        <v>15</v>
      </c>
      <c r="K9" s="431"/>
      <c r="L9" s="432"/>
      <c r="M9" s="245">
        <v>0.95</v>
      </c>
      <c r="N9" s="254" t="s">
        <v>30</v>
      </c>
      <c r="O9" s="253"/>
      <c r="P9" s="244">
        <v>0.9</v>
      </c>
      <c r="Q9" s="256" t="s">
        <v>30</v>
      </c>
      <c r="R9" s="255"/>
      <c r="S9" s="244">
        <v>0.8</v>
      </c>
      <c r="T9" s="256" t="s">
        <v>30</v>
      </c>
      <c r="U9" s="255"/>
      <c r="V9" s="244">
        <v>0.7</v>
      </c>
      <c r="W9" s="256" t="s">
        <v>30</v>
      </c>
      <c r="X9" s="255"/>
      <c r="Y9" s="244">
        <v>0.6</v>
      </c>
      <c r="Z9" s="256" t="s">
        <v>30</v>
      </c>
      <c r="AA9" s="255"/>
    </row>
    <row r="10" spans="1:28" ht="13.5" customHeight="1" thickBot="1">
      <c r="A10" s="439"/>
      <c r="B10" s="441"/>
      <c r="C10" s="443"/>
      <c r="D10" s="445"/>
      <c r="E10" s="445"/>
      <c r="F10" s="447"/>
      <c r="G10" s="447"/>
      <c r="H10" s="449"/>
      <c r="I10" s="429"/>
      <c r="J10" s="258" t="s">
        <v>16</v>
      </c>
      <c r="K10" s="259" t="s">
        <v>17</v>
      </c>
      <c r="L10" s="363" t="s">
        <v>18</v>
      </c>
      <c r="M10" s="261" t="s">
        <v>16</v>
      </c>
      <c r="N10" s="259" t="s">
        <v>17</v>
      </c>
      <c r="O10" s="364" t="s">
        <v>19</v>
      </c>
      <c r="P10" s="262" t="s">
        <v>16</v>
      </c>
      <c r="Q10" s="259" t="s">
        <v>17</v>
      </c>
      <c r="R10" s="365" t="s">
        <v>20</v>
      </c>
      <c r="S10" s="261" t="s">
        <v>16</v>
      </c>
      <c r="T10" s="259" t="s">
        <v>17</v>
      </c>
      <c r="U10" s="364" t="s">
        <v>21</v>
      </c>
      <c r="V10" s="261" t="s">
        <v>16</v>
      </c>
      <c r="W10" s="259" t="s">
        <v>17</v>
      </c>
      <c r="X10" s="364" t="s">
        <v>22</v>
      </c>
      <c r="Y10" s="261" t="s">
        <v>16</v>
      </c>
      <c r="Z10" s="259" t="s">
        <v>17</v>
      </c>
      <c r="AA10" s="364" t="s">
        <v>23</v>
      </c>
    </row>
    <row r="11" spans="1:28" ht="13.5" customHeight="1">
      <c r="A11" s="350">
        <v>156</v>
      </c>
      <c r="B11" s="136">
        <v>40179</v>
      </c>
      <c r="C11" s="120">
        <f>VLOOKUP(B11,'base(indices)'!$A$4:$C$183,3,FALSE)*1.25</f>
        <v>637.5</v>
      </c>
      <c r="D11" s="193">
        <f>'base(indices)'!G4</f>
        <v>2.0114918099999999</v>
      </c>
      <c r="E11" s="78">
        <f>C11*D11</f>
        <v>1282.326028875</v>
      </c>
      <c r="F11" s="79">
        <f>'base(indices)'!$I$147</f>
        <v>0.30830000000000002</v>
      </c>
      <c r="G11" s="78">
        <f t="shared" ref="G11:G22" si="0">E11*F11</f>
        <v>395.34111470216254</v>
      </c>
      <c r="H11" s="266">
        <f t="shared" ref="H11:H22" si="1">E11+G11</f>
        <v>1677.6671435771625</v>
      </c>
      <c r="I11" s="358">
        <f>I179</f>
        <v>333019.02761964669</v>
      </c>
      <c r="J11" s="48">
        <f>IF((I11-H$21+(H$21))+K11-(H11/2)&gt;$I$197,$I$197-K11,(I11-H$21+(H$21)-(H11/2)))</f>
        <v>71943.518255529634</v>
      </c>
      <c r="K11" s="109">
        <f t="shared" ref="K11:K22" si="2">I$196</f>
        <v>12776.48174447036</v>
      </c>
      <c r="L11" s="49">
        <f t="shared" ref="L11:L22" si="3">J11+K11</f>
        <v>84720</v>
      </c>
      <c r="M11" s="138">
        <f t="shared" ref="M11:M22" si="4">J11*M$9</f>
        <v>68346.342342753152</v>
      </c>
      <c r="N11" s="109">
        <f t="shared" ref="N11:N22" si="5">K11*M$9</f>
        <v>12137.657657246842</v>
      </c>
      <c r="O11" s="139">
        <f t="shared" ref="O11:O22" si="6">M11+N11</f>
        <v>80484</v>
      </c>
      <c r="P11" s="291">
        <f t="shared" ref="P11:P22" si="7">J11*$P$9</f>
        <v>64749.166429976671</v>
      </c>
      <c r="Q11" s="109">
        <f t="shared" ref="Q11:Q22" si="8">K11*P$9</f>
        <v>11498.833570023324</v>
      </c>
      <c r="R11" s="49">
        <f t="shared" ref="R11:R22" si="9">P11+Q11</f>
        <v>76248</v>
      </c>
      <c r="S11" s="138">
        <f t="shared" ref="S11:S22" si="10">J11*S$9</f>
        <v>57554.814604423707</v>
      </c>
      <c r="T11" s="109">
        <f t="shared" ref="T11:T22" si="11">K11*S$9</f>
        <v>10221.185395576289</v>
      </c>
      <c r="U11" s="139">
        <f t="shared" ref="U11:U22" si="12">S11+T11</f>
        <v>67776</v>
      </c>
      <c r="V11" s="48">
        <f t="shared" ref="V11:V22" si="13">J11*V$9</f>
        <v>50360.462778870744</v>
      </c>
      <c r="W11" s="109">
        <f t="shared" ref="W11:W22" si="14">K11*V$9</f>
        <v>8943.5372211292524</v>
      </c>
      <c r="X11" s="49">
        <f t="shared" ref="X11:X22" si="15">V11+W11</f>
        <v>59304</v>
      </c>
      <c r="Y11" s="138">
        <f t="shared" ref="Y11:Y22" si="16">J11*Y$9</f>
        <v>43166.110953317781</v>
      </c>
      <c r="Z11" s="109">
        <f t="shared" ref="Z11:Z22" si="17">K11*Y$9</f>
        <v>7665.8890466822158</v>
      </c>
      <c r="AA11" s="49">
        <f t="shared" ref="AA11:AA22" si="18">Y11+Z11</f>
        <v>50832</v>
      </c>
      <c r="AB11" s="380"/>
    </row>
    <row r="12" spans="1:28" ht="13.5" customHeight="1">
      <c r="A12" s="327">
        <v>155</v>
      </c>
      <c r="B12" s="50">
        <v>40210</v>
      </c>
      <c r="C12" s="61">
        <f>VLOOKUP(B12,'base(indices)'!$A$4:$C$183,3,FALSE)*1.25</f>
        <v>637.5</v>
      </c>
      <c r="D12" s="192">
        <f>'base(indices)'!G5</f>
        <v>2.0010861599999998</v>
      </c>
      <c r="E12" s="54">
        <f t="shared" ref="E12:E22" si="19">C12*D12</f>
        <v>1275.692427</v>
      </c>
      <c r="F12" s="82">
        <f>'base(indices)'!$I$147</f>
        <v>0.30830000000000002</v>
      </c>
      <c r="G12" s="54">
        <f t="shared" si="0"/>
        <v>393.29597524410002</v>
      </c>
      <c r="H12" s="267">
        <f t="shared" si="1"/>
        <v>1668.9884022440999</v>
      </c>
      <c r="I12" s="359">
        <f>I11-H11</f>
        <v>331341.3604760695</v>
      </c>
      <c r="J12" s="58">
        <f>IF((I12-H$21+(H$21/12*11))+K12-(H12/2)&gt;$I$197,$I$197-K12,(I12-H$21+(H$21/12*11)-(H12/2)))</f>
        <v>71943.518255529634</v>
      </c>
      <c r="K12" s="91">
        <f t="shared" si="2"/>
        <v>12776.48174447036</v>
      </c>
      <c r="L12" s="284">
        <f t="shared" si="3"/>
        <v>84720</v>
      </c>
      <c r="M12" s="57">
        <f t="shared" si="4"/>
        <v>68346.342342753152</v>
      </c>
      <c r="N12" s="91">
        <f t="shared" si="5"/>
        <v>12137.657657246842</v>
      </c>
      <c r="O12" s="60">
        <f t="shared" si="6"/>
        <v>80484</v>
      </c>
      <c r="P12" s="58">
        <f t="shared" si="7"/>
        <v>64749.166429976671</v>
      </c>
      <c r="Q12" s="91">
        <f t="shared" si="8"/>
        <v>11498.833570023324</v>
      </c>
      <c r="R12" s="59">
        <f t="shared" si="9"/>
        <v>76248</v>
      </c>
      <c r="S12" s="57">
        <f t="shared" si="10"/>
        <v>57554.814604423707</v>
      </c>
      <c r="T12" s="91">
        <f t="shared" si="11"/>
        <v>10221.185395576289</v>
      </c>
      <c r="U12" s="60">
        <f t="shared" si="12"/>
        <v>67776</v>
      </c>
      <c r="V12" s="58">
        <f t="shared" si="13"/>
        <v>50360.462778870744</v>
      </c>
      <c r="W12" s="91">
        <f t="shared" si="14"/>
        <v>8943.5372211292524</v>
      </c>
      <c r="X12" s="59">
        <f t="shared" si="15"/>
        <v>59304</v>
      </c>
      <c r="Y12" s="57">
        <f t="shared" si="16"/>
        <v>43166.110953317781</v>
      </c>
      <c r="Z12" s="91">
        <f t="shared" si="17"/>
        <v>7665.8890466822158</v>
      </c>
      <c r="AA12" s="59">
        <f t="shared" si="18"/>
        <v>50832</v>
      </c>
      <c r="AB12" s="381"/>
    </row>
    <row r="13" spans="1:28" ht="13.5" customHeight="1">
      <c r="A13" s="327">
        <v>154</v>
      </c>
      <c r="B13" s="40">
        <v>40238</v>
      </c>
      <c r="C13" s="61">
        <f>VLOOKUP(B13,'base(indices)'!$A$4:$C$183,3,FALSE)*1.25</f>
        <v>637.5</v>
      </c>
      <c r="D13" s="192">
        <f>'base(indices)'!G6</f>
        <v>1.9824511199999999</v>
      </c>
      <c r="E13" s="63">
        <f t="shared" si="19"/>
        <v>1263.8125889999999</v>
      </c>
      <c r="F13" s="82">
        <f>'base(indices)'!$I$147</f>
        <v>0.30830000000000002</v>
      </c>
      <c r="G13" s="63">
        <f t="shared" si="0"/>
        <v>389.63342118869997</v>
      </c>
      <c r="H13" s="268">
        <f t="shared" si="1"/>
        <v>1653.4460101886998</v>
      </c>
      <c r="I13" s="360">
        <f t="shared" ref="I13:I76" si="20">I12-H12</f>
        <v>329672.37207382539</v>
      </c>
      <c r="J13" s="45">
        <f>IF((I13-H$21+(H$21/12*10))+K13-(H13/2)&gt;$I$197,$I$197-K13,(I13-H$21+(H$21/12*10)-(H13/2)))</f>
        <v>71943.518255529634</v>
      </c>
      <c r="K13" s="108">
        <f t="shared" si="2"/>
        <v>12776.48174447036</v>
      </c>
      <c r="L13" s="46">
        <f t="shared" si="3"/>
        <v>84720</v>
      </c>
      <c r="M13" s="43">
        <f t="shared" si="4"/>
        <v>68346.342342753152</v>
      </c>
      <c r="N13" s="108">
        <f t="shared" si="5"/>
        <v>12137.657657246842</v>
      </c>
      <c r="O13" s="47">
        <f t="shared" si="6"/>
        <v>80484</v>
      </c>
      <c r="P13" s="119">
        <f t="shared" si="7"/>
        <v>64749.166429976671</v>
      </c>
      <c r="Q13" s="108">
        <f t="shared" si="8"/>
        <v>11498.833570023324</v>
      </c>
      <c r="R13" s="46">
        <f t="shared" si="9"/>
        <v>76248</v>
      </c>
      <c r="S13" s="43">
        <f t="shared" si="10"/>
        <v>57554.814604423707</v>
      </c>
      <c r="T13" s="108">
        <f t="shared" si="11"/>
        <v>10221.185395576289</v>
      </c>
      <c r="U13" s="47">
        <f t="shared" si="12"/>
        <v>67776</v>
      </c>
      <c r="V13" s="45">
        <f t="shared" si="13"/>
        <v>50360.462778870744</v>
      </c>
      <c r="W13" s="108">
        <f t="shared" si="14"/>
        <v>8943.5372211292524</v>
      </c>
      <c r="X13" s="46">
        <f t="shared" si="15"/>
        <v>59304</v>
      </c>
      <c r="Y13" s="43">
        <f t="shared" si="16"/>
        <v>43166.110953317781</v>
      </c>
      <c r="Z13" s="108">
        <f t="shared" si="17"/>
        <v>7665.8890466822158</v>
      </c>
      <c r="AA13" s="46">
        <f t="shared" si="18"/>
        <v>50832</v>
      </c>
      <c r="AB13" s="380"/>
    </row>
    <row r="14" spans="1:28" ht="13.5" customHeight="1">
      <c r="A14" s="327">
        <v>153</v>
      </c>
      <c r="B14" s="50">
        <v>40269</v>
      </c>
      <c r="C14" s="61">
        <f>VLOOKUP(B14,'base(indices)'!$A$4:$C$183,3,FALSE)*1.25</f>
        <v>637.5</v>
      </c>
      <c r="D14" s="192">
        <f>'base(indices)'!G7</f>
        <v>1.97160728</v>
      </c>
      <c r="E14" s="54">
        <f t="shared" si="19"/>
        <v>1256.899641</v>
      </c>
      <c r="F14" s="82">
        <f>'base(indices)'!$I$147</f>
        <v>0.30830000000000002</v>
      </c>
      <c r="G14" s="54">
        <f t="shared" si="0"/>
        <v>387.5021593203</v>
      </c>
      <c r="H14" s="267">
        <f t="shared" si="1"/>
        <v>1644.4018003203</v>
      </c>
      <c r="I14" s="359">
        <f t="shared" si="20"/>
        <v>328018.92606363667</v>
      </c>
      <c r="J14" s="58">
        <f>IF((I14-H$21+(H$21/12*9))+K14-(H14/2)&gt;$I$197,$I$197-K14,(I14-H$21+(H$21/12*9)-(H14/2)))</f>
        <v>71943.518255529634</v>
      </c>
      <c r="K14" s="91">
        <f t="shared" si="2"/>
        <v>12776.48174447036</v>
      </c>
      <c r="L14" s="284">
        <f t="shared" si="3"/>
        <v>84720</v>
      </c>
      <c r="M14" s="57">
        <f t="shared" si="4"/>
        <v>68346.342342753152</v>
      </c>
      <c r="N14" s="91">
        <f t="shared" si="5"/>
        <v>12137.657657246842</v>
      </c>
      <c r="O14" s="60">
        <f t="shared" si="6"/>
        <v>80484</v>
      </c>
      <c r="P14" s="58">
        <f t="shared" si="7"/>
        <v>64749.166429976671</v>
      </c>
      <c r="Q14" s="91">
        <f t="shared" si="8"/>
        <v>11498.833570023324</v>
      </c>
      <c r="R14" s="59">
        <f t="shared" si="9"/>
        <v>76248</v>
      </c>
      <c r="S14" s="57">
        <f t="shared" si="10"/>
        <v>57554.814604423707</v>
      </c>
      <c r="T14" s="91">
        <f t="shared" si="11"/>
        <v>10221.185395576289</v>
      </c>
      <c r="U14" s="60">
        <f t="shared" si="12"/>
        <v>67776</v>
      </c>
      <c r="V14" s="58">
        <f t="shared" si="13"/>
        <v>50360.462778870744</v>
      </c>
      <c r="W14" s="91">
        <f t="shared" si="14"/>
        <v>8943.5372211292524</v>
      </c>
      <c r="X14" s="59">
        <f t="shared" si="15"/>
        <v>59304</v>
      </c>
      <c r="Y14" s="57">
        <f t="shared" si="16"/>
        <v>43166.110953317781</v>
      </c>
      <c r="Z14" s="91">
        <f t="shared" si="17"/>
        <v>7665.8890466822158</v>
      </c>
      <c r="AA14" s="59">
        <f t="shared" si="18"/>
        <v>50832</v>
      </c>
      <c r="AB14" s="381"/>
    </row>
    <row r="15" spans="1:28" ht="13.5" customHeight="1">
      <c r="A15" s="327">
        <v>152</v>
      </c>
      <c r="B15" s="40">
        <v>40299</v>
      </c>
      <c r="C15" s="61">
        <f>VLOOKUP(B15,'base(indices)'!$A$4:$C$183,3,FALSE)*1.25</f>
        <v>637.5</v>
      </c>
      <c r="D15" s="192">
        <f>'base(indices)'!G8</f>
        <v>1.96218878</v>
      </c>
      <c r="E15" s="63">
        <f t="shared" si="19"/>
        <v>1250.89534725</v>
      </c>
      <c r="F15" s="82">
        <f>'base(indices)'!$I$147</f>
        <v>0.30830000000000002</v>
      </c>
      <c r="G15" s="63">
        <f t="shared" si="0"/>
        <v>385.65103555717502</v>
      </c>
      <c r="H15" s="268">
        <f t="shared" si="1"/>
        <v>1636.546382807175</v>
      </c>
      <c r="I15" s="360">
        <f t="shared" si="20"/>
        <v>326374.52426331636</v>
      </c>
      <c r="J15" s="45">
        <f>IF((I15-H$21+(H$21/12*8))+K15-(H15/2)&gt;$I$197,$I$197-K15,(I15-H$21+(H$21/12*8)-(H15/2)))</f>
        <v>71943.518255529634</v>
      </c>
      <c r="K15" s="108">
        <f t="shared" si="2"/>
        <v>12776.48174447036</v>
      </c>
      <c r="L15" s="46">
        <f t="shared" si="3"/>
        <v>84720</v>
      </c>
      <c r="M15" s="43">
        <f t="shared" si="4"/>
        <v>68346.342342753152</v>
      </c>
      <c r="N15" s="108">
        <f t="shared" si="5"/>
        <v>12137.657657246842</v>
      </c>
      <c r="O15" s="47">
        <f t="shared" si="6"/>
        <v>80484</v>
      </c>
      <c r="P15" s="119">
        <f t="shared" si="7"/>
        <v>64749.166429976671</v>
      </c>
      <c r="Q15" s="108">
        <f t="shared" si="8"/>
        <v>11498.833570023324</v>
      </c>
      <c r="R15" s="46">
        <f t="shared" si="9"/>
        <v>76248</v>
      </c>
      <c r="S15" s="43">
        <f t="shared" si="10"/>
        <v>57554.814604423707</v>
      </c>
      <c r="T15" s="108">
        <f t="shared" si="11"/>
        <v>10221.185395576289</v>
      </c>
      <c r="U15" s="47">
        <f t="shared" si="12"/>
        <v>67776</v>
      </c>
      <c r="V15" s="45">
        <f t="shared" si="13"/>
        <v>50360.462778870744</v>
      </c>
      <c r="W15" s="108">
        <f t="shared" si="14"/>
        <v>8943.5372211292524</v>
      </c>
      <c r="X15" s="46">
        <f t="shared" si="15"/>
        <v>59304</v>
      </c>
      <c r="Y15" s="43">
        <f t="shared" si="16"/>
        <v>43166.110953317781</v>
      </c>
      <c r="Z15" s="108">
        <f t="shared" si="17"/>
        <v>7665.8890466822158</v>
      </c>
      <c r="AA15" s="46">
        <f t="shared" si="18"/>
        <v>50832</v>
      </c>
      <c r="AB15" s="380"/>
    </row>
    <row r="16" spans="1:28" ht="13.5" customHeight="1">
      <c r="A16" s="327">
        <v>151</v>
      </c>
      <c r="B16" s="50">
        <v>40330</v>
      </c>
      <c r="C16" s="61">
        <f>VLOOKUP(B16,'base(indices)'!$A$4:$C$183,3,FALSE)*1.25</f>
        <v>637.5</v>
      </c>
      <c r="D16" s="192">
        <f>'base(indices)'!G9</f>
        <v>1.94990438</v>
      </c>
      <c r="E16" s="54">
        <f t="shared" si="19"/>
        <v>1243.0640422500001</v>
      </c>
      <c r="F16" s="82">
        <f>'base(indices)'!$I$147</f>
        <v>0.30830000000000002</v>
      </c>
      <c r="G16" s="54">
        <f t="shared" si="0"/>
        <v>383.23664422567504</v>
      </c>
      <c r="H16" s="267">
        <f t="shared" si="1"/>
        <v>1626.3006864756751</v>
      </c>
      <c r="I16" s="359">
        <f t="shared" si="20"/>
        <v>324737.97788050916</v>
      </c>
      <c r="J16" s="58">
        <f>IF((I16-H$21+(H$21/12*7))+K16-(H16/2)&gt;$I$197,$I$197-K16,(I16-H$21+(H$21/12*7)-(H16/2)))</f>
        <v>71943.518255529634</v>
      </c>
      <c r="K16" s="91">
        <f t="shared" si="2"/>
        <v>12776.48174447036</v>
      </c>
      <c r="L16" s="284">
        <f t="shared" si="3"/>
        <v>84720</v>
      </c>
      <c r="M16" s="57">
        <f t="shared" si="4"/>
        <v>68346.342342753152</v>
      </c>
      <c r="N16" s="91">
        <f t="shared" si="5"/>
        <v>12137.657657246842</v>
      </c>
      <c r="O16" s="60">
        <f t="shared" si="6"/>
        <v>80484</v>
      </c>
      <c r="P16" s="58">
        <f t="shared" si="7"/>
        <v>64749.166429976671</v>
      </c>
      <c r="Q16" s="91">
        <f t="shared" si="8"/>
        <v>11498.833570023324</v>
      </c>
      <c r="R16" s="59">
        <f t="shared" si="9"/>
        <v>76248</v>
      </c>
      <c r="S16" s="57">
        <f t="shared" si="10"/>
        <v>57554.814604423707</v>
      </c>
      <c r="T16" s="91">
        <f t="shared" si="11"/>
        <v>10221.185395576289</v>
      </c>
      <c r="U16" s="60">
        <f t="shared" si="12"/>
        <v>67776</v>
      </c>
      <c r="V16" s="58">
        <f t="shared" si="13"/>
        <v>50360.462778870744</v>
      </c>
      <c r="W16" s="91">
        <f t="shared" si="14"/>
        <v>8943.5372211292524</v>
      </c>
      <c r="X16" s="59">
        <f t="shared" si="15"/>
        <v>59304</v>
      </c>
      <c r="Y16" s="57">
        <f t="shared" si="16"/>
        <v>43166.110953317781</v>
      </c>
      <c r="Z16" s="91">
        <f t="shared" si="17"/>
        <v>7665.8890466822158</v>
      </c>
      <c r="AA16" s="59">
        <f t="shared" si="18"/>
        <v>50832</v>
      </c>
      <c r="AB16" s="381"/>
    </row>
    <row r="17" spans="1:35" ht="13.5" customHeight="1">
      <c r="A17" s="327">
        <v>150</v>
      </c>
      <c r="B17" s="40">
        <v>40360</v>
      </c>
      <c r="C17" s="61">
        <f>VLOOKUP(B17,'base(indices)'!$A$4:$C$183,3,FALSE)*1.25</f>
        <v>637.5</v>
      </c>
      <c r="D17" s="192">
        <f>'base(indices)'!G10</f>
        <v>1.9462065900000001</v>
      </c>
      <c r="E17" s="63">
        <f t="shared" si="19"/>
        <v>1240.7067011250001</v>
      </c>
      <c r="F17" s="82">
        <f>'base(indices)'!$I$147</f>
        <v>0.30830000000000002</v>
      </c>
      <c r="G17" s="63">
        <f t="shared" si="0"/>
        <v>382.50987595683756</v>
      </c>
      <c r="H17" s="268">
        <f t="shared" si="1"/>
        <v>1623.2165770818376</v>
      </c>
      <c r="I17" s="360">
        <f t="shared" si="20"/>
        <v>323111.67719403352</v>
      </c>
      <c r="J17" s="45">
        <f>IF((I17-H$21+(H$21/12*6))+K17-(H17/2)&gt;$I$197,$I$197-K17,(I17-H$21+(H$21/12*6)-(H17/2)))</f>
        <v>71943.518255529634</v>
      </c>
      <c r="K17" s="108">
        <f t="shared" si="2"/>
        <v>12776.48174447036</v>
      </c>
      <c r="L17" s="46">
        <f t="shared" si="3"/>
        <v>84720</v>
      </c>
      <c r="M17" s="43">
        <f t="shared" si="4"/>
        <v>68346.342342753152</v>
      </c>
      <c r="N17" s="108">
        <f t="shared" si="5"/>
        <v>12137.657657246842</v>
      </c>
      <c r="O17" s="47">
        <f t="shared" si="6"/>
        <v>80484</v>
      </c>
      <c r="P17" s="119">
        <f t="shared" si="7"/>
        <v>64749.166429976671</v>
      </c>
      <c r="Q17" s="108">
        <f t="shared" si="8"/>
        <v>11498.833570023324</v>
      </c>
      <c r="R17" s="46">
        <f t="shared" si="9"/>
        <v>76248</v>
      </c>
      <c r="S17" s="43">
        <f t="shared" si="10"/>
        <v>57554.814604423707</v>
      </c>
      <c r="T17" s="108">
        <f t="shared" si="11"/>
        <v>10221.185395576289</v>
      </c>
      <c r="U17" s="47">
        <f t="shared" si="12"/>
        <v>67776</v>
      </c>
      <c r="V17" s="45">
        <f t="shared" si="13"/>
        <v>50360.462778870744</v>
      </c>
      <c r="W17" s="108">
        <f t="shared" si="14"/>
        <v>8943.5372211292524</v>
      </c>
      <c r="X17" s="46">
        <f t="shared" si="15"/>
        <v>59304</v>
      </c>
      <c r="Y17" s="43">
        <f t="shared" si="16"/>
        <v>43166.110953317781</v>
      </c>
      <c r="Z17" s="108">
        <f t="shared" si="17"/>
        <v>7665.8890466822158</v>
      </c>
      <c r="AA17" s="46">
        <f t="shared" si="18"/>
        <v>50832</v>
      </c>
      <c r="AB17" s="380"/>
    </row>
    <row r="18" spans="1:35" ht="13.5" customHeight="1">
      <c r="A18" s="327">
        <v>149</v>
      </c>
      <c r="B18" s="50">
        <v>40391</v>
      </c>
      <c r="C18" s="61">
        <f>VLOOKUP(B18,'base(indices)'!$A$4:$C$183,3,FALSE)*1.25</f>
        <v>637.5</v>
      </c>
      <c r="D18" s="192">
        <f>'base(indices)'!G11</f>
        <v>1.9479597500000001</v>
      </c>
      <c r="E18" s="54">
        <f t="shared" si="19"/>
        <v>1241.8243406250001</v>
      </c>
      <c r="F18" s="82">
        <f>'base(indices)'!$I$147</f>
        <v>0.30830000000000002</v>
      </c>
      <c r="G18" s="54">
        <f t="shared" si="0"/>
        <v>382.85444421468753</v>
      </c>
      <c r="H18" s="267">
        <f t="shared" si="1"/>
        <v>1624.6787848396875</v>
      </c>
      <c r="I18" s="359">
        <f t="shared" si="20"/>
        <v>321488.46061695169</v>
      </c>
      <c r="J18" s="58">
        <f>IF((I18-H$21+(H$21/12*5))+K18-(H18/2)&gt;$I$197,$I$197-K18,(I18-H$21+(H$21/12*5)-(H18/2)))</f>
        <v>71943.518255529634</v>
      </c>
      <c r="K18" s="91">
        <f t="shared" si="2"/>
        <v>12776.48174447036</v>
      </c>
      <c r="L18" s="284">
        <f t="shared" si="3"/>
        <v>84720</v>
      </c>
      <c r="M18" s="57">
        <f t="shared" si="4"/>
        <v>68346.342342753152</v>
      </c>
      <c r="N18" s="91">
        <f t="shared" si="5"/>
        <v>12137.657657246842</v>
      </c>
      <c r="O18" s="60">
        <f t="shared" si="6"/>
        <v>80484</v>
      </c>
      <c r="P18" s="58">
        <f t="shared" si="7"/>
        <v>64749.166429976671</v>
      </c>
      <c r="Q18" s="91">
        <f t="shared" si="8"/>
        <v>11498.833570023324</v>
      </c>
      <c r="R18" s="59">
        <f t="shared" si="9"/>
        <v>76248</v>
      </c>
      <c r="S18" s="57">
        <f t="shared" si="10"/>
        <v>57554.814604423707</v>
      </c>
      <c r="T18" s="91">
        <f t="shared" si="11"/>
        <v>10221.185395576289</v>
      </c>
      <c r="U18" s="60">
        <f t="shared" si="12"/>
        <v>67776</v>
      </c>
      <c r="V18" s="58">
        <f t="shared" si="13"/>
        <v>50360.462778870744</v>
      </c>
      <c r="W18" s="91">
        <f t="shared" si="14"/>
        <v>8943.5372211292524</v>
      </c>
      <c r="X18" s="59">
        <f t="shared" si="15"/>
        <v>59304</v>
      </c>
      <c r="Y18" s="57">
        <f t="shared" si="16"/>
        <v>43166.110953317781</v>
      </c>
      <c r="Z18" s="91">
        <f t="shared" si="17"/>
        <v>7665.8890466822158</v>
      </c>
      <c r="AA18" s="59">
        <f t="shared" si="18"/>
        <v>50832</v>
      </c>
      <c r="AB18" s="381"/>
    </row>
    <row r="19" spans="1:35" ht="13.5" customHeight="1">
      <c r="A19" s="327">
        <v>148</v>
      </c>
      <c r="B19" s="40">
        <v>40422</v>
      </c>
      <c r="C19" s="61">
        <f>VLOOKUP(B19,'base(indices)'!$A$4:$C$183,3,FALSE)*1.25</f>
        <v>637.5</v>
      </c>
      <c r="D19" s="192">
        <f>'base(indices)'!G12</f>
        <v>1.9489342199999999</v>
      </c>
      <c r="E19" s="63">
        <f t="shared" si="19"/>
        <v>1242.4455652500001</v>
      </c>
      <c r="F19" s="82">
        <f>'base(indices)'!$I$147</f>
        <v>0.30830000000000002</v>
      </c>
      <c r="G19" s="63">
        <f t="shared" si="0"/>
        <v>383.04596776657502</v>
      </c>
      <c r="H19" s="268">
        <f t="shared" si="1"/>
        <v>1625.491533016575</v>
      </c>
      <c r="I19" s="360">
        <f t="shared" si="20"/>
        <v>319863.781832112</v>
      </c>
      <c r="J19" s="45">
        <f>IF((I19-H$21+(H$21/12*4))+K19-(H19/2)&gt;$I$197,$I$197-K19,(I19-H$21+(H$21/12*4)-(H19/2)))</f>
        <v>71943.518255529634</v>
      </c>
      <c r="K19" s="108">
        <f t="shared" si="2"/>
        <v>12776.48174447036</v>
      </c>
      <c r="L19" s="46">
        <f t="shared" si="3"/>
        <v>84720</v>
      </c>
      <c r="M19" s="43">
        <f t="shared" si="4"/>
        <v>68346.342342753152</v>
      </c>
      <c r="N19" s="108">
        <f t="shared" si="5"/>
        <v>12137.657657246842</v>
      </c>
      <c r="O19" s="47">
        <f t="shared" si="6"/>
        <v>80484</v>
      </c>
      <c r="P19" s="119">
        <f t="shared" si="7"/>
        <v>64749.166429976671</v>
      </c>
      <c r="Q19" s="108">
        <f t="shared" si="8"/>
        <v>11498.833570023324</v>
      </c>
      <c r="R19" s="46">
        <f t="shared" si="9"/>
        <v>76248</v>
      </c>
      <c r="S19" s="43">
        <f t="shared" si="10"/>
        <v>57554.814604423707</v>
      </c>
      <c r="T19" s="108">
        <f t="shared" si="11"/>
        <v>10221.185395576289</v>
      </c>
      <c r="U19" s="47">
        <f t="shared" si="12"/>
        <v>67776</v>
      </c>
      <c r="V19" s="45">
        <f t="shared" si="13"/>
        <v>50360.462778870744</v>
      </c>
      <c r="W19" s="108">
        <f t="shared" si="14"/>
        <v>8943.5372211292524</v>
      </c>
      <c r="X19" s="46">
        <f t="shared" si="15"/>
        <v>59304</v>
      </c>
      <c r="Y19" s="43">
        <f t="shared" si="16"/>
        <v>43166.110953317781</v>
      </c>
      <c r="Z19" s="108">
        <f t="shared" si="17"/>
        <v>7665.8890466822158</v>
      </c>
      <c r="AA19" s="46">
        <f t="shared" si="18"/>
        <v>50832</v>
      </c>
      <c r="AB19" s="380"/>
    </row>
    <row r="20" spans="1:35" ht="13.5" customHeight="1">
      <c r="A20" s="327">
        <v>147</v>
      </c>
      <c r="B20" s="50">
        <v>40452</v>
      </c>
      <c r="C20" s="61">
        <f>VLOOKUP(B20,'base(indices)'!$A$4:$C$183,3,FALSE)*1.25</f>
        <v>637.5</v>
      </c>
      <c r="D20" s="192">
        <f>'base(indices)'!G13</f>
        <v>1.94291119</v>
      </c>
      <c r="E20" s="54">
        <f t="shared" si="19"/>
        <v>1238.6058836249999</v>
      </c>
      <c r="F20" s="82">
        <f>'base(indices)'!$I$147</f>
        <v>0.30830000000000002</v>
      </c>
      <c r="G20" s="54">
        <f t="shared" si="0"/>
        <v>381.8621939215875</v>
      </c>
      <c r="H20" s="267">
        <f t="shared" si="1"/>
        <v>1620.4680775465874</v>
      </c>
      <c r="I20" s="359">
        <f t="shared" si="20"/>
        <v>318238.29029909545</v>
      </c>
      <c r="J20" s="58">
        <f>IF((I20-H$21+(H$21/12*3))+K20-(H20/2)&gt;$I$197,$I$197-K20,(I20-H$21+(H$21/12*3)-(H20/2)))</f>
        <v>71943.518255529634</v>
      </c>
      <c r="K20" s="91">
        <f t="shared" si="2"/>
        <v>12776.48174447036</v>
      </c>
      <c r="L20" s="284">
        <f t="shared" si="3"/>
        <v>84720</v>
      </c>
      <c r="M20" s="57">
        <f t="shared" si="4"/>
        <v>68346.342342753152</v>
      </c>
      <c r="N20" s="91">
        <f t="shared" si="5"/>
        <v>12137.657657246842</v>
      </c>
      <c r="O20" s="60">
        <f t="shared" si="6"/>
        <v>80484</v>
      </c>
      <c r="P20" s="58">
        <f t="shared" si="7"/>
        <v>64749.166429976671</v>
      </c>
      <c r="Q20" s="91">
        <f t="shared" si="8"/>
        <v>11498.833570023324</v>
      </c>
      <c r="R20" s="59">
        <f t="shared" si="9"/>
        <v>76248</v>
      </c>
      <c r="S20" s="57">
        <f t="shared" si="10"/>
        <v>57554.814604423707</v>
      </c>
      <c r="T20" s="91">
        <f t="shared" si="11"/>
        <v>10221.185395576289</v>
      </c>
      <c r="U20" s="60">
        <f t="shared" si="12"/>
        <v>67776</v>
      </c>
      <c r="V20" s="58">
        <f t="shared" si="13"/>
        <v>50360.462778870744</v>
      </c>
      <c r="W20" s="91">
        <f t="shared" si="14"/>
        <v>8943.5372211292524</v>
      </c>
      <c r="X20" s="59">
        <f t="shared" si="15"/>
        <v>59304</v>
      </c>
      <c r="Y20" s="57">
        <f t="shared" si="16"/>
        <v>43166.110953317781</v>
      </c>
      <c r="Z20" s="91">
        <f t="shared" si="17"/>
        <v>7665.8890466822158</v>
      </c>
      <c r="AA20" s="59">
        <f t="shared" si="18"/>
        <v>50832</v>
      </c>
      <c r="AB20" s="381"/>
    </row>
    <row r="21" spans="1:35" ht="13.5" customHeight="1">
      <c r="A21" s="327">
        <v>146</v>
      </c>
      <c r="B21" s="40">
        <v>40483</v>
      </c>
      <c r="C21" s="61">
        <f>VLOOKUP(B21,'base(indices)'!$A$4:$C$183,3,FALSE)*1.25</f>
        <v>637.5</v>
      </c>
      <c r="D21" s="192">
        <f>'base(indices)'!G14</f>
        <v>1.9309393699999999</v>
      </c>
      <c r="E21" s="63">
        <f t="shared" si="19"/>
        <v>1230.973848375</v>
      </c>
      <c r="F21" s="82">
        <f>'base(indices)'!$I$147</f>
        <v>0.30830000000000002</v>
      </c>
      <c r="G21" s="63">
        <f t="shared" si="0"/>
        <v>379.50923745401252</v>
      </c>
      <c r="H21" s="268">
        <f t="shared" si="1"/>
        <v>1610.4830858290125</v>
      </c>
      <c r="I21" s="360">
        <f t="shared" si="20"/>
        <v>316617.82222154888</v>
      </c>
      <c r="J21" s="45">
        <f>IF((I21-H$21+(H$21/12*2))+K21-(H21/2)&gt;$I$197,$I$197-K21,(I21-H$21+(H$21/12*2)-(H21/2)))</f>
        <v>71943.518255529634</v>
      </c>
      <c r="K21" s="108">
        <f t="shared" si="2"/>
        <v>12776.48174447036</v>
      </c>
      <c r="L21" s="46">
        <f t="shared" si="3"/>
        <v>84720</v>
      </c>
      <c r="M21" s="43">
        <f t="shared" si="4"/>
        <v>68346.342342753152</v>
      </c>
      <c r="N21" s="108">
        <f t="shared" si="5"/>
        <v>12137.657657246842</v>
      </c>
      <c r="O21" s="47">
        <f t="shared" si="6"/>
        <v>80484</v>
      </c>
      <c r="P21" s="119">
        <f t="shared" si="7"/>
        <v>64749.166429976671</v>
      </c>
      <c r="Q21" s="108">
        <f t="shared" si="8"/>
        <v>11498.833570023324</v>
      </c>
      <c r="R21" s="46">
        <f t="shared" si="9"/>
        <v>76248</v>
      </c>
      <c r="S21" s="43">
        <f t="shared" si="10"/>
        <v>57554.814604423707</v>
      </c>
      <c r="T21" s="108">
        <f t="shared" si="11"/>
        <v>10221.185395576289</v>
      </c>
      <c r="U21" s="47">
        <f t="shared" si="12"/>
        <v>67776</v>
      </c>
      <c r="V21" s="45">
        <f t="shared" si="13"/>
        <v>50360.462778870744</v>
      </c>
      <c r="W21" s="108">
        <f t="shared" si="14"/>
        <v>8943.5372211292524</v>
      </c>
      <c r="X21" s="46">
        <f t="shared" si="15"/>
        <v>59304</v>
      </c>
      <c r="Y21" s="43">
        <f t="shared" si="16"/>
        <v>43166.110953317781</v>
      </c>
      <c r="Z21" s="108">
        <f t="shared" si="17"/>
        <v>7665.8890466822158</v>
      </c>
      <c r="AA21" s="46">
        <f t="shared" si="18"/>
        <v>50832</v>
      </c>
      <c r="AB21" s="380"/>
    </row>
    <row r="22" spans="1:35" ht="13.5" customHeight="1" thickBot="1">
      <c r="A22" s="356">
        <v>145</v>
      </c>
      <c r="B22" s="300">
        <v>40513</v>
      </c>
      <c r="C22" s="69">
        <f>C21*2</f>
        <v>1275</v>
      </c>
      <c r="D22" s="335">
        <f>'base(indices)'!G15</f>
        <v>1.91447488</v>
      </c>
      <c r="E22" s="163">
        <f t="shared" si="19"/>
        <v>2440.9554720000001</v>
      </c>
      <c r="F22" s="304">
        <f>'base(indices)'!$I$147</f>
        <v>0.30830000000000002</v>
      </c>
      <c r="G22" s="163">
        <f t="shared" si="0"/>
        <v>752.54657201760006</v>
      </c>
      <c r="H22" s="355">
        <f t="shared" si="1"/>
        <v>3193.5020440176004</v>
      </c>
      <c r="I22" s="361">
        <f t="shared" si="20"/>
        <v>315007.33913571987</v>
      </c>
      <c r="J22" s="175">
        <f>IF((I22-H$21+(H$21/12*1))+K22-(H22/4)&gt;$I$197,$I$197-K22,(I22-H$21+(H$21/12*1)-(H22/4)))</f>
        <v>71943.518255529634</v>
      </c>
      <c r="K22" s="202">
        <f t="shared" si="2"/>
        <v>12776.48174447036</v>
      </c>
      <c r="L22" s="286">
        <f t="shared" si="3"/>
        <v>84720</v>
      </c>
      <c r="M22" s="282">
        <f t="shared" si="4"/>
        <v>68346.342342753152</v>
      </c>
      <c r="N22" s="202">
        <f t="shared" si="5"/>
        <v>12137.657657246842</v>
      </c>
      <c r="O22" s="289">
        <f t="shared" si="6"/>
        <v>80484</v>
      </c>
      <c r="P22" s="285">
        <f t="shared" si="7"/>
        <v>64749.166429976671</v>
      </c>
      <c r="Q22" s="202">
        <f t="shared" si="8"/>
        <v>11498.833570023324</v>
      </c>
      <c r="R22" s="203">
        <f t="shared" si="9"/>
        <v>76248</v>
      </c>
      <c r="S22" s="282">
        <f t="shared" si="10"/>
        <v>57554.814604423707</v>
      </c>
      <c r="T22" s="202">
        <f t="shared" si="11"/>
        <v>10221.185395576289</v>
      </c>
      <c r="U22" s="289">
        <f t="shared" si="12"/>
        <v>67776</v>
      </c>
      <c r="V22" s="285">
        <f t="shared" si="13"/>
        <v>50360.462778870744</v>
      </c>
      <c r="W22" s="202">
        <f t="shared" si="14"/>
        <v>8943.5372211292524</v>
      </c>
      <c r="X22" s="203">
        <f t="shared" si="15"/>
        <v>59304</v>
      </c>
      <c r="Y22" s="282">
        <f t="shared" si="16"/>
        <v>43166.110953317781</v>
      </c>
      <c r="Z22" s="202">
        <f t="shared" si="17"/>
        <v>7665.8890466822158</v>
      </c>
      <c r="AA22" s="203">
        <f t="shared" si="18"/>
        <v>50832</v>
      </c>
      <c r="AB22" s="381"/>
    </row>
    <row r="23" spans="1:35" ht="13.5" customHeight="1">
      <c r="A23" s="158">
        <v>156</v>
      </c>
      <c r="B23" s="246">
        <v>40544</v>
      </c>
      <c r="C23" s="273">
        <f>VLOOKUP(B23,'base(indices)'!$A$4:$C$183,3,FALSE)*1.25</f>
        <v>675</v>
      </c>
      <c r="D23" s="306">
        <f>'base(indices)'!G16</f>
        <v>1.90135553</v>
      </c>
      <c r="E23" s="154">
        <f t="shared" ref="E23:E28" si="21">C23*D23</f>
        <v>1283.41498275</v>
      </c>
      <c r="F23" s="264">
        <f>'base(indices)'!$I$147</f>
        <v>0.30830000000000002</v>
      </c>
      <c r="G23" s="154">
        <f t="shared" ref="G23:G28" si="22">E23*F23</f>
        <v>395.67683918182502</v>
      </c>
      <c r="H23" s="362">
        <f t="shared" ref="H23:H28" si="23">E23+G23</f>
        <v>1679.0918219318251</v>
      </c>
      <c r="I23" s="401">
        <f t="shared" si="20"/>
        <v>311813.83709170227</v>
      </c>
      <c r="J23" s="288">
        <f>IF((I23-H$33+(H$33))+K23-(H23/2)&gt;$I$197,$I$197-K23,(I23-H$33+(H$33)-(H23/2)))</f>
        <v>71943.518255529634</v>
      </c>
      <c r="K23" s="109">
        <f t="shared" ref="K23:K28" si="24">I$196</f>
        <v>12776.48174447036</v>
      </c>
      <c r="L23" s="109">
        <f t="shared" ref="L23:L28" si="25">J23+K23</f>
        <v>84720</v>
      </c>
      <c r="M23" s="109">
        <f t="shared" ref="M23:M28" si="26">J23*M$9</f>
        <v>68346.342342753152</v>
      </c>
      <c r="N23" s="109">
        <f t="shared" ref="N23:N28" si="27">K23*M$9</f>
        <v>12137.657657246842</v>
      </c>
      <c r="O23" s="109">
        <f t="shared" ref="O23:O28" si="28">M23+N23</f>
        <v>80484</v>
      </c>
      <c r="P23" s="90">
        <f t="shared" ref="P23:P28" si="29">J23*$P$9</f>
        <v>64749.166429976671</v>
      </c>
      <c r="Q23" s="109">
        <f t="shared" ref="Q23:Q28" si="30">K23*P$9</f>
        <v>11498.833570023324</v>
      </c>
      <c r="R23" s="109">
        <f t="shared" ref="R23:R28" si="31">P23+Q23</f>
        <v>76248</v>
      </c>
      <c r="S23" s="109">
        <f t="shared" ref="S23:S28" si="32">J23*S$9</f>
        <v>57554.814604423707</v>
      </c>
      <c r="T23" s="109">
        <f t="shared" ref="T23:T28" si="33">K23*S$9</f>
        <v>10221.185395576289</v>
      </c>
      <c r="U23" s="109">
        <f t="shared" ref="U23:U28" si="34">S23+T23</f>
        <v>67776</v>
      </c>
      <c r="V23" s="109">
        <f t="shared" ref="V23:V28" si="35">J23*V$9</f>
        <v>50360.462778870744</v>
      </c>
      <c r="W23" s="109">
        <f t="shared" ref="W23:W28" si="36">K23*V$9</f>
        <v>8943.5372211292524</v>
      </c>
      <c r="X23" s="109">
        <f t="shared" ref="X23:X28" si="37">V23+W23</f>
        <v>59304</v>
      </c>
      <c r="Y23" s="109">
        <f t="shared" ref="Y23:Y28" si="38">J23*Y$9</f>
        <v>43166.110953317781</v>
      </c>
      <c r="Z23" s="109">
        <f t="shared" ref="Z23:Z28" si="39">K23*Y$9</f>
        <v>7665.8890466822158</v>
      </c>
      <c r="AA23" s="49">
        <f t="shared" ref="AA23:AA28" si="40">Y23+Z23</f>
        <v>50832</v>
      </c>
      <c r="AB23" s="16"/>
      <c r="AC23" s="16"/>
      <c r="AD23" s="16"/>
      <c r="AE23" s="16"/>
      <c r="AF23" s="16"/>
      <c r="AG23" s="17"/>
      <c r="AH23" s="16"/>
      <c r="AI23" s="16"/>
    </row>
    <row r="24" spans="1:35" ht="13.5" customHeight="1">
      <c r="A24" s="105">
        <v>155</v>
      </c>
      <c r="B24" s="50">
        <v>40575</v>
      </c>
      <c r="C24" s="61">
        <f>VLOOKUP(B24,'base(indices)'!$A$4:$C$183,3,FALSE)*1.25</f>
        <v>675</v>
      </c>
      <c r="D24" s="343">
        <f>'base(indices)'!G17</f>
        <v>1.88701422</v>
      </c>
      <c r="E24" s="54">
        <f t="shared" si="21"/>
        <v>1273.7345984999999</v>
      </c>
      <c r="F24" s="307">
        <f>'base(indices)'!$I$147</f>
        <v>0.30830000000000002</v>
      </c>
      <c r="G24" s="54">
        <f t="shared" si="22"/>
        <v>392.69237671755002</v>
      </c>
      <c r="H24" s="267">
        <f t="shared" si="23"/>
        <v>1666.4269752175501</v>
      </c>
      <c r="I24" s="384">
        <f t="shared" si="20"/>
        <v>310134.74526977044</v>
      </c>
      <c r="J24" s="58">
        <f>IF((I24-H$33+(H$33/12*11))+K24-(H24/2)&gt;$I$197,$I$197-K24,(I24-H$33+(H$33/12*11)-(H24/2)))</f>
        <v>71943.518255529634</v>
      </c>
      <c r="K24" s="91">
        <f t="shared" si="24"/>
        <v>12776.48174447036</v>
      </c>
      <c r="L24" s="92">
        <f t="shared" si="25"/>
        <v>84720</v>
      </c>
      <c r="M24" s="91">
        <f t="shared" si="26"/>
        <v>68346.342342753152</v>
      </c>
      <c r="N24" s="91">
        <f t="shared" si="27"/>
        <v>12137.657657246842</v>
      </c>
      <c r="O24" s="91">
        <f t="shared" si="28"/>
        <v>80484</v>
      </c>
      <c r="P24" s="91">
        <f t="shared" si="29"/>
        <v>64749.166429976671</v>
      </c>
      <c r="Q24" s="91">
        <f t="shared" si="30"/>
        <v>11498.833570023324</v>
      </c>
      <c r="R24" s="91">
        <f t="shared" si="31"/>
        <v>76248</v>
      </c>
      <c r="S24" s="91">
        <f t="shared" si="32"/>
        <v>57554.814604423707</v>
      </c>
      <c r="T24" s="91">
        <f t="shared" si="33"/>
        <v>10221.185395576289</v>
      </c>
      <c r="U24" s="91">
        <f t="shared" si="34"/>
        <v>67776</v>
      </c>
      <c r="V24" s="91">
        <f t="shared" si="35"/>
        <v>50360.462778870744</v>
      </c>
      <c r="W24" s="91">
        <f t="shared" si="36"/>
        <v>8943.5372211292524</v>
      </c>
      <c r="X24" s="91">
        <f t="shared" si="37"/>
        <v>59304</v>
      </c>
      <c r="Y24" s="91">
        <f t="shared" si="38"/>
        <v>43166.110953317781</v>
      </c>
      <c r="Z24" s="91">
        <f t="shared" si="39"/>
        <v>7665.8890466822158</v>
      </c>
      <c r="AA24" s="59">
        <f t="shared" si="40"/>
        <v>50832</v>
      </c>
      <c r="AB24" s="16"/>
      <c r="AC24" s="16"/>
      <c r="AD24" s="16"/>
      <c r="AE24" s="16"/>
      <c r="AF24" s="16"/>
      <c r="AG24" s="17"/>
      <c r="AH24" s="16"/>
      <c r="AI24" s="16"/>
    </row>
    <row r="25" spans="1:35" ht="13.5" customHeight="1">
      <c r="A25" s="105">
        <v>154</v>
      </c>
      <c r="B25" s="40">
        <v>40603</v>
      </c>
      <c r="C25" s="61">
        <f>VLOOKUP(B25,'base(indices)'!$A$4:$C$183,3,FALSE)*1.25</f>
        <v>681.25</v>
      </c>
      <c r="D25" s="343">
        <f>'base(indices)'!G18</f>
        <v>1.8688860300000001</v>
      </c>
      <c r="E25" s="63">
        <f t="shared" si="21"/>
        <v>1273.1786079375001</v>
      </c>
      <c r="F25" s="307">
        <f>'base(indices)'!$I$147</f>
        <v>0.30830000000000002</v>
      </c>
      <c r="G25" s="63">
        <f t="shared" si="22"/>
        <v>392.52096482713131</v>
      </c>
      <c r="H25" s="268">
        <f t="shared" si="23"/>
        <v>1665.6995727646315</v>
      </c>
      <c r="I25" s="360">
        <f t="shared" si="20"/>
        <v>308468.31829455291</v>
      </c>
      <c r="J25" s="45">
        <f>IF((I25-H$33+(H$33/12*10))+K25-(H25/2)&gt;$I$197,$I$197-K25,(I25-H$33+(H$33/12*10)-(H25/2)))</f>
        <v>71943.518255529634</v>
      </c>
      <c r="K25" s="108">
        <f t="shared" si="24"/>
        <v>12776.48174447036</v>
      </c>
      <c r="L25" s="108">
        <f t="shared" si="25"/>
        <v>84720</v>
      </c>
      <c r="M25" s="108">
        <f t="shared" si="26"/>
        <v>68346.342342753152</v>
      </c>
      <c r="N25" s="108">
        <f t="shared" si="27"/>
        <v>12137.657657246842</v>
      </c>
      <c r="O25" s="108">
        <f t="shared" si="28"/>
        <v>80484</v>
      </c>
      <c r="P25" s="93">
        <f t="shared" si="29"/>
        <v>64749.166429976671</v>
      </c>
      <c r="Q25" s="108">
        <f t="shared" si="30"/>
        <v>11498.833570023324</v>
      </c>
      <c r="R25" s="108">
        <f t="shared" si="31"/>
        <v>76248</v>
      </c>
      <c r="S25" s="108">
        <f t="shared" si="32"/>
        <v>57554.814604423707</v>
      </c>
      <c r="T25" s="108">
        <f t="shared" si="33"/>
        <v>10221.185395576289</v>
      </c>
      <c r="U25" s="108">
        <f t="shared" si="34"/>
        <v>67776</v>
      </c>
      <c r="V25" s="108">
        <f t="shared" si="35"/>
        <v>50360.462778870744</v>
      </c>
      <c r="W25" s="108">
        <f t="shared" si="36"/>
        <v>8943.5372211292524</v>
      </c>
      <c r="X25" s="108">
        <f t="shared" si="37"/>
        <v>59304</v>
      </c>
      <c r="Y25" s="108">
        <f t="shared" si="38"/>
        <v>43166.110953317781</v>
      </c>
      <c r="Z25" s="108">
        <f t="shared" si="39"/>
        <v>7665.8890466822158</v>
      </c>
      <c r="AA25" s="46">
        <f t="shared" si="40"/>
        <v>50832</v>
      </c>
      <c r="AB25" s="16"/>
      <c r="AC25" s="16"/>
      <c r="AD25" s="16"/>
      <c r="AE25" s="16"/>
      <c r="AF25" s="16"/>
      <c r="AG25" s="17"/>
      <c r="AH25" s="16"/>
      <c r="AI25" s="16"/>
    </row>
    <row r="26" spans="1:35" ht="13.5" customHeight="1">
      <c r="A26" s="105">
        <v>153</v>
      </c>
      <c r="B26" s="50">
        <v>40634</v>
      </c>
      <c r="C26" s="61">
        <f>VLOOKUP(B26,'base(indices)'!$A$4:$C$183,3,FALSE)*1.25</f>
        <v>681.25</v>
      </c>
      <c r="D26" s="343">
        <f>'base(indices)'!G19</f>
        <v>1.85773959</v>
      </c>
      <c r="E26" s="54">
        <f t="shared" si="21"/>
        <v>1265.5850956874999</v>
      </c>
      <c r="F26" s="307">
        <f>'base(indices)'!$I$147</f>
        <v>0.30830000000000002</v>
      </c>
      <c r="G26" s="54">
        <f t="shared" si="22"/>
        <v>390.17988500045624</v>
      </c>
      <c r="H26" s="267">
        <f t="shared" si="23"/>
        <v>1655.7649806879563</v>
      </c>
      <c r="I26" s="384">
        <f t="shared" si="20"/>
        <v>306802.61872178828</v>
      </c>
      <c r="J26" s="58">
        <f>IF((I26-H$33+(H$33/12*9))+K26-(H26/2)&gt;$I$197,$I$197-K26,(I26-H$33+(H$33/12*9)-(H26/2)))</f>
        <v>71943.518255529634</v>
      </c>
      <c r="K26" s="91">
        <f t="shared" si="24"/>
        <v>12776.48174447036</v>
      </c>
      <c r="L26" s="92">
        <f t="shared" si="25"/>
        <v>84720</v>
      </c>
      <c r="M26" s="91">
        <f t="shared" si="26"/>
        <v>68346.342342753152</v>
      </c>
      <c r="N26" s="91">
        <f t="shared" si="27"/>
        <v>12137.657657246842</v>
      </c>
      <c r="O26" s="91">
        <f t="shared" si="28"/>
        <v>80484</v>
      </c>
      <c r="P26" s="91">
        <f t="shared" si="29"/>
        <v>64749.166429976671</v>
      </c>
      <c r="Q26" s="91">
        <f t="shared" si="30"/>
        <v>11498.833570023324</v>
      </c>
      <c r="R26" s="91">
        <f t="shared" si="31"/>
        <v>76248</v>
      </c>
      <c r="S26" s="91">
        <f t="shared" si="32"/>
        <v>57554.814604423707</v>
      </c>
      <c r="T26" s="91">
        <f t="shared" si="33"/>
        <v>10221.185395576289</v>
      </c>
      <c r="U26" s="91">
        <f t="shared" si="34"/>
        <v>67776</v>
      </c>
      <c r="V26" s="91">
        <f t="shared" si="35"/>
        <v>50360.462778870744</v>
      </c>
      <c r="W26" s="91">
        <f t="shared" si="36"/>
        <v>8943.5372211292524</v>
      </c>
      <c r="X26" s="91">
        <f t="shared" si="37"/>
        <v>59304</v>
      </c>
      <c r="Y26" s="91">
        <f t="shared" si="38"/>
        <v>43166.110953317781</v>
      </c>
      <c r="Z26" s="91">
        <f t="shared" si="39"/>
        <v>7665.8890466822158</v>
      </c>
      <c r="AA26" s="59">
        <f t="shared" si="40"/>
        <v>50832</v>
      </c>
      <c r="AB26" s="16"/>
      <c r="AC26" s="16"/>
      <c r="AD26" s="16"/>
      <c r="AE26" s="16"/>
      <c r="AF26" s="16"/>
      <c r="AG26" s="17"/>
      <c r="AH26" s="16"/>
      <c r="AI26" s="16"/>
    </row>
    <row r="27" spans="1:35" ht="13.5" customHeight="1">
      <c r="A27" s="105">
        <v>152</v>
      </c>
      <c r="B27" s="40">
        <v>40664</v>
      </c>
      <c r="C27" s="61">
        <f>VLOOKUP(B27,'base(indices)'!$A$4:$C$183,3,FALSE)*1.25</f>
        <v>681.25</v>
      </c>
      <c r="D27" s="343">
        <f>'base(indices)'!G20</f>
        <v>1.8435443</v>
      </c>
      <c r="E27" s="63">
        <f t="shared" si="21"/>
        <v>1255.9145543750001</v>
      </c>
      <c r="F27" s="307">
        <f>'base(indices)'!$I$147</f>
        <v>0.30830000000000002</v>
      </c>
      <c r="G27" s="63">
        <f t="shared" si="22"/>
        <v>387.19845711381254</v>
      </c>
      <c r="H27" s="268">
        <f t="shared" si="23"/>
        <v>1643.1130114888126</v>
      </c>
      <c r="I27" s="360">
        <f t="shared" si="20"/>
        <v>305146.85374110035</v>
      </c>
      <c r="J27" s="45">
        <f>IF((I27-H$33+(H$33/12*8))+K27-(H27/2)&gt;$I$197,$I$197-K27,(I27-H$33+(H$33/12*8)-(H27/2)))</f>
        <v>71943.518255529634</v>
      </c>
      <c r="K27" s="108">
        <f t="shared" si="24"/>
        <v>12776.48174447036</v>
      </c>
      <c r="L27" s="108">
        <f t="shared" si="25"/>
        <v>84720</v>
      </c>
      <c r="M27" s="108">
        <f t="shared" si="26"/>
        <v>68346.342342753152</v>
      </c>
      <c r="N27" s="108">
        <f t="shared" si="27"/>
        <v>12137.657657246842</v>
      </c>
      <c r="O27" s="108">
        <f t="shared" si="28"/>
        <v>80484</v>
      </c>
      <c r="P27" s="93">
        <f t="shared" si="29"/>
        <v>64749.166429976671</v>
      </c>
      <c r="Q27" s="108">
        <f t="shared" si="30"/>
        <v>11498.833570023324</v>
      </c>
      <c r="R27" s="108">
        <f t="shared" si="31"/>
        <v>76248</v>
      </c>
      <c r="S27" s="108">
        <f t="shared" si="32"/>
        <v>57554.814604423707</v>
      </c>
      <c r="T27" s="108">
        <f t="shared" si="33"/>
        <v>10221.185395576289</v>
      </c>
      <c r="U27" s="108">
        <f t="shared" si="34"/>
        <v>67776</v>
      </c>
      <c r="V27" s="108">
        <f t="shared" si="35"/>
        <v>50360.462778870744</v>
      </c>
      <c r="W27" s="108">
        <f t="shared" si="36"/>
        <v>8943.5372211292524</v>
      </c>
      <c r="X27" s="108">
        <f t="shared" si="37"/>
        <v>59304</v>
      </c>
      <c r="Y27" s="108">
        <f t="shared" si="38"/>
        <v>43166.110953317781</v>
      </c>
      <c r="Z27" s="108">
        <f t="shared" si="39"/>
        <v>7665.8890466822158</v>
      </c>
      <c r="AA27" s="46">
        <f t="shared" si="40"/>
        <v>50832</v>
      </c>
      <c r="AB27" s="16"/>
      <c r="AC27" s="16"/>
      <c r="AD27" s="16"/>
      <c r="AE27" s="16"/>
      <c r="AF27" s="16"/>
      <c r="AG27" s="17"/>
      <c r="AH27" s="16"/>
      <c r="AI27" s="16"/>
    </row>
    <row r="28" spans="1:35" ht="13.5" customHeight="1">
      <c r="A28" s="105">
        <v>151</v>
      </c>
      <c r="B28" s="50">
        <v>40695</v>
      </c>
      <c r="C28" s="61">
        <f>VLOOKUP(B28,'base(indices)'!$A$4:$C$183,3,FALSE)*1.25</f>
        <v>681.25</v>
      </c>
      <c r="D28" s="343">
        <f>'base(indices)'!G21</f>
        <v>1.8307291999999999</v>
      </c>
      <c r="E28" s="54">
        <f t="shared" si="21"/>
        <v>1247.1842675</v>
      </c>
      <c r="F28" s="307">
        <f>'base(indices)'!$I$147</f>
        <v>0.30830000000000002</v>
      </c>
      <c r="G28" s="54">
        <f t="shared" si="22"/>
        <v>384.50690967025002</v>
      </c>
      <c r="H28" s="267">
        <f t="shared" si="23"/>
        <v>1631.6911771702501</v>
      </c>
      <c r="I28" s="384">
        <f t="shared" si="20"/>
        <v>303503.74072961154</v>
      </c>
      <c r="J28" s="58">
        <f>IF((I28-H$33+(H$33/12*7))+K28-(H28/2)&gt;$I$197,$I$197-K28,(I28-H$33+(H$33/12*7)-(H28/2)))</f>
        <v>71943.518255529634</v>
      </c>
      <c r="K28" s="91">
        <f t="shared" si="24"/>
        <v>12776.48174447036</v>
      </c>
      <c r="L28" s="92">
        <f t="shared" si="25"/>
        <v>84720</v>
      </c>
      <c r="M28" s="91">
        <f t="shared" si="26"/>
        <v>68346.342342753152</v>
      </c>
      <c r="N28" s="91">
        <f t="shared" si="27"/>
        <v>12137.657657246842</v>
      </c>
      <c r="O28" s="91">
        <f t="shared" si="28"/>
        <v>80484</v>
      </c>
      <c r="P28" s="91">
        <f t="shared" si="29"/>
        <v>64749.166429976671</v>
      </c>
      <c r="Q28" s="91">
        <f t="shared" si="30"/>
        <v>11498.833570023324</v>
      </c>
      <c r="R28" s="91">
        <f t="shared" si="31"/>
        <v>76248</v>
      </c>
      <c r="S28" s="91">
        <f t="shared" si="32"/>
        <v>57554.814604423707</v>
      </c>
      <c r="T28" s="91">
        <f t="shared" si="33"/>
        <v>10221.185395576289</v>
      </c>
      <c r="U28" s="91">
        <f t="shared" si="34"/>
        <v>67776</v>
      </c>
      <c r="V28" s="91">
        <f t="shared" si="35"/>
        <v>50360.462778870744</v>
      </c>
      <c r="W28" s="91">
        <f t="shared" si="36"/>
        <v>8943.5372211292524</v>
      </c>
      <c r="X28" s="91">
        <f t="shared" si="37"/>
        <v>59304</v>
      </c>
      <c r="Y28" s="91">
        <f t="shared" si="38"/>
        <v>43166.110953317781</v>
      </c>
      <c r="Z28" s="91">
        <f t="shared" si="39"/>
        <v>7665.8890466822158</v>
      </c>
      <c r="AA28" s="59">
        <f t="shared" si="40"/>
        <v>50832</v>
      </c>
      <c r="AB28" s="16"/>
      <c r="AC28" s="16"/>
      <c r="AD28" s="16"/>
      <c r="AE28" s="16"/>
      <c r="AF28" s="16"/>
      <c r="AG28" s="17"/>
      <c r="AH28" s="16"/>
      <c r="AI28" s="16"/>
    </row>
    <row r="29" spans="1:35" ht="13.5" customHeight="1">
      <c r="A29" s="105">
        <v>150</v>
      </c>
      <c r="B29" s="40">
        <v>40725</v>
      </c>
      <c r="C29" s="61">
        <f>VLOOKUP(B29,'base(indices)'!$A$4:$C$183,3,FALSE)*1.25</f>
        <v>681.25</v>
      </c>
      <c r="D29" s="343">
        <f>'base(indices)'!G22</f>
        <v>1.8265281799999999</v>
      </c>
      <c r="E29" s="63">
        <f t="shared" ref="E29:E35" si="41">C29*D29</f>
        <v>1244.322322625</v>
      </c>
      <c r="F29" s="307">
        <f>'base(indices)'!$I$147</f>
        <v>0.30830000000000002</v>
      </c>
      <c r="G29" s="63">
        <f t="shared" ref="G29:G35" si="42">E29*F29</f>
        <v>383.62457206528751</v>
      </c>
      <c r="H29" s="268">
        <f t="shared" ref="H29:H35" si="43">E29+G29</f>
        <v>1627.9468946902875</v>
      </c>
      <c r="I29" s="360">
        <f t="shared" si="20"/>
        <v>301872.04955244128</v>
      </c>
      <c r="J29" s="45">
        <f>IF((I29-H$33+(H$33/12*6))+K29-(H29/2)&gt;$I$197,$I$197-K29,(I29-H$33+(H$33/12*6)-(H29/2)))</f>
        <v>71943.518255529634</v>
      </c>
      <c r="K29" s="108">
        <f t="shared" ref="K29:K35" si="44">I$196</f>
        <v>12776.48174447036</v>
      </c>
      <c r="L29" s="108">
        <f t="shared" ref="L29:L35" si="45">J29+K29</f>
        <v>84720</v>
      </c>
      <c r="M29" s="108">
        <f t="shared" ref="M29:M35" si="46">J29*M$9</f>
        <v>68346.342342753152</v>
      </c>
      <c r="N29" s="108">
        <f t="shared" ref="N29:N35" si="47">K29*M$9</f>
        <v>12137.657657246842</v>
      </c>
      <c r="O29" s="108">
        <f t="shared" ref="O29:O35" si="48">M29+N29</f>
        <v>80484</v>
      </c>
      <c r="P29" s="93">
        <f t="shared" ref="P29:P35" si="49">J29*$P$9</f>
        <v>64749.166429976671</v>
      </c>
      <c r="Q29" s="108">
        <f t="shared" ref="Q29:Q35" si="50">K29*P$9</f>
        <v>11498.833570023324</v>
      </c>
      <c r="R29" s="108">
        <f t="shared" ref="R29:R35" si="51">P29+Q29</f>
        <v>76248</v>
      </c>
      <c r="S29" s="108">
        <f t="shared" ref="S29:S35" si="52">J29*S$9</f>
        <v>57554.814604423707</v>
      </c>
      <c r="T29" s="108">
        <f t="shared" ref="T29:T35" si="53">K29*S$9</f>
        <v>10221.185395576289</v>
      </c>
      <c r="U29" s="108">
        <f t="shared" ref="U29:U35" si="54">S29+T29</f>
        <v>67776</v>
      </c>
      <c r="V29" s="108">
        <f t="shared" ref="V29:V35" si="55">J29*V$9</f>
        <v>50360.462778870744</v>
      </c>
      <c r="W29" s="108">
        <f t="shared" ref="W29:W35" si="56">K29*V$9</f>
        <v>8943.5372211292524</v>
      </c>
      <c r="X29" s="108">
        <f t="shared" ref="X29:X35" si="57">V29+W29</f>
        <v>59304</v>
      </c>
      <c r="Y29" s="108">
        <f t="shared" ref="Y29:Y35" si="58">J29*Y$9</f>
        <v>43166.110953317781</v>
      </c>
      <c r="Z29" s="108">
        <f t="shared" ref="Z29:Z35" si="59">K29*Y$9</f>
        <v>7665.8890466822158</v>
      </c>
      <c r="AA29" s="46">
        <f t="shared" ref="AA29:AA35" si="60">Y29+Z29</f>
        <v>50832</v>
      </c>
      <c r="AB29" s="16"/>
      <c r="AC29" s="16"/>
      <c r="AD29" s="16"/>
      <c r="AE29" s="16"/>
      <c r="AF29" s="16"/>
      <c r="AG29" s="17"/>
      <c r="AH29" s="16"/>
      <c r="AI29" s="16"/>
    </row>
    <row r="30" spans="1:35" ht="13.5" customHeight="1">
      <c r="A30" s="105">
        <v>149</v>
      </c>
      <c r="B30" s="50">
        <v>40756</v>
      </c>
      <c r="C30" s="61">
        <f>VLOOKUP(B30,'base(indices)'!$A$4:$C$183,3,FALSE)*1.25</f>
        <v>681.25</v>
      </c>
      <c r="D30" s="343">
        <f>'base(indices)'!G23</f>
        <v>1.8247034799999999</v>
      </c>
      <c r="E30" s="54">
        <f t="shared" si="41"/>
        <v>1243.0792457499999</v>
      </c>
      <c r="F30" s="307">
        <f>'base(indices)'!$I$147</f>
        <v>0.30830000000000002</v>
      </c>
      <c r="G30" s="54">
        <f t="shared" si="42"/>
        <v>383.24133146472502</v>
      </c>
      <c r="H30" s="267">
        <f t="shared" si="43"/>
        <v>1626.3205772147248</v>
      </c>
      <c r="I30" s="384">
        <f t="shared" si="20"/>
        <v>300244.10265775101</v>
      </c>
      <c r="J30" s="58">
        <f>IF((I30-H$33+(H$33/12*5))+K30-(H30/2)&gt;$I$197,$I$197-K30,(I30-H$33+(H$33/12*5)-(H30/2)))</f>
        <v>71943.518255529634</v>
      </c>
      <c r="K30" s="91">
        <f t="shared" si="44"/>
        <v>12776.48174447036</v>
      </c>
      <c r="L30" s="92">
        <f t="shared" si="45"/>
        <v>84720</v>
      </c>
      <c r="M30" s="91">
        <f t="shared" si="46"/>
        <v>68346.342342753152</v>
      </c>
      <c r="N30" s="91">
        <f t="shared" si="47"/>
        <v>12137.657657246842</v>
      </c>
      <c r="O30" s="91">
        <f t="shared" si="48"/>
        <v>80484</v>
      </c>
      <c r="P30" s="91">
        <f t="shared" si="49"/>
        <v>64749.166429976671</v>
      </c>
      <c r="Q30" s="91">
        <f t="shared" si="50"/>
        <v>11498.833570023324</v>
      </c>
      <c r="R30" s="91">
        <f t="shared" si="51"/>
        <v>76248</v>
      </c>
      <c r="S30" s="91">
        <f t="shared" si="52"/>
        <v>57554.814604423707</v>
      </c>
      <c r="T30" s="91">
        <f t="shared" si="53"/>
        <v>10221.185395576289</v>
      </c>
      <c r="U30" s="91">
        <f t="shared" si="54"/>
        <v>67776</v>
      </c>
      <c r="V30" s="91">
        <f t="shared" si="55"/>
        <v>50360.462778870744</v>
      </c>
      <c r="W30" s="91">
        <f t="shared" si="56"/>
        <v>8943.5372211292524</v>
      </c>
      <c r="X30" s="91">
        <f t="shared" si="57"/>
        <v>59304</v>
      </c>
      <c r="Y30" s="91">
        <f t="shared" si="58"/>
        <v>43166.110953317781</v>
      </c>
      <c r="Z30" s="91">
        <f t="shared" si="59"/>
        <v>7665.8890466822158</v>
      </c>
      <c r="AA30" s="59">
        <f t="shared" si="60"/>
        <v>50832</v>
      </c>
      <c r="AB30" s="16"/>
      <c r="AC30" s="16"/>
      <c r="AD30" s="16"/>
      <c r="AE30" s="16"/>
      <c r="AF30" s="16"/>
      <c r="AG30" s="17"/>
      <c r="AH30" s="16"/>
      <c r="AI30" s="16"/>
    </row>
    <row r="31" spans="1:35" ht="13.5" customHeight="1">
      <c r="A31" s="105">
        <v>148</v>
      </c>
      <c r="B31" s="40">
        <v>40787</v>
      </c>
      <c r="C31" s="61">
        <f>VLOOKUP(B31,'base(indices)'!$A$4:$C$183,3,FALSE)*1.25</f>
        <v>681.25</v>
      </c>
      <c r="D31" s="343">
        <f>'base(indices)'!G24</f>
        <v>1.81979004</v>
      </c>
      <c r="E31" s="63">
        <f t="shared" si="41"/>
        <v>1239.7319647500001</v>
      </c>
      <c r="F31" s="307">
        <f>'base(indices)'!$I$147</f>
        <v>0.30830000000000002</v>
      </c>
      <c r="G31" s="63">
        <f t="shared" si="42"/>
        <v>382.20936473242506</v>
      </c>
      <c r="H31" s="268">
        <f t="shared" si="43"/>
        <v>1621.9413294824251</v>
      </c>
      <c r="I31" s="360">
        <f t="shared" si="20"/>
        <v>298617.7820805363</v>
      </c>
      <c r="J31" s="45">
        <f>IF((I31-H$33+(H$33/12*4))+K31-(H31/2)&gt;$I$197,$I$197-K31,(I31-H$33+(H$33/12*4)-(H31/2)))</f>
        <v>71943.518255529634</v>
      </c>
      <c r="K31" s="108">
        <f t="shared" si="44"/>
        <v>12776.48174447036</v>
      </c>
      <c r="L31" s="108">
        <f t="shared" si="45"/>
        <v>84720</v>
      </c>
      <c r="M31" s="108">
        <f t="shared" si="46"/>
        <v>68346.342342753152</v>
      </c>
      <c r="N31" s="108">
        <f t="shared" si="47"/>
        <v>12137.657657246842</v>
      </c>
      <c r="O31" s="108">
        <f t="shared" si="48"/>
        <v>80484</v>
      </c>
      <c r="P31" s="93">
        <f t="shared" si="49"/>
        <v>64749.166429976671</v>
      </c>
      <c r="Q31" s="108">
        <f t="shared" si="50"/>
        <v>11498.833570023324</v>
      </c>
      <c r="R31" s="108">
        <f t="shared" si="51"/>
        <v>76248</v>
      </c>
      <c r="S31" s="108">
        <f t="shared" si="52"/>
        <v>57554.814604423707</v>
      </c>
      <c r="T31" s="108">
        <f t="shared" si="53"/>
        <v>10221.185395576289</v>
      </c>
      <c r="U31" s="108">
        <f t="shared" si="54"/>
        <v>67776</v>
      </c>
      <c r="V31" s="108">
        <f t="shared" si="55"/>
        <v>50360.462778870744</v>
      </c>
      <c r="W31" s="108">
        <f t="shared" si="56"/>
        <v>8943.5372211292524</v>
      </c>
      <c r="X31" s="108">
        <f t="shared" si="57"/>
        <v>59304</v>
      </c>
      <c r="Y31" s="108">
        <f t="shared" si="58"/>
        <v>43166.110953317781</v>
      </c>
      <c r="Z31" s="108">
        <f t="shared" si="59"/>
        <v>7665.8890466822158</v>
      </c>
      <c r="AA31" s="46">
        <f t="shared" si="60"/>
        <v>50832</v>
      </c>
      <c r="AB31" s="16"/>
      <c r="AC31" s="16"/>
      <c r="AD31" s="16"/>
      <c r="AE31" s="16"/>
      <c r="AF31" s="16"/>
      <c r="AG31" s="17"/>
      <c r="AH31" s="16"/>
      <c r="AI31" s="16"/>
    </row>
    <row r="32" spans="1:35" ht="13.5" customHeight="1">
      <c r="A32" s="105">
        <v>147</v>
      </c>
      <c r="B32" s="50">
        <v>40817</v>
      </c>
      <c r="C32" s="61">
        <f>VLOOKUP(B32,'base(indices)'!$A$4:$C$183,3,FALSE)*1.25</f>
        <v>681.25</v>
      </c>
      <c r="D32" s="343">
        <f>'base(indices)'!G25</f>
        <v>1.8101960100000001</v>
      </c>
      <c r="E32" s="54">
        <f t="shared" si="41"/>
        <v>1233.1960318125</v>
      </c>
      <c r="F32" s="307">
        <f>'base(indices)'!$I$147</f>
        <v>0.30830000000000002</v>
      </c>
      <c r="G32" s="54">
        <f t="shared" si="42"/>
        <v>380.19433660779379</v>
      </c>
      <c r="H32" s="267">
        <f t="shared" si="43"/>
        <v>1613.3903684202937</v>
      </c>
      <c r="I32" s="384">
        <f t="shared" si="20"/>
        <v>296995.84075105388</v>
      </c>
      <c r="J32" s="58">
        <f>IF((I32-H$33+(H$33/12*3))+K32-(H32/2)&gt;$I$197,$I$197-K32,(I32-H$33+(H$33/12*3)-(H32/2)))</f>
        <v>71943.518255529634</v>
      </c>
      <c r="K32" s="91">
        <f t="shared" si="44"/>
        <v>12776.48174447036</v>
      </c>
      <c r="L32" s="92">
        <f t="shared" si="45"/>
        <v>84720</v>
      </c>
      <c r="M32" s="91">
        <f t="shared" si="46"/>
        <v>68346.342342753152</v>
      </c>
      <c r="N32" s="91">
        <f t="shared" si="47"/>
        <v>12137.657657246842</v>
      </c>
      <c r="O32" s="91">
        <f t="shared" si="48"/>
        <v>80484</v>
      </c>
      <c r="P32" s="91">
        <f t="shared" si="49"/>
        <v>64749.166429976671</v>
      </c>
      <c r="Q32" s="91">
        <f t="shared" si="50"/>
        <v>11498.833570023324</v>
      </c>
      <c r="R32" s="91">
        <f t="shared" si="51"/>
        <v>76248</v>
      </c>
      <c r="S32" s="91">
        <f t="shared" si="52"/>
        <v>57554.814604423707</v>
      </c>
      <c r="T32" s="91">
        <f t="shared" si="53"/>
        <v>10221.185395576289</v>
      </c>
      <c r="U32" s="91">
        <f t="shared" si="54"/>
        <v>67776</v>
      </c>
      <c r="V32" s="91">
        <f t="shared" si="55"/>
        <v>50360.462778870744</v>
      </c>
      <c r="W32" s="91">
        <f t="shared" si="56"/>
        <v>8943.5372211292524</v>
      </c>
      <c r="X32" s="91">
        <f t="shared" si="57"/>
        <v>59304</v>
      </c>
      <c r="Y32" s="91">
        <f t="shared" si="58"/>
        <v>43166.110953317781</v>
      </c>
      <c r="Z32" s="91">
        <f t="shared" si="59"/>
        <v>7665.8890466822158</v>
      </c>
      <c r="AA32" s="59">
        <f t="shared" si="60"/>
        <v>50832</v>
      </c>
      <c r="AB32" s="16"/>
      <c r="AC32" s="16"/>
      <c r="AD32" s="16"/>
      <c r="AE32" s="16"/>
      <c r="AF32" s="16"/>
      <c r="AG32" s="17"/>
      <c r="AH32" s="16"/>
      <c r="AI32" s="16"/>
    </row>
    <row r="33" spans="1:35" ht="13.5" customHeight="1">
      <c r="A33" s="105">
        <v>146</v>
      </c>
      <c r="B33" s="40">
        <v>40848</v>
      </c>
      <c r="C33" s="61">
        <f>VLOOKUP(B33,'base(indices)'!$A$4:$C$183,3,FALSE)*1.25</f>
        <v>681.25</v>
      </c>
      <c r="D33" s="343">
        <f>'base(indices)'!G26</f>
        <v>1.80262498</v>
      </c>
      <c r="E33" s="63">
        <f t="shared" si="41"/>
        <v>1228.0382676250001</v>
      </c>
      <c r="F33" s="307">
        <f>'base(indices)'!$I$147</f>
        <v>0.30830000000000002</v>
      </c>
      <c r="G33" s="63">
        <f t="shared" si="42"/>
        <v>378.60419790878757</v>
      </c>
      <c r="H33" s="268">
        <f t="shared" si="43"/>
        <v>1606.6424655337878</v>
      </c>
      <c r="I33" s="360">
        <f t="shared" si="20"/>
        <v>295382.4503826336</v>
      </c>
      <c r="J33" s="45">
        <f>IF((I33-H$33+(H$33/12*2))+K33-(H33/2)&gt;$I$197,$I$197-K33,(I33-H$33+(H$33/12*2)-(H33/2)))</f>
        <v>71943.518255529634</v>
      </c>
      <c r="K33" s="108">
        <f t="shared" si="44"/>
        <v>12776.48174447036</v>
      </c>
      <c r="L33" s="108">
        <f t="shared" si="45"/>
        <v>84720</v>
      </c>
      <c r="M33" s="108">
        <f t="shared" si="46"/>
        <v>68346.342342753152</v>
      </c>
      <c r="N33" s="108">
        <f t="shared" si="47"/>
        <v>12137.657657246842</v>
      </c>
      <c r="O33" s="108">
        <f t="shared" si="48"/>
        <v>80484</v>
      </c>
      <c r="P33" s="93">
        <f t="shared" si="49"/>
        <v>64749.166429976671</v>
      </c>
      <c r="Q33" s="108">
        <f t="shared" si="50"/>
        <v>11498.833570023324</v>
      </c>
      <c r="R33" s="108">
        <f t="shared" si="51"/>
        <v>76248</v>
      </c>
      <c r="S33" s="108">
        <f t="shared" si="52"/>
        <v>57554.814604423707</v>
      </c>
      <c r="T33" s="108">
        <f t="shared" si="53"/>
        <v>10221.185395576289</v>
      </c>
      <c r="U33" s="108">
        <f t="shared" si="54"/>
        <v>67776</v>
      </c>
      <c r="V33" s="108">
        <f t="shared" si="55"/>
        <v>50360.462778870744</v>
      </c>
      <c r="W33" s="108">
        <f t="shared" si="56"/>
        <v>8943.5372211292524</v>
      </c>
      <c r="X33" s="108">
        <f t="shared" si="57"/>
        <v>59304</v>
      </c>
      <c r="Y33" s="108">
        <f t="shared" si="58"/>
        <v>43166.110953317781</v>
      </c>
      <c r="Z33" s="108">
        <f t="shared" si="59"/>
        <v>7665.8890466822158</v>
      </c>
      <c r="AA33" s="46">
        <f t="shared" si="60"/>
        <v>50832</v>
      </c>
      <c r="AB33" s="16"/>
      <c r="AC33" s="16"/>
      <c r="AD33" s="16"/>
      <c r="AE33" s="16"/>
      <c r="AF33" s="16"/>
      <c r="AG33" s="17"/>
      <c r="AH33" s="16"/>
      <c r="AI33" s="16"/>
    </row>
    <row r="34" spans="1:35" ht="13.5" customHeight="1" thickBot="1">
      <c r="A34" s="161">
        <v>145</v>
      </c>
      <c r="B34" s="383">
        <v>40878</v>
      </c>
      <c r="C34" s="142">
        <f>C33*2</f>
        <v>1362.5</v>
      </c>
      <c r="D34" s="343">
        <f>'base(indices)'!G27</f>
        <v>1.7943708700000001</v>
      </c>
      <c r="E34" s="170">
        <f t="shared" si="41"/>
        <v>2444.830310375</v>
      </c>
      <c r="F34" s="307">
        <f>'base(indices)'!$I$147</f>
        <v>0.30830000000000002</v>
      </c>
      <c r="G34" s="170">
        <f t="shared" si="42"/>
        <v>753.74118468861252</v>
      </c>
      <c r="H34" s="368">
        <f t="shared" si="43"/>
        <v>3198.5714950636125</v>
      </c>
      <c r="I34" s="384">
        <f t="shared" si="20"/>
        <v>293775.8079170998</v>
      </c>
      <c r="J34" s="285">
        <f>IF((I34-H$33+(H$33/12*1))+K34-(H34/4)&gt;$I$197,$I$197-K34,(I34-H$33+(H$33/12*1)-(H34/4)))</f>
        <v>71943.518255529634</v>
      </c>
      <c r="K34" s="86">
        <f t="shared" si="44"/>
        <v>12776.48174447036</v>
      </c>
      <c r="L34" s="164">
        <f t="shared" si="45"/>
        <v>84720</v>
      </c>
      <c r="M34" s="86">
        <f t="shared" si="46"/>
        <v>68346.342342753152</v>
      </c>
      <c r="N34" s="86">
        <f t="shared" si="47"/>
        <v>12137.657657246842</v>
      </c>
      <c r="O34" s="86">
        <f t="shared" si="48"/>
        <v>80484</v>
      </c>
      <c r="P34" s="86">
        <f t="shared" si="49"/>
        <v>64749.166429976671</v>
      </c>
      <c r="Q34" s="86">
        <f t="shared" si="50"/>
        <v>11498.833570023324</v>
      </c>
      <c r="R34" s="86">
        <f t="shared" si="51"/>
        <v>76248</v>
      </c>
      <c r="S34" s="86">
        <f t="shared" si="52"/>
        <v>57554.814604423707</v>
      </c>
      <c r="T34" s="86">
        <f t="shared" si="53"/>
        <v>10221.185395576289</v>
      </c>
      <c r="U34" s="86">
        <f t="shared" si="54"/>
        <v>67776</v>
      </c>
      <c r="V34" s="86">
        <f t="shared" si="55"/>
        <v>50360.462778870744</v>
      </c>
      <c r="W34" s="86">
        <f t="shared" si="56"/>
        <v>8943.5372211292524</v>
      </c>
      <c r="X34" s="86">
        <f t="shared" si="57"/>
        <v>59304</v>
      </c>
      <c r="Y34" s="86">
        <f t="shared" si="58"/>
        <v>43166.110953317781</v>
      </c>
      <c r="Z34" s="86">
        <f t="shared" si="59"/>
        <v>7665.8890466822158</v>
      </c>
      <c r="AA34" s="165">
        <f t="shared" si="60"/>
        <v>50832</v>
      </c>
      <c r="AB34" s="16"/>
      <c r="AC34" s="16"/>
      <c r="AD34" s="16"/>
      <c r="AE34" s="16"/>
      <c r="AF34" s="16"/>
      <c r="AG34" s="17"/>
      <c r="AH34" s="16"/>
      <c r="AI34" s="16"/>
    </row>
    <row r="35" spans="1:35" ht="13.5" customHeight="1">
      <c r="A35" s="158">
        <v>144</v>
      </c>
      <c r="B35" s="136">
        <v>40909</v>
      </c>
      <c r="C35" s="120">
        <f>VLOOKUP(B35,'base(indices)'!$A$4:$C$183,3,FALSE)*1.25</f>
        <v>777.5</v>
      </c>
      <c r="D35" s="386">
        <f>'base(indices)'!G28</f>
        <v>1.7843783600000001</v>
      </c>
      <c r="E35" s="78">
        <f t="shared" si="41"/>
        <v>1387.3541749000001</v>
      </c>
      <c r="F35" s="371">
        <f>'base(indices)'!$I$147</f>
        <v>0.30830000000000002</v>
      </c>
      <c r="G35" s="78">
        <f t="shared" si="42"/>
        <v>427.72129212167005</v>
      </c>
      <c r="H35" s="80">
        <f t="shared" si="43"/>
        <v>1815.0754670216702</v>
      </c>
      <c r="I35" s="358">
        <f t="shared" si="20"/>
        <v>290577.23642203619</v>
      </c>
      <c r="J35" s="48">
        <f>IF((I35-H$45+(H$45))+K35-(H35/2)&gt;$I$197,$I$197-K35,(I35-H$45+(H$45)-(H35/2)))</f>
        <v>71943.518255529634</v>
      </c>
      <c r="K35" s="109">
        <f t="shared" si="44"/>
        <v>12776.48174447036</v>
      </c>
      <c r="L35" s="109">
        <f t="shared" si="45"/>
        <v>84720</v>
      </c>
      <c r="M35" s="109">
        <f t="shared" si="46"/>
        <v>68346.342342753152</v>
      </c>
      <c r="N35" s="109">
        <f t="shared" si="47"/>
        <v>12137.657657246842</v>
      </c>
      <c r="O35" s="109">
        <f t="shared" si="48"/>
        <v>80484</v>
      </c>
      <c r="P35" s="90">
        <f t="shared" si="49"/>
        <v>64749.166429976671</v>
      </c>
      <c r="Q35" s="109">
        <f t="shared" si="50"/>
        <v>11498.833570023324</v>
      </c>
      <c r="R35" s="109">
        <f t="shared" si="51"/>
        <v>76248</v>
      </c>
      <c r="S35" s="109">
        <f t="shared" si="52"/>
        <v>57554.814604423707</v>
      </c>
      <c r="T35" s="109">
        <f t="shared" si="53"/>
        <v>10221.185395576289</v>
      </c>
      <c r="U35" s="109">
        <f t="shared" si="54"/>
        <v>67776</v>
      </c>
      <c r="V35" s="109">
        <f t="shared" si="55"/>
        <v>50360.462778870744</v>
      </c>
      <c r="W35" s="109">
        <f t="shared" si="56"/>
        <v>8943.5372211292524</v>
      </c>
      <c r="X35" s="109">
        <f t="shared" si="57"/>
        <v>59304</v>
      </c>
      <c r="Y35" s="109">
        <f t="shared" si="58"/>
        <v>43166.110953317781</v>
      </c>
      <c r="Z35" s="49">
        <f t="shared" si="59"/>
        <v>7665.8890466822158</v>
      </c>
      <c r="AA35" s="283">
        <f t="shared" si="60"/>
        <v>50832</v>
      </c>
      <c r="AB35" s="16"/>
      <c r="AC35" s="16"/>
      <c r="AD35" s="16"/>
      <c r="AE35" s="16"/>
      <c r="AF35" s="16"/>
      <c r="AG35" s="17"/>
      <c r="AH35" s="16"/>
      <c r="AI35" s="16"/>
    </row>
    <row r="36" spans="1:35" s="26" customFormat="1" ht="13.5" customHeight="1">
      <c r="A36" s="105">
        <v>143</v>
      </c>
      <c r="B36" s="50">
        <v>40940</v>
      </c>
      <c r="C36" s="61">
        <f>VLOOKUP(B36,'base(indices)'!$A$4:$C$183,3,FALSE)*1.25</f>
        <v>777.5</v>
      </c>
      <c r="D36" s="343">
        <f>'base(indices)'!G29</f>
        <v>1.7728548</v>
      </c>
      <c r="E36" s="54">
        <f t="shared" ref="E36:E94" si="61">C36*D36</f>
        <v>1378.394607</v>
      </c>
      <c r="F36" s="307">
        <f>'base(indices)'!$I$147</f>
        <v>0.30830000000000002</v>
      </c>
      <c r="G36" s="54">
        <f t="shared" ref="G36:G94" si="62">E36*F36</f>
        <v>424.95905733810002</v>
      </c>
      <c r="H36" s="55">
        <f t="shared" ref="H36:H94" si="63">E36+G36</f>
        <v>1803.3536643380999</v>
      </c>
      <c r="I36" s="384">
        <f t="shared" si="20"/>
        <v>288762.16095501452</v>
      </c>
      <c r="J36" s="58">
        <f>IF((I36-H$45+(H$45/12*11))+K36-(H36/2)&gt;$I$197,$I$197-K36,(I36-H$45+(H$45/12*11)-(H36/2)))</f>
        <v>71943.518255529634</v>
      </c>
      <c r="K36" s="91">
        <f t="shared" ref="K36:K94" si="64">I$196</f>
        <v>12776.48174447036</v>
      </c>
      <c r="L36" s="92">
        <f t="shared" ref="L36:L94" si="65">J36+K36</f>
        <v>84720</v>
      </c>
      <c r="M36" s="91">
        <f t="shared" ref="M36:M94" si="66">J36*M$9</f>
        <v>68346.342342753152</v>
      </c>
      <c r="N36" s="91">
        <f t="shared" ref="N36:N94" si="67">K36*M$9</f>
        <v>12137.657657246842</v>
      </c>
      <c r="O36" s="91">
        <f t="shared" ref="O36:O94" si="68">M36+N36</f>
        <v>80484</v>
      </c>
      <c r="P36" s="91">
        <f t="shared" ref="P36:P94" si="69">J36*$P$9</f>
        <v>64749.166429976671</v>
      </c>
      <c r="Q36" s="91">
        <f t="shared" ref="Q36:Q94" si="70">K36*P$9</f>
        <v>11498.833570023324</v>
      </c>
      <c r="R36" s="91">
        <f t="shared" ref="R36:R94" si="71">P36+Q36</f>
        <v>76248</v>
      </c>
      <c r="S36" s="91">
        <f t="shared" ref="S36:S94" si="72">J36*S$9</f>
        <v>57554.814604423707</v>
      </c>
      <c r="T36" s="91">
        <f t="shared" ref="T36:T94" si="73">K36*S$9</f>
        <v>10221.185395576289</v>
      </c>
      <c r="U36" s="91">
        <f t="shared" ref="U36:U94" si="74">S36+T36</f>
        <v>67776</v>
      </c>
      <c r="V36" s="91">
        <f t="shared" ref="V36:V94" si="75">J36*V$9</f>
        <v>50360.462778870744</v>
      </c>
      <c r="W36" s="91">
        <f t="shared" ref="W36:W94" si="76">K36*V$9</f>
        <v>8943.5372211292524</v>
      </c>
      <c r="X36" s="91">
        <f t="shared" ref="X36:X94" si="77">V36+W36</f>
        <v>59304</v>
      </c>
      <c r="Y36" s="91">
        <f t="shared" ref="Y36:Y94" si="78">J36*Y$9</f>
        <v>43166.110953317781</v>
      </c>
      <c r="Z36" s="59">
        <f t="shared" ref="Z36:Z94" si="79">K36*Y$9</f>
        <v>7665.8890466822158</v>
      </c>
      <c r="AA36" s="57">
        <f t="shared" ref="AA36:AA94" si="80">Y36+Z36</f>
        <v>50832</v>
      </c>
      <c r="AB36" s="32"/>
      <c r="AC36" s="32"/>
      <c r="AD36" s="32"/>
      <c r="AE36" s="32"/>
      <c r="AF36" s="32"/>
      <c r="AG36" s="33"/>
      <c r="AH36" s="32"/>
      <c r="AI36" s="32"/>
    </row>
    <row r="37" spans="1:35" ht="13.5" customHeight="1">
      <c r="A37" s="105">
        <v>142</v>
      </c>
      <c r="B37" s="40">
        <v>40969</v>
      </c>
      <c r="C37" s="61">
        <f>VLOOKUP(B37,'base(indices)'!$A$4:$C$183,3,FALSE)*1.25</f>
        <v>777.5</v>
      </c>
      <c r="D37" s="343">
        <f>'base(indices)'!G30</f>
        <v>1.7635082099999999</v>
      </c>
      <c r="E37" s="63">
        <f t="shared" si="61"/>
        <v>1371.1276332749999</v>
      </c>
      <c r="F37" s="307">
        <f>'base(indices)'!$I$147</f>
        <v>0.30830000000000002</v>
      </c>
      <c r="G37" s="63">
        <f t="shared" si="62"/>
        <v>422.7186493386825</v>
      </c>
      <c r="H37" s="64">
        <f t="shared" si="63"/>
        <v>1793.8462826136824</v>
      </c>
      <c r="I37" s="360">
        <f t="shared" si="20"/>
        <v>286958.8072906764</v>
      </c>
      <c r="J37" s="45">
        <f>IF((I37-H$45+(H$45/12*10))+K37-(H37/2)&gt;$I$197,$I$197-K37,(I37-H$45+(H$45/12*10)-(H37/2)))</f>
        <v>71943.518255529634</v>
      </c>
      <c r="K37" s="108">
        <f t="shared" si="64"/>
        <v>12776.48174447036</v>
      </c>
      <c r="L37" s="108">
        <f t="shared" si="65"/>
        <v>84720</v>
      </c>
      <c r="M37" s="108">
        <f t="shared" si="66"/>
        <v>68346.342342753152</v>
      </c>
      <c r="N37" s="108">
        <f t="shared" si="67"/>
        <v>12137.657657246842</v>
      </c>
      <c r="O37" s="108">
        <f t="shared" si="68"/>
        <v>80484</v>
      </c>
      <c r="P37" s="93">
        <f t="shared" si="69"/>
        <v>64749.166429976671</v>
      </c>
      <c r="Q37" s="108">
        <f t="shared" si="70"/>
        <v>11498.833570023324</v>
      </c>
      <c r="R37" s="108">
        <f t="shared" si="71"/>
        <v>76248</v>
      </c>
      <c r="S37" s="108">
        <f t="shared" si="72"/>
        <v>57554.814604423707</v>
      </c>
      <c r="T37" s="108">
        <f t="shared" si="73"/>
        <v>10221.185395576289</v>
      </c>
      <c r="U37" s="108">
        <f t="shared" si="74"/>
        <v>67776</v>
      </c>
      <c r="V37" s="108">
        <f t="shared" si="75"/>
        <v>50360.462778870744</v>
      </c>
      <c r="W37" s="108">
        <f t="shared" si="76"/>
        <v>8943.5372211292524</v>
      </c>
      <c r="X37" s="108">
        <f t="shared" si="77"/>
        <v>59304</v>
      </c>
      <c r="Y37" s="108">
        <f t="shared" si="78"/>
        <v>43166.110953317781</v>
      </c>
      <c r="Z37" s="46">
        <f t="shared" si="79"/>
        <v>7665.8890466822158</v>
      </c>
      <c r="AA37" s="43">
        <f t="shared" si="80"/>
        <v>50832</v>
      </c>
      <c r="AB37" s="16"/>
      <c r="AC37" s="16"/>
      <c r="AD37" s="16"/>
      <c r="AE37" s="16"/>
      <c r="AF37" s="16"/>
      <c r="AG37" s="17"/>
      <c r="AH37" s="16"/>
      <c r="AI37" s="16"/>
    </row>
    <row r="38" spans="1:35" s="26" customFormat="1" ht="13.5" customHeight="1">
      <c r="A38" s="105">
        <v>141</v>
      </c>
      <c r="B38" s="50">
        <v>41000</v>
      </c>
      <c r="C38" s="61">
        <f>VLOOKUP(B38,'base(indices)'!$A$4:$C$183,3,FALSE)*1.25</f>
        <v>777.5</v>
      </c>
      <c r="D38" s="343">
        <f>'base(indices)'!G31</f>
        <v>1.75911043</v>
      </c>
      <c r="E38" s="54">
        <f t="shared" si="61"/>
        <v>1367.7083593249999</v>
      </c>
      <c r="F38" s="307">
        <f>'base(indices)'!$I$147</f>
        <v>0.30830000000000002</v>
      </c>
      <c r="G38" s="54">
        <f t="shared" si="62"/>
        <v>421.66448717989749</v>
      </c>
      <c r="H38" s="55">
        <f t="shared" si="63"/>
        <v>1789.3728465048976</v>
      </c>
      <c r="I38" s="384">
        <f t="shared" si="20"/>
        <v>285164.9610080627</v>
      </c>
      <c r="J38" s="58">
        <f>IF((I38-H$45+(H$45/12*9))+K38-(H38/2)&gt;$I$197,$I$197-K38,(I38-H$45+(H$45/12*9)-(H38/2)))</f>
        <v>71943.518255529634</v>
      </c>
      <c r="K38" s="91">
        <f t="shared" si="64"/>
        <v>12776.48174447036</v>
      </c>
      <c r="L38" s="92">
        <f t="shared" si="65"/>
        <v>84720</v>
      </c>
      <c r="M38" s="91">
        <f t="shared" si="66"/>
        <v>68346.342342753152</v>
      </c>
      <c r="N38" s="91">
        <f t="shared" si="67"/>
        <v>12137.657657246842</v>
      </c>
      <c r="O38" s="91">
        <f t="shared" si="68"/>
        <v>80484</v>
      </c>
      <c r="P38" s="91">
        <f t="shared" si="69"/>
        <v>64749.166429976671</v>
      </c>
      <c r="Q38" s="91">
        <f t="shared" si="70"/>
        <v>11498.833570023324</v>
      </c>
      <c r="R38" s="91">
        <f t="shared" si="71"/>
        <v>76248</v>
      </c>
      <c r="S38" s="91">
        <f t="shared" si="72"/>
        <v>57554.814604423707</v>
      </c>
      <c r="T38" s="91">
        <f t="shared" si="73"/>
        <v>10221.185395576289</v>
      </c>
      <c r="U38" s="91">
        <f t="shared" si="74"/>
        <v>67776</v>
      </c>
      <c r="V38" s="91">
        <f t="shared" si="75"/>
        <v>50360.462778870744</v>
      </c>
      <c r="W38" s="91">
        <f t="shared" si="76"/>
        <v>8943.5372211292524</v>
      </c>
      <c r="X38" s="91">
        <f t="shared" si="77"/>
        <v>59304</v>
      </c>
      <c r="Y38" s="91">
        <f t="shared" si="78"/>
        <v>43166.110953317781</v>
      </c>
      <c r="Z38" s="59">
        <f t="shared" si="79"/>
        <v>7665.8890466822158</v>
      </c>
      <c r="AA38" s="57">
        <f t="shared" si="80"/>
        <v>50832</v>
      </c>
      <c r="AB38" s="32"/>
      <c r="AC38" s="32"/>
      <c r="AD38" s="32"/>
      <c r="AE38" s="32"/>
      <c r="AF38" s="32"/>
      <c r="AG38" s="33"/>
      <c r="AH38" s="32"/>
      <c r="AI38" s="32"/>
    </row>
    <row r="39" spans="1:35" ht="13.5" customHeight="1">
      <c r="A39" s="105">
        <v>140</v>
      </c>
      <c r="B39" s="40">
        <v>41030</v>
      </c>
      <c r="C39" s="61">
        <f>VLOOKUP(B39,'base(indices)'!$A$4:$C$183,3,FALSE)*1.25</f>
        <v>777.5</v>
      </c>
      <c r="D39" s="343">
        <f>'base(indices)'!G32</f>
        <v>1.75157864</v>
      </c>
      <c r="E39" s="63">
        <f t="shared" si="61"/>
        <v>1361.8523926</v>
      </c>
      <c r="F39" s="307">
        <f>'base(indices)'!$I$147</f>
        <v>0.30830000000000002</v>
      </c>
      <c r="G39" s="63">
        <f t="shared" si="62"/>
        <v>419.85909263858002</v>
      </c>
      <c r="H39" s="64">
        <f t="shared" si="63"/>
        <v>1781.7114852385801</v>
      </c>
      <c r="I39" s="360">
        <f t="shared" si="20"/>
        <v>283375.5881615578</v>
      </c>
      <c r="J39" s="45">
        <f>IF((I39-H$45+(H$45/12*8))+K39-(H39/2)&gt;$I$197,$I$197-K39,(I39-H$45+(H$45/12*8)-(H39/2)))</f>
        <v>71943.518255529634</v>
      </c>
      <c r="K39" s="108">
        <f t="shared" si="64"/>
        <v>12776.48174447036</v>
      </c>
      <c r="L39" s="108">
        <f t="shared" si="65"/>
        <v>84720</v>
      </c>
      <c r="M39" s="108">
        <f t="shared" si="66"/>
        <v>68346.342342753152</v>
      </c>
      <c r="N39" s="108">
        <f t="shared" si="67"/>
        <v>12137.657657246842</v>
      </c>
      <c r="O39" s="108">
        <f t="shared" si="68"/>
        <v>80484</v>
      </c>
      <c r="P39" s="93">
        <f t="shared" si="69"/>
        <v>64749.166429976671</v>
      </c>
      <c r="Q39" s="108">
        <f t="shared" si="70"/>
        <v>11498.833570023324</v>
      </c>
      <c r="R39" s="108">
        <f t="shared" si="71"/>
        <v>76248</v>
      </c>
      <c r="S39" s="108">
        <f t="shared" si="72"/>
        <v>57554.814604423707</v>
      </c>
      <c r="T39" s="108">
        <f t="shared" si="73"/>
        <v>10221.185395576289</v>
      </c>
      <c r="U39" s="108">
        <f t="shared" si="74"/>
        <v>67776</v>
      </c>
      <c r="V39" s="108">
        <f t="shared" si="75"/>
        <v>50360.462778870744</v>
      </c>
      <c r="W39" s="108">
        <f t="shared" si="76"/>
        <v>8943.5372211292524</v>
      </c>
      <c r="X39" s="108">
        <f t="shared" si="77"/>
        <v>59304</v>
      </c>
      <c r="Y39" s="108">
        <f t="shared" si="78"/>
        <v>43166.110953317781</v>
      </c>
      <c r="Z39" s="46">
        <f t="shared" si="79"/>
        <v>7665.8890466822158</v>
      </c>
      <c r="AA39" s="43">
        <f t="shared" si="80"/>
        <v>50832</v>
      </c>
      <c r="AB39" s="16"/>
      <c r="AC39" s="16"/>
      <c r="AD39" s="16"/>
      <c r="AE39" s="16"/>
      <c r="AF39" s="16"/>
      <c r="AG39" s="17"/>
      <c r="AH39" s="16"/>
      <c r="AI39" s="16"/>
    </row>
    <row r="40" spans="1:35" s="26" customFormat="1" ht="13.5" customHeight="1">
      <c r="A40" s="105">
        <v>139</v>
      </c>
      <c r="B40" s="50">
        <v>41061</v>
      </c>
      <c r="C40" s="61">
        <f>VLOOKUP(B40,'base(indices)'!$A$4:$C$183,3,FALSE)*1.25</f>
        <v>777.5</v>
      </c>
      <c r="D40" s="343">
        <f>'base(indices)'!G33</f>
        <v>1.74269092</v>
      </c>
      <c r="E40" s="54">
        <f t="shared" si="61"/>
        <v>1354.9421903</v>
      </c>
      <c r="F40" s="307">
        <f>'base(indices)'!$I$147</f>
        <v>0.30830000000000002</v>
      </c>
      <c r="G40" s="54">
        <f t="shared" si="62"/>
        <v>417.72867726949005</v>
      </c>
      <c r="H40" s="55">
        <f t="shared" si="63"/>
        <v>1772.6708675694899</v>
      </c>
      <c r="I40" s="384">
        <f t="shared" si="20"/>
        <v>281593.87667631923</v>
      </c>
      <c r="J40" s="58">
        <f>IF((I40-H$45+(H$45/12*7))+K40-(H40/2)&gt;$I$197,$I$197-K40,(I40-H$45+(H$45/12*7)-(H40/2)))</f>
        <v>71943.518255529634</v>
      </c>
      <c r="K40" s="91">
        <f t="shared" si="64"/>
        <v>12776.48174447036</v>
      </c>
      <c r="L40" s="92">
        <f t="shared" si="65"/>
        <v>84720</v>
      </c>
      <c r="M40" s="91">
        <f t="shared" si="66"/>
        <v>68346.342342753152</v>
      </c>
      <c r="N40" s="91">
        <f t="shared" si="67"/>
        <v>12137.657657246842</v>
      </c>
      <c r="O40" s="91">
        <f t="shared" si="68"/>
        <v>80484</v>
      </c>
      <c r="P40" s="91">
        <f t="shared" si="69"/>
        <v>64749.166429976671</v>
      </c>
      <c r="Q40" s="91">
        <f t="shared" si="70"/>
        <v>11498.833570023324</v>
      </c>
      <c r="R40" s="91">
        <f t="shared" si="71"/>
        <v>76248</v>
      </c>
      <c r="S40" s="91">
        <f t="shared" si="72"/>
        <v>57554.814604423707</v>
      </c>
      <c r="T40" s="91">
        <f t="shared" si="73"/>
        <v>10221.185395576289</v>
      </c>
      <c r="U40" s="91">
        <f t="shared" si="74"/>
        <v>67776</v>
      </c>
      <c r="V40" s="91">
        <f t="shared" si="75"/>
        <v>50360.462778870744</v>
      </c>
      <c r="W40" s="91">
        <f t="shared" si="76"/>
        <v>8943.5372211292524</v>
      </c>
      <c r="X40" s="91">
        <f t="shared" si="77"/>
        <v>59304</v>
      </c>
      <c r="Y40" s="91">
        <f t="shared" si="78"/>
        <v>43166.110953317781</v>
      </c>
      <c r="Z40" s="59">
        <f t="shared" si="79"/>
        <v>7665.8890466822158</v>
      </c>
      <c r="AA40" s="57">
        <f t="shared" si="80"/>
        <v>50832</v>
      </c>
      <c r="AB40" s="32"/>
      <c r="AC40" s="32"/>
      <c r="AD40" s="32"/>
      <c r="AE40" s="32"/>
      <c r="AF40" s="32"/>
      <c r="AG40" s="33"/>
      <c r="AH40" s="32"/>
      <c r="AI40" s="32"/>
    </row>
    <row r="41" spans="1:35" ht="13.5" customHeight="1">
      <c r="A41" s="105">
        <v>138</v>
      </c>
      <c r="B41" s="40">
        <v>41091</v>
      </c>
      <c r="C41" s="61">
        <f>VLOOKUP(B41,'base(indices)'!$A$4:$C$183,3,FALSE)*1.25</f>
        <v>777.5</v>
      </c>
      <c r="D41" s="343">
        <f>'base(indices)'!G34</f>
        <v>1.73955971</v>
      </c>
      <c r="E41" s="63">
        <f t="shared" si="61"/>
        <v>1352.5076745250001</v>
      </c>
      <c r="F41" s="307">
        <f>'base(indices)'!$I$147</f>
        <v>0.30830000000000002</v>
      </c>
      <c r="G41" s="63">
        <f t="shared" si="62"/>
        <v>416.97811605605756</v>
      </c>
      <c r="H41" s="64">
        <f t="shared" si="63"/>
        <v>1769.4857905810577</v>
      </c>
      <c r="I41" s="360">
        <f t="shared" si="20"/>
        <v>279821.20580874971</v>
      </c>
      <c r="J41" s="45">
        <f>IF((I41-H$45+(H$45/12*6))+K41-(H41/2)&gt;$I$197,$I$197-K41,(I41-H$45+(H$45/12*6)-(H41/2)))</f>
        <v>71943.518255529634</v>
      </c>
      <c r="K41" s="108">
        <f t="shared" si="64"/>
        <v>12776.48174447036</v>
      </c>
      <c r="L41" s="108">
        <f t="shared" si="65"/>
        <v>84720</v>
      </c>
      <c r="M41" s="108">
        <f t="shared" si="66"/>
        <v>68346.342342753152</v>
      </c>
      <c r="N41" s="108">
        <f t="shared" si="67"/>
        <v>12137.657657246842</v>
      </c>
      <c r="O41" s="108">
        <f t="shared" si="68"/>
        <v>80484</v>
      </c>
      <c r="P41" s="93">
        <f t="shared" si="69"/>
        <v>64749.166429976671</v>
      </c>
      <c r="Q41" s="108">
        <f t="shared" si="70"/>
        <v>11498.833570023324</v>
      </c>
      <c r="R41" s="108">
        <f t="shared" si="71"/>
        <v>76248</v>
      </c>
      <c r="S41" s="108">
        <f t="shared" si="72"/>
        <v>57554.814604423707</v>
      </c>
      <c r="T41" s="108">
        <f t="shared" si="73"/>
        <v>10221.185395576289</v>
      </c>
      <c r="U41" s="108">
        <f t="shared" si="74"/>
        <v>67776</v>
      </c>
      <c r="V41" s="108">
        <f t="shared" si="75"/>
        <v>50360.462778870744</v>
      </c>
      <c r="W41" s="108">
        <f t="shared" si="76"/>
        <v>8943.5372211292524</v>
      </c>
      <c r="X41" s="108">
        <f t="shared" si="77"/>
        <v>59304</v>
      </c>
      <c r="Y41" s="108">
        <f t="shared" si="78"/>
        <v>43166.110953317781</v>
      </c>
      <c r="Z41" s="46">
        <f t="shared" si="79"/>
        <v>7665.8890466822158</v>
      </c>
      <c r="AA41" s="43">
        <f t="shared" si="80"/>
        <v>50832</v>
      </c>
      <c r="AB41" s="16"/>
      <c r="AC41" s="16"/>
      <c r="AD41" s="16"/>
      <c r="AE41" s="16"/>
      <c r="AF41" s="16"/>
      <c r="AG41" s="17"/>
      <c r="AH41" s="16"/>
      <c r="AI41" s="16"/>
    </row>
    <row r="42" spans="1:35" s="26" customFormat="1" ht="13.5" customHeight="1">
      <c r="A42" s="105">
        <v>137</v>
      </c>
      <c r="B42" s="50">
        <v>41122</v>
      </c>
      <c r="C42" s="61">
        <f>VLOOKUP(B42,'base(indices)'!$A$4:$C$183,3,FALSE)*1.25</f>
        <v>777.5</v>
      </c>
      <c r="D42" s="343">
        <f>'base(indices)'!G35</f>
        <v>1.7338380499999999</v>
      </c>
      <c r="E42" s="54">
        <f t="shared" si="61"/>
        <v>1348.0590838749999</v>
      </c>
      <c r="F42" s="307">
        <f>'base(indices)'!$I$147</f>
        <v>0.30830000000000002</v>
      </c>
      <c r="G42" s="54">
        <f t="shared" si="62"/>
        <v>415.6066155586625</v>
      </c>
      <c r="H42" s="55">
        <f t="shared" si="63"/>
        <v>1763.6656994336624</v>
      </c>
      <c r="I42" s="384">
        <f t="shared" si="20"/>
        <v>278051.72001816868</v>
      </c>
      <c r="J42" s="58">
        <f>IF((I42-H$45+(H$45/12*5))+K42-(H42/2)&gt;$I$197,$I$197-K42,(I42-H$45+(H$45/12*5)-(H42/2)))</f>
        <v>71943.518255529634</v>
      </c>
      <c r="K42" s="91">
        <f t="shared" si="64"/>
        <v>12776.48174447036</v>
      </c>
      <c r="L42" s="92">
        <f t="shared" si="65"/>
        <v>84720</v>
      </c>
      <c r="M42" s="91">
        <f t="shared" si="66"/>
        <v>68346.342342753152</v>
      </c>
      <c r="N42" s="91">
        <f t="shared" si="67"/>
        <v>12137.657657246842</v>
      </c>
      <c r="O42" s="91">
        <f t="shared" si="68"/>
        <v>80484</v>
      </c>
      <c r="P42" s="91">
        <f t="shared" si="69"/>
        <v>64749.166429976671</v>
      </c>
      <c r="Q42" s="91">
        <f t="shared" si="70"/>
        <v>11498.833570023324</v>
      </c>
      <c r="R42" s="91">
        <f t="shared" si="71"/>
        <v>76248</v>
      </c>
      <c r="S42" s="91">
        <f t="shared" si="72"/>
        <v>57554.814604423707</v>
      </c>
      <c r="T42" s="91">
        <f t="shared" si="73"/>
        <v>10221.185395576289</v>
      </c>
      <c r="U42" s="91">
        <f t="shared" si="74"/>
        <v>67776</v>
      </c>
      <c r="V42" s="91">
        <f t="shared" si="75"/>
        <v>50360.462778870744</v>
      </c>
      <c r="W42" s="91">
        <f t="shared" si="76"/>
        <v>8943.5372211292524</v>
      </c>
      <c r="X42" s="91">
        <f t="shared" si="77"/>
        <v>59304</v>
      </c>
      <c r="Y42" s="91">
        <f t="shared" si="78"/>
        <v>43166.110953317781</v>
      </c>
      <c r="Z42" s="59">
        <f t="shared" si="79"/>
        <v>7665.8890466822158</v>
      </c>
      <c r="AA42" s="57">
        <f t="shared" si="80"/>
        <v>50832</v>
      </c>
      <c r="AB42" s="32"/>
      <c r="AC42" s="32"/>
      <c r="AD42" s="32"/>
      <c r="AE42" s="32"/>
      <c r="AF42" s="32"/>
      <c r="AG42" s="33"/>
      <c r="AH42" s="32"/>
      <c r="AI42" s="32"/>
    </row>
    <row r="43" spans="1:35" ht="13.5" customHeight="1">
      <c r="A43" s="105">
        <v>136</v>
      </c>
      <c r="B43" s="40">
        <v>41153</v>
      </c>
      <c r="C43" s="61">
        <f>VLOOKUP(B43,'base(indices)'!$A$4:$C$183,3,FALSE)*1.25</f>
        <v>777.5</v>
      </c>
      <c r="D43" s="343">
        <f>'base(indices)'!G36</f>
        <v>1.72710235</v>
      </c>
      <c r="E43" s="63">
        <f t="shared" si="61"/>
        <v>1342.8220771250001</v>
      </c>
      <c r="F43" s="307">
        <f>'base(indices)'!$I$147</f>
        <v>0.30830000000000002</v>
      </c>
      <c r="G43" s="63">
        <f t="shared" si="62"/>
        <v>413.99204637763756</v>
      </c>
      <c r="H43" s="64">
        <f t="shared" si="63"/>
        <v>1756.8141235026376</v>
      </c>
      <c r="I43" s="360">
        <f t="shared" si="20"/>
        <v>276288.05431873503</v>
      </c>
      <c r="J43" s="45">
        <f>IF((I43-H$45+(H$45/12*4))+K43-(H43/2)&gt;$I$197,$I$197-K43,(I43-H$45+(H$45/12*4)-(H43/2)))</f>
        <v>71943.518255529634</v>
      </c>
      <c r="K43" s="108">
        <f t="shared" si="64"/>
        <v>12776.48174447036</v>
      </c>
      <c r="L43" s="108">
        <f t="shared" si="65"/>
        <v>84720</v>
      </c>
      <c r="M43" s="108">
        <f t="shared" si="66"/>
        <v>68346.342342753152</v>
      </c>
      <c r="N43" s="108">
        <f t="shared" si="67"/>
        <v>12137.657657246842</v>
      </c>
      <c r="O43" s="108">
        <f t="shared" si="68"/>
        <v>80484</v>
      </c>
      <c r="P43" s="93">
        <f t="shared" si="69"/>
        <v>64749.166429976671</v>
      </c>
      <c r="Q43" s="108">
        <f t="shared" si="70"/>
        <v>11498.833570023324</v>
      </c>
      <c r="R43" s="108">
        <f t="shared" si="71"/>
        <v>76248</v>
      </c>
      <c r="S43" s="108">
        <f t="shared" si="72"/>
        <v>57554.814604423707</v>
      </c>
      <c r="T43" s="108">
        <f t="shared" si="73"/>
        <v>10221.185395576289</v>
      </c>
      <c r="U43" s="108">
        <f t="shared" si="74"/>
        <v>67776</v>
      </c>
      <c r="V43" s="108">
        <f t="shared" si="75"/>
        <v>50360.462778870744</v>
      </c>
      <c r="W43" s="108">
        <f t="shared" si="76"/>
        <v>8943.5372211292524</v>
      </c>
      <c r="X43" s="108">
        <f t="shared" si="77"/>
        <v>59304</v>
      </c>
      <c r="Y43" s="108">
        <f t="shared" si="78"/>
        <v>43166.110953317781</v>
      </c>
      <c r="Z43" s="46">
        <f t="shared" si="79"/>
        <v>7665.8890466822158</v>
      </c>
      <c r="AA43" s="43">
        <f t="shared" si="80"/>
        <v>50832</v>
      </c>
      <c r="AB43" s="16"/>
      <c r="AC43" s="16"/>
      <c r="AD43" s="16"/>
      <c r="AE43" s="16"/>
      <c r="AF43" s="16"/>
      <c r="AG43" s="17"/>
      <c r="AH43" s="16"/>
      <c r="AI43" s="16"/>
    </row>
    <row r="44" spans="1:35" s="26" customFormat="1" ht="13.5" customHeight="1">
      <c r="A44" s="105">
        <v>135</v>
      </c>
      <c r="B44" s="50">
        <v>41183</v>
      </c>
      <c r="C44" s="61">
        <f>VLOOKUP(B44,'base(indices)'!$A$4:$C$183,3,FALSE)*1.25</f>
        <v>777.5</v>
      </c>
      <c r="D44" s="343">
        <f>'base(indices)'!G37</f>
        <v>1.71885186</v>
      </c>
      <c r="E44" s="54">
        <f t="shared" si="61"/>
        <v>1336.4073211499999</v>
      </c>
      <c r="F44" s="307">
        <f>'base(indices)'!$I$147</f>
        <v>0.30830000000000002</v>
      </c>
      <c r="G44" s="54">
        <f t="shared" si="62"/>
        <v>412.01437711054501</v>
      </c>
      <c r="H44" s="55">
        <f t="shared" si="63"/>
        <v>1748.4216982605449</v>
      </c>
      <c r="I44" s="384">
        <f t="shared" si="20"/>
        <v>274531.24019523239</v>
      </c>
      <c r="J44" s="58">
        <f>IF((I44-H$45+(H$45/12*3))+K44-(H44/2)&gt;$I$197,$I$197-K44,(I44-H$45+(H$45/12*3)-(H44/2)))</f>
        <v>71943.518255529634</v>
      </c>
      <c r="K44" s="91">
        <f t="shared" si="64"/>
        <v>12776.48174447036</v>
      </c>
      <c r="L44" s="92">
        <f t="shared" si="65"/>
        <v>84720</v>
      </c>
      <c r="M44" s="91">
        <f t="shared" si="66"/>
        <v>68346.342342753152</v>
      </c>
      <c r="N44" s="91">
        <f t="shared" si="67"/>
        <v>12137.657657246842</v>
      </c>
      <c r="O44" s="91">
        <f t="shared" si="68"/>
        <v>80484</v>
      </c>
      <c r="P44" s="91">
        <f t="shared" si="69"/>
        <v>64749.166429976671</v>
      </c>
      <c r="Q44" s="91">
        <f t="shared" si="70"/>
        <v>11498.833570023324</v>
      </c>
      <c r="R44" s="91">
        <f t="shared" si="71"/>
        <v>76248</v>
      </c>
      <c r="S44" s="91">
        <f t="shared" si="72"/>
        <v>57554.814604423707</v>
      </c>
      <c r="T44" s="91">
        <f t="shared" si="73"/>
        <v>10221.185395576289</v>
      </c>
      <c r="U44" s="91">
        <f t="shared" si="74"/>
        <v>67776</v>
      </c>
      <c r="V44" s="91">
        <f t="shared" si="75"/>
        <v>50360.462778870744</v>
      </c>
      <c r="W44" s="91">
        <f t="shared" si="76"/>
        <v>8943.5372211292524</v>
      </c>
      <c r="X44" s="91">
        <f t="shared" si="77"/>
        <v>59304</v>
      </c>
      <c r="Y44" s="91">
        <f t="shared" si="78"/>
        <v>43166.110953317781</v>
      </c>
      <c r="Z44" s="59">
        <f t="shared" si="79"/>
        <v>7665.8890466822158</v>
      </c>
      <c r="AA44" s="57">
        <f t="shared" si="80"/>
        <v>50832</v>
      </c>
      <c r="AB44" s="32"/>
      <c r="AC44" s="32"/>
      <c r="AD44" s="32"/>
      <c r="AE44" s="32"/>
      <c r="AF44" s="32"/>
      <c r="AG44" s="33"/>
      <c r="AH44" s="32"/>
      <c r="AI44" s="32"/>
    </row>
    <row r="45" spans="1:35" ht="13.5" customHeight="1">
      <c r="A45" s="105">
        <v>134</v>
      </c>
      <c r="B45" s="40">
        <v>41214</v>
      </c>
      <c r="C45" s="61">
        <f>VLOOKUP(B45,'base(indices)'!$A$4:$C$183,3,FALSE)*1.25</f>
        <v>777.5</v>
      </c>
      <c r="D45" s="343">
        <f>'base(indices)'!G38</f>
        <v>1.70775147</v>
      </c>
      <c r="E45" s="63">
        <f t="shared" si="61"/>
        <v>1327.7767679250001</v>
      </c>
      <c r="F45" s="307">
        <f>'base(indices)'!$I$147</f>
        <v>0.30830000000000002</v>
      </c>
      <c r="G45" s="63">
        <f t="shared" si="62"/>
        <v>409.35357755127757</v>
      </c>
      <c r="H45" s="64">
        <f t="shared" si="63"/>
        <v>1737.1303454762776</v>
      </c>
      <c r="I45" s="360">
        <f t="shared" si="20"/>
        <v>272782.81849697186</v>
      </c>
      <c r="J45" s="45">
        <f>IF((I45-H$45+(H$45/12*2))+K45-(H45/2)&gt;$I$197,$I$197-K45,(I45-H$45+(H$45/12*2)-(H45/2)))</f>
        <v>71943.518255529634</v>
      </c>
      <c r="K45" s="108">
        <f t="shared" si="64"/>
        <v>12776.48174447036</v>
      </c>
      <c r="L45" s="108">
        <f t="shared" si="65"/>
        <v>84720</v>
      </c>
      <c r="M45" s="108">
        <f t="shared" si="66"/>
        <v>68346.342342753152</v>
      </c>
      <c r="N45" s="108">
        <f t="shared" si="67"/>
        <v>12137.657657246842</v>
      </c>
      <c r="O45" s="108">
        <f t="shared" si="68"/>
        <v>80484</v>
      </c>
      <c r="P45" s="93">
        <f t="shared" si="69"/>
        <v>64749.166429976671</v>
      </c>
      <c r="Q45" s="108">
        <f t="shared" si="70"/>
        <v>11498.833570023324</v>
      </c>
      <c r="R45" s="108">
        <f t="shared" si="71"/>
        <v>76248</v>
      </c>
      <c r="S45" s="108">
        <f t="shared" si="72"/>
        <v>57554.814604423707</v>
      </c>
      <c r="T45" s="108">
        <f t="shared" si="73"/>
        <v>10221.185395576289</v>
      </c>
      <c r="U45" s="108">
        <f t="shared" si="74"/>
        <v>67776</v>
      </c>
      <c r="V45" s="108">
        <f t="shared" si="75"/>
        <v>50360.462778870744</v>
      </c>
      <c r="W45" s="108">
        <f t="shared" si="76"/>
        <v>8943.5372211292524</v>
      </c>
      <c r="X45" s="108">
        <f t="shared" si="77"/>
        <v>59304</v>
      </c>
      <c r="Y45" s="108">
        <f t="shared" si="78"/>
        <v>43166.110953317781</v>
      </c>
      <c r="Z45" s="46">
        <f t="shared" si="79"/>
        <v>7665.8890466822158</v>
      </c>
      <c r="AA45" s="43">
        <f t="shared" si="80"/>
        <v>50832</v>
      </c>
      <c r="AB45" s="16"/>
      <c r="AC45" s="16"/>
      <c r="AD45" s="16"/>
      <c r="AE45" s="16"/>
      <c r="AF45" s="16"/>
      <c r="AG45" s="17"/>
      <c r="AH45" s="16"/>
      <c r="AI45" s="16"/>
    </row>
    <row r="46" spans="1:35" s="26" customFormat="1" ht="13.5" customHeight="1" thickBot="1">
      <c r="A46" s="161">
        <v>133</v>
      </c>
      <c r="B46" s="300">
        <v>41244</v>
      </c>
      <c r="C46" s="69">
        <f>C45*2</f>
        <v>1555</v>
      </c>
      <c r="D46" s="335">
        <f>'base(indices)'!G39</f>
        <v>1.69857915</v>
      </c>
      <c r="E46" s="163">
        <f t="shared" si="61"/>
        <v>2641.2905782500002</v>
      </c>
      <c r="F46" s="304">
        <f>'base(indices)'!$I$147</f>
        <v>0.30830000000000002</v>
      </c>
      <c r="G46" s="163">
        <f t="shared" si="62"/>
        <v>814.30988527447505</v>
      </c>
      <c r="H46" s="189">
        <f t="shared" si="63"/>
        <v>3455.6004635244753</v>
      </c>
      <c r="I46" s="361">
        <f t="shared" si="20"/>
        <v>271045.68815149559</v>
      </c>
      <c r="J46" s="175">
        <f>IF((I46-H$45+(H$45/12*1))+K46-(H46/4)&gt;$I$197,$I$197-K46,(I46-H$45+(H$45/12*1)-(H46/4)))</f>
        <v>71943.518255529634</v>
      </c>
      <c r="K46" s="202">
        <f t="shared" si="64"/>
        <v>12776.48174447036</v>
      </c>
      <c r="L46" s="250">
        <f t="shared" si="65"/>
        <v>84720</v>
      </c>
      <c r="M46" s="202">
        <f t="shared" si="66"/>
        <v>68346.342342753152</v>
      </c>
      <c r="N46" s="202">
        <f t="shared" si="67"/>
        <v>12137.657657246842</v>
      </c>
      <c r="O46" s="202">
        <f t="shared" si="68"/>
        <v>80484</v>
      </c>
      <c r="P46" s="202">
        <f t="shared" si="69"/>
        <v>64749.166429976671</v>
      </c>
      <c r="Q46" s="202">
        <f t="shared" si="70"/>
        <v>11498.833570023324</v>
      </c>
      <c r="R46" s="202">
        <f t="shared" si="71"/>
        <v>76248</v>
      </c>
      <c r="S46" s="202">
        <f t="shared" si="72"/>
        <v>57554.814604423707</v>
      </c>
      <c r="T46" s="202">
        <f t="shared" si="73"/>
        <v>10221.185395576289</v>
      </c>
      <c r="U46" s="202">
        <f t="shared" si="74"/>
        <v>67776</v>
      </c>
      <c r="V46" s="202">
        <f t="shared" si="75"/>
        <v>50360.462778870744</v>
      </c>
      <c r="W46" s="202">
        <f t="shared" si="76"/>
        <v>8943.5372211292524</v>
      </c>
      <c r="X46" s="202">
        <f t="shared" si="77"/>
        <v>59304</v>
      </c>
      <c r="Y46" s="202">
        <f t="shared" si="78"/>
        <v>43166.110953317781</v>
      </c>
      <c r="Z46" s="203">
        <f t="shared" si="79"/>
        <v>7665.8890466822158</v>
      </c>
      <c r="AA46" s="282">
        <f t="shared" si="80"/>
        <v>50832</v>
      </c>
      <c r="AB46" s="32"/>
      <c r="AC46" s="32"/>
      <c r="AD46" s="32"/>
      <c r="AE46" s="32"/>
      <c r="AF46" s="32"/>
      <c r="AG46" s="33"/>
      <c r="AH46" s="32"/>
      <c r="AI46" s="32"/>
    </row>
    <row r="47" spans="1:35" ht="13.5" customHeight="1">
      <c r="A47" s="158">
        <v>132</v>
      </c>
      <c r="B47" s="246">
        <v>41275</v>
      </c>
      <c r="C47" s="273">
        <f>VLOOKUP(B47,'base(indices)'!$A$4:$C$183,3,FALSE)*1.25</f>
        <v>847.5</v>
      </c>
      <c r="D47" s="306">
        <f>'base(indices)'!G40</f>
        <v>1.6869392700000001</v>
      </c>
      <c r="E47" s="154">
        <f t="shared" si="61"/>
        <v>1429.681031325</v>
      </c>
      <c r="F47" s="264">
        <f>'base(indices)'!$I$147</f>
        <v>0.30830000000000002</v>
      </c>
      <c r="G47" s="154">
        <f t="shared" si="62"/>
        <v>440.77066195749757</v>
      </c>
      <c r="H47" s="218">
        <f t="shared" si="63"/>
        <v>1870.4516932824977</v>
      </c>
      <c r="I47" s="401">
        <f t="shared" si="20"/>
        <v>267590.08768797113</v>
      </c>
      <c r="J47" s="288">
        <f>IF((I47-H$57+(H$57))+K47-(H47/2)&gt;$I$197,$I$197-K47,(I47-H$57+(H$57)-(H47/2)))</f>
        <v>71943.518255529634</v>
      </c>
      <c r="K47" s="109">
        <f t="shared" si="64"/>
        <v>12776.48174447036</v>
      </c>
      <c r="L47" s="109">
        <f t="shared" si="65"/>
        <v>84720</v>
      </c>
      <c r="M47" s="109">
        <f t="shared" si="66"/>
        <v>68346.342342753152</v>
      </c>
      <c r="N47" s="109">
        <f t="shared" si="67"/>
        <v>12137.657657246842</v>
      </c>
      <c r="O47" s="109">
        <f t="shared" si="68"/>
        <v>80484</v>
      </c>
      <c r="P47" s="90">
        <f t="shared" si="69"/>
        <v>64749.166429976671</v>
      </c>
      <c r="Q47" s="109">
        <f t="shared" si="70"/>
        <v>11498.833570023324</v>
      </c>
      <c r="R47" s="109">
        <f t="shared" si="71"/>
        <v>76248</v>
      </c>
      <c r="S47" s="109">
        <f t="shared" si="72"/>
        <v>57554.814604423707</v>
      </c>
      <c r="T47" s="109">
        <f t="shared" si="73"/>
        <v>10221.185395576289</v>
      </c>
      <c r="U47" s="109">
        <f t="shared" si="74"/>
        <v>67776</v>
      </c>
      <c r="V47" s="109">
        <f t="shared" si="75"/>
        <v>50360.462778870744</v>
      </c>
      <c r="W47" s="109">
        <f t="shared" si="76"/>
        <v>8943.5372211292524</v>
      </c>
      <c r="X47" s="109">
        <f t="shared" si="77"/>
        <v>59304</v>
      </c>
      <c r="Y47" s="109">
        <f t="shared" si="78"/>
        <v>43166.110953317781</v>
      </c>
      <c r="Z47" s="109">
        <f t="shared" si="79"/>
        <v>7665.8890466822158</v>
      </c>
      <c r="AA47" s="49">
        <f t="shared" si="80"/>
        <v>50832</v>
      </c>
      <c r="AB47" s="16"/>
      <c r="AC47" s="16"/>
      <c r="AD47" s="16"/>
      <c r="AE47" s="16"/>
      <c r="AF47" s="16"/>
      <c r="AG47" s="17"/>
      <c r="AH47" s="16"/>
      <c r="AI47" s="16"/>
    </row>
    <row r="48" spans="1:35" ht="13.5" customHeight="1">
      <c r="A48" s="105">
        <v>131</v>
      </c>
      <c r="B48" s="50">
        <v>41306</v>
      </c>
      <c r="C48" s="61">
        <f>VLOOKUP(B48,'base(indices)'!$A$4:$C$183,3,FALSE)*1.25</f>
        <v>847.5</v>
      </c>
      <c r="D48" s="343">
        <f>'base(indices)'!G41</f>
        <v>1.6722237</v>
      </c>
      <c r="E48" s="54">
        <f t="shared" si="61"/>
        <v>1417.2095857500001</v>
      </c>
      <c r="F48" s="307">
        <f>'base(indices)'!$I$147</f>
        <v>0.30830000000000002</v>
      </c>
      <c r="G48" s="54">
        <f t="shared" si="62"/>
        <v>436.92571528672505</v>
      </c>
      <c r="H48" s="55">
        <f t="shared" si="63"/>
        <v>1854.1353010367252</v>
      </c>
      <c r="I48" s="384">
        <f t="shared" si="20"/>
        <v>265719.63599468861</v>
      </c>
      <c r="J48" s="58">
        <f>IF((I48-H$57+(H$57/12*11))+K48-(H48/2)&gt;$I$197,$I$197-K48,(I48-H$57+(H$57/12*11)-(H48/2)))</f>
        <v>71943.518255529634</v>
      </c>
      <c r="K48" s="91">
        <f t="shared" si="64"/>
        <v>12776.48174447036</v>
      </c>
      <c r="L48" s="92">
        <f t="shared" si="65"/>
        <v>84720</v>
      </c>
      <c r="M48" s="91">
        <f t="shared" si="66"/>
        <v>68346.342342753152</v>
      </c>
      <c r="N48" s="91">
        <f t="shared" si="67"/>
        <v>12137.657657246842</v>
      </c>
      <c r="O48" s="91">
        <f t="shared" si="68"/>
        <v>80484</v>
      </c>
      <c r="P48" s="91">
        <f t="shared" si="69"/>
        <v>64749.166429976671</v>
      </c>
      <c r="Q48" s="91">
        <f t="shared" si="70"/>
        <v>11498.833570023324</v>
      </c>
      <c r="R48" s="91">
        <f t="shared" si="71"/>
        <v>76248</v>
      </c>
      <c r="S48" s="91">
        <f t="shared" si="72"/>
        <v>57554.814604423707</v>
      </c>
      <c r="T48" s="91">
        <f t="shared" si="73"/>
        <v>10221.185395576289</v>
      </c>
      <c r="U48" s="91">
        <f t="shared" si="74"/>
        <v>67776</v>
      </c>
      <c r="V48" s="91">
        <f t="shared" si="75"/>
        <v>50360.462778870744</v>
      </c>
      <c r="W48" s="91">
        <f t="shared" si="76"/>
        <v>8943.5372211292524</v>
      </c>
      <c r="X48" s="91">
        <f t="shared" si="77"/>
        <v>59304</v>
      </c>
      <c r="Y48" s="91">
        <f t="shared" si="78"/>
        <v>43166.110953317781</v>
      </c>
      <c r="Z48" s="91">
        <f t="shared" si="79"/>
        <v>7665.8890466822158</v>
      </c>
      <c r="AA48" s="59">
        <f t="shared" si="80"/>
        <v>50832</v>
      </c>
      <c r="AB48" s="16"/>
      <c r="AC48" s="16"/>
      <c r="AD48" s="16"/>
      <c r="AE48" s="16"/>
      <c r="AF48" s="16"/>
      <c r="AG48" s="17"/>
      <c r="AH48" s="16"/>
      <c r="AI48" s="16"/>
    </row>
    <row r="49" spans="1:35" s="26" customFormat="1" ht="13.5" customHeight="1">
      <c r="A49" s="105">
        <v>130</v>
      </c>
      <c r="B49" s="40">
        <v>41334</v>
      </c>
      <c r="C49" s="61">
        <f>VLOOKUP(B49,'base(indices)'!$A$4:$C$183,3,FALSE)*1.25</f>
        <v>847.5</v>
      </c>
      <c r="D49" s="343">
        <f>'base(indices)'!G42</f>
        <v>1.66092938</v>
      </c>
      <c r="E49" s="63">
        <f t="shared" si="61"/>
        <v>1407.6376495500001</v>
      </c>
      <c r="F49" s="307">
        <f>'base(indices)'!$I$147</f>
        <v>0.30830000000000002</v>
      </c>
      <c r="G49" s="63">
        <f t="shared" si="62"/>
        <v>433.97468735626506</v>
      </c>
      <c r="H49" s="64">
        <f t="shared" si="63"/>
        <v>1841.6123369062652</v>
      </c>
      <c r="I49" s="360">
        <f t="shared" si="20"/>
        <v>263865.50069365191</v>
      </c>
      <c r="J49" s="45">
        <f>IF((I49-H$57+(H$57/12*10))+K49-(H49/2)&gt;$I$197,$I$197-K49,(I49-H$57+(H$57/12*10)-(H49/2)))</f>
        <v>71943.518255529634</v>
      </c>
      <c r="K49" s="108">
        <f t="shared" si="64"/>
        <v>12776.48174447036</v>
      </c>
      <c r="L49" s="108">
        <f t="shared" si="65"/>
        <v>84720</v>
      </c>
      <c r="M49" s="108">
        <f t="shared" si="66"/>
        <v>68346.342342753152</v>
      </c>
      <c r="N49" s="108">
        <f t="shared" si="67"/>
        <v>12137.657657246842</v>
      </c>
      <c r="O49" s="108">
        <f t="shared" si="68"/>
        <v>80484</v>
      </c>
      <c r="P49" s="93">
        <f t="shared" si="69"/>
        <v>64749.166429976671</v>
      </c>
      <c r="Q49" s="108">
        <f t="shared" si="70"/>
        <v>11498.833570023324</v>
      </c>
      <c r="R49" s="108">
        <f t="shared" si="71"/>
        <v>76248</v>
      </c>
      <c r="S49" s="108">
        <f t="shared" si="72"/>
        <v>57554.814604423707</v>
      </c>
      <c r="T49" s="108">
        <f t="shared" si="73"/>
        <v>10221.185395576289</v>
      </c>
      <c r="U49" s="108">
        <f t="shared" si="74"/>
        <v>67776</v>
      </c>
      <c r="V49" s="108">
        <f t="shared" si="75"/>
        <v>50360.462778870744</v>
      </c>
      <c r="W49" s="108">
        <f t="shared" si="76"/>
        <v>8943.5372211292524</v>
      </c>
      <c r="X49" s="108">
        <f t="shared" si="77"/>
        <v>59304</v>
      </c>
      <c r="Y49" s="108">
        <f t="shared" si="78"/>
        <v>43166.110953317781</v>
      </c>
      <c r="Z49" s="108">
        <f t="shared" si="79"/>
        <v>7665.8890466822158</v>
      </c>
      <c r="AA49" s="46">
        <f t="shared" si="80"/>
        <v>50832</v>
      </c>
      <c r="AB49" s="32"/>
      <c r="AC49" s="32"/>
      <c r="AD49" s="32"/>
      <c r="AE49" s="32"/>
      <c r="AF49" s="32"/>
      <c r="AG49" s="33"/>
      <c r="AH49" s="32"/>
      <c r="AI49" s="32"/>
    </row>
    <row r="50" spans="1:35" ht="13.5" customHeight="1">
      <c r="A50" s="105">
        <v>129</v>
      </c>
      <c r="B50" s="50">
        <v>41365</v>
      </c>
      <c r="C50" s="61">
        <f>VLOOKUP(B50,'base(indices)'!$A$4:$C$183,3,FALSE)*1.25</f>
        <v>847.5</v>
      </c>
      <c r="D50" s="343">
        <f>'base(indices)'!G43</f>
        <v>1.65283051</v>
      </c>
      <c r="E50" s="54">
        <f t="shared" si="61"/>
        <v>1400.773857225</v>
      </c>
      <c r="F50" s="307">
        <f>'base(indices)'!$I$147</f>
        <v>0.30830000000000002</v>
      </c>
      <c r="G50" s="54">
        <f t="shared" si="62"/>
        <v>431.85858018246756</v>
      </c>
      <c r="H50" s="55">
        <f t="shared" si="63"/>
        <v>1832.6324374074675</v>
      </c>
      <c r="I50" s="384">
        <f t="shared" si="20"/>
        <v>262023.88835674565</v>
      </c>
      <c r="J50" s="58">
        <f>IF((I50-H$57+(H$57/12*9))+K50-(H50/2)&gt;$I$197,$I$197-K50,(I50-H$57+(H$57/12*9)-(H50/2)))</f>
        <v>71943.518255529634</v>
      </c>
      <c r="K50" s="91">
        <f t="shared" si="64"/>
        <v>12776.48174447036</v>
      </c>
      <c r="L50" s="92">
        <f t="shared" si="65"/>
        <v>84720</v>
      </c>
      <c r="M50" s="91">
        <f t="shared" si="66"/>
        <v>68346.342342753152</v>
      </c>
      <c r="N50" s="91">
        <f t="shared" si="67"/>
        <v>12137.657657246842</v>
      </c>
      <c r="O50" s="91">
        <f t="shared" si="68"/>
        <v>80484</v>
      </c>
      <c r="P50" s="91">
        <f t="shared" si="69"/>
        <v>64749.166429976671</v>
      </c>
      <c r="Q50" s="91">
        <f t="shared" si="70"/>
        <v>11498.833570023324</v>
      </c>
      <c r="R50" s="91">
        <f t="shared" si="71"/>
        <v>76248</v>
      </c>
      <c r="S50" s="91">
        <f t="shared" si="72"/>
        <v>57554.814604423707</v>
      </c>
      <c r="T50" s="91">
        <f t="shared" si="73"/>
        <v>10221.185395576289</v>
      </c>
      <c r="U50" s="91">
        <f t="shared" si="74"/>
        <v>67776</v>
      </c>
      <c r="V50" s="91">
        <f t="shared" si="75"/>
        <v>50360.462778870744</v>
      </c>
      <c r="W50" s="91">
        <f t="shared" si="76"/>
        <v>8943.5372211292524</v>
      </c>
      <c r="X50" s="91">
        <f t="shared" si="77"/>
        <v>59304</v>
      </c>
      <c r="Y50" s="91">
        <f t="shared" si="78"/>
        <v>43166.110953317781</v>
      </c>
      <c r="Z50" s="91">
        <f t="shared" si="79"/>
        <v>7665.8890466822158</v>
      </c>
      <c r="AA50" s="59">
        <f t="shared" si="80"/>
        <v>50832</v>
      </c>
      <c r="AB50" s="16"/>
      <c r="AC50" s="16"/>
      <c r="AD50" s="16"/>
      <c r="AE50" s="16"/>
      <c r="AF50" s="16"/>
      <c r="AG50" s="17"/>
      <c r="AH50" s="16"/>
      <c r="AI50" s="16"/>
    </row>
    <row r="51" spans="1:35" s="26" customFormat="1" ht="13.5" customHeight="1">
      <c r="A51" s="105">
        <v>128</v>
      </c>
      <c r="B51" s="40">
        <v>41395</v>
      </c>
      <c r="C51" s="61">
        <f>VLOOKUP(B51,'base(indices)'!$A$4:$C$183,3,FALSE)*1.25</f>
        <v>847.5</v>
      </c>
      <c r="D51" s="343">
        <f>'base(indices)'!G44</f>
        <v>1.6444438400000001</v>
      </c>
      <c r="E51" s="63">
        <f t="shared" si="61"/>
        <v>1393.6661544000001</v>
      </c>
      <c r="F51" s="307">
        <f>'base(indices)'!$I$147</f>
        <v>0.30830000000000002</v>
      </c>
      <c r="G51" s="63">
        <f t="shared" si="62"/>
        <v>429.66727540152004</v>
      </c>
      <c r="H51" s="64">
        <f t="shared" si="63"/>
        <v>1823.3334298015202</v>
      </c>
      <c r="I51" s="360">
        <f t="shared" si="20"/>
        <v>260191.25591933817</v>
      </c>
      <c r="J51" s="45">
        <f>IF((I51-H$57+(H$57/12*8))+K51-(H51/2)&gt;$I$197,$I$197-K51,(I51-H$57+(H$57/12*8)-(H51/2)))</f>
        <v>71943.518255529634</v>
      </c>
      <c r="K51" s="108">
        <f t="shared" si="64"/>
        <v>12776.48174447036</v>
      </c>
      <c r="L51" s="108">
        <f t="shared" si="65"/>
        <v>84720</v>
      </c>
      <c r="M51" s="108">
        <f t="shared" si="66"/>
        <v>68346.342342753152</v>
      </c>
      <c r="N51" s="108">
        <f t="shared" si="67"/>
        <v>12137.657657246842</v>
      </c>
      <c r="O51" s="108">
        <f t="shared" si="68"/>
        <v>80484</v>
      </c>
      <c r="P51" s="93">
        <f t="shared" si="69"/>
        <v>64749.166429976671</v>
      </c>
      <c r="Q51" s="108">
        <f t="shared" si="70"/>
        <v>11498.833570023324</v>
      </c>
      <c r="R51" s="108">
        <f t="shared" si="71"/>
        <v>76248</v>
      </c>
      <c r="S51" s="108">
        <f t="shared" si="72"/>
        <v>57554.814604423707</v>
      </c>
      <c r="T51" s="108">
        <f t="shared" si="73"/>
        <v>10221.185395576289</v>
      </c>
      <c r="U51" s="108">
        <f t="shared" si="74"/>
        <v>67776</v>
      </c>
      <c r="V51" s="108">
        <f t="shared" si="75"/>
        <v>50360.462778870744</v>
      </c>
      <c r="W51" s="108">
        <f t="shared" si="76"/>
        <v>8943.5372211292524</v>
      </c>
      <c r="X51" s="108">
        <f t="shared" si="77"/>
        <v>59304</v>
      </c>
      <c r="Y51" s="108">
        <f t="shared" si="78"/>
        <v>43166.110953317781</v>
      </c>
      <c r="Z51" s="108">
        <f t="shared" si="79"/>
        <v>7665.8890466822158</v>
      </c>
      <c r="AA51" s="46">
        <f t="shared" si="80"/>
        <v>50832</v>
      </c>
      <c r="AB51" s="32"/>
      <c r="AC51" s="32"/>
      <c r="AD51" s="32"/>
      <c r="AE51" s="32"/>
      <c r="AF51" s="32"/>
      <c r="AG51" s="33"/>
      <c r="AH51" s="32"/>
      <c r="AI51" s="32"/>
    </row>
    <row r="52" spans="1:35" ht="13.5" customHeight="1">
      <c r="A52" s="105">
        <v>127</v>
      </c>
      <c r="B52" s="50">
        <v>41426</v>
      </c>
      <c r="C52" s="61">
        <f>VLOOKUP(B52,'base(indices)'!$A$4:$C$183,3,FALSE)*1.25</f>
        <v>847.5</v>
      </c>
      <c r="D52" s="343">
        <f>'base(indices)'!G45</f>
        <v>1.63691404</v>
      </c>
      <c r="E52" s="54">
        <f t="shared" si="61"/>
        <v>1387.2846488999999</v>
      </c>
      <c r="F52" s="307">
        <f>'base(indices)'!$I$147</f>
        <v>0.30830000000000002</v>
      </c>
      <c r="G52" s="54">
        <f t="shared" si="62"/>
        <v>427.69985725586997</v>
      </c>
      <c r="H52" s="55">
        <f t="shared" si="63"/>
        <v>1814.9845061558699</v>
      </c>
      <c r="I52" s="384">
        <f t="shared" si="20"/>
        <v>258367.92248953666</v>
      </c>
      <c r="J52" s="58">
        <f>IF((I52-H$57+(H$57/12*7))+K52-(H52/2)&gt;$I$197,$I$197-K52,(I52-H$57+(H$57/12*7)-(H52/2)))</f>
        <v>71943.518255529634</v>
      </c>
      <c r="K52" s="91">
        <f t="shared" si="64"/>
        <v>12776.48174447036</v>
      </c>
      <c r="L52" s="92">
        <f t="shared" si="65"/>
        <v>84720</v>
      </c>
      <c r="M52" s="91">
        <f t="shared" si="66"/>
        <v>68346.342342753152</v>
      </c>
      <c r="N52" s="91">
        <f t="shared" si="67"/>
        <v>12137.657657246842</v>
      </c>
      <c r="O52" s="91">
        <f t="shared" si="68"/>
        <v>80484</v>
      </c>
      <c r="P52" s="91">
        <f t="shared" si="69"/>
        <v>64749.166429976671</v>
      </c>
      <c r="Q52" s="91">
        <f t="shared" si="70"/>
        <v>11498.833570023324</v>
      </c>
      <c r="R52" s="91">
        <f t="shared" si="71"/>
        <v>76248</v>
      </c>
      <c r="S52" s="91">
        <f t="shared" si="72"/>
        <v>57554.814604423707</v>
      </c>
      <c r="T52" s="91">
        <f t="shared" si="73"/>
        <v>10221.185395576289</v>
      </c>
      <c r="U52" s="91">
        <f t="shared" si="74"/>
        <v>67776</v>
      </c>
      <c r="V52" s="91">
        <f t="shared" si="75"/>
        <v>50360.462778870744</v>
      </c>
      <c r="W52" s="91">
        <f t="shared" si="76"/>
        <v>8943.5372211292524</v>
      </c>
      <c r="X52" s="91">
        <f t="shared" si="77"/>
        <v>59304</v>
      </c>
      <c r="Y52" s="91">
        <f t="shared" si="78"/>
        <v>43166.110953317781</v>
      </c>
      <c r="Z52" s="91">
        <f t="shared" si="79"/>
        <v>7665.8890466822158</v>
      </c>
      <c r="AA52" s="59">
        <f t="shared" si="80"/>
        <v>50832</v>
      </c>
      <c r="AB52" s="16"/>
      <c r="AC52" s="16"/>
      <c r="AD52" s="16"/>
      <c r="AE52" s="16"/>
      <c r="AF52" s="16"/>
      <c r="AG52" s="17"/>
      <c r="AH52" s="16"/>
      <c r="AI52" s="16"/>
    </row>
    <row r="53" spans="1:35" s="26" customFormat="1" ht="13.5" customHeight="1">
      <c r="A53" s="105">
        <v>126</v>
      </c>
      <c r="B53" s="40">
        <v>41456</v>
      </c>
      <c r="C53" s="61">
        <f>VLOOKUP(B53,'base(indices)'!$A$4:$C$183,3,FALSE)*1.25</f>
        <v>847.5</v>
      </c>
      <c r="D53" s="343">
        <f>'base(indices)'!G46</f>
        <v>1.6307173100000001</v>
      </c>
      <c r="E53" s="63">
        <f t="shared" si="61"/>
        <v>1382.032920225</v>
      </c>
      <c r="F53" s="307">
        <f>'base(indices)'!$I$147</f>
        <v>0.30830000000000002</v>
      </c>
      <c r="G53" s="63">
        <f t="shared" si="62"/>
        <v>426.08074930536753</v>
      </c>
      <c r="H53" s="64">
        <f t="shared" si="63"/>
        <v>1808.1136695303676</v>
      </c>
      <c r="I53" s="360">
        <f t="shared" si="20"/>
        <v>256552.93798338081</v>
      </c>
      <c r="J53" s="45">
        <f>IF((I53-H$57+(H$57/12*6))+K53-(H53/2)&gt;$I$197,$I$197-K53,(I53-H$57+(H$57/12*6)-(H53/2)))</f>
        <v>71943.518255529634</v>
      </c>
      <c r="K53" s="108">
        <f t="shared" si="64"/>
        <v>12776.48174447036</v>
      </c>
      <c r="L53" s="108">
        <f t="shared" si="65"/>
        <v>84720</v>
      </c>
      <c r="M53" s="108">
        <f t="shared" si="66"/>
        <v>68346.342342753152</v>
      </c>
      <c r="N53" s="108">
        <f t="shared" si="67"/>
        <v>12137.657657246842</v>
      </c>
      <c r="O53" s="108">
        <f t="shared" si="68"/>
        <v>80484</v>
      </c>
      <c r="P53" s="93">
        <f t="shared" si="69"/>
        <v>64749.166429976671</v>
      </c>
      <c r="Q53" s="108">
        <f t="shared" si="70"/>
        <v>11498.833570023324</v>
      </c>
      <c r="R53" s="108">
        <f t="shared" si="71"/>
        <v>76248</v>
      </c>
      <c r="S53" s="108">
        <f t="shared" si="72"/>
        <v>57554.814604423707</v>
      </c>
      <c r="T53" s="108">
        <f t="shared" si="73"/>
        <v>10221.185395576289</v>
      </c>
      <c r="U53" s="108">
        <f t="shared" si="74"/>
        <v>67776</v>
      </c>
      <c r="V53" s="108">
        <f t="shared" si="75"/>
        <v>50360.462778870744</v>
      </c>
      <c r="W53" s="108">
        <f t="shared" si="76"/>
        <v>8943.5372211292524</v>
      </c>
      <c r="X53" s="108">
        <f t="shared" si="77"/>
        <v>59304</v>
      </c>
      <c r="Y53" s="108">
        <f t="shared" si="78"/>
        <v>43166.110953317781</v>
      </c>
      <c r="Z53" s="108">
        <f t="shared" si="79"/>
        <v>7665.8890466822158</v>
      </c>
      <c r="AA53" s="46">
        <f t="shared" si="80"/>
        <v>50832</v>
      </c>
      <c r="AB53" s="32"/>
      <c r="AC53" s="32"/>
      <c r="AD53" s="32"/>
      <c r="AE53" s="32"/>
      <c r="AF53" s="32"/>
      <c r="AG53" s="33"/>
      <c r="AH53" s="32"/>
      <c r="AI53" s="32"/>
    </row>
    <row r="54" spans="1:35" ht="13.5" customHeight="1">
      <c r="A54" s="105">
        <v>125</v>
      </c>
      <c r="B54" s="50">
        <v>41487</v>
      </c>
      <c r="C54" s="61">
        <f>VLOOKUP(B54,'base(indices)'!$A$4:$C$183,3,FALSE)*1.25</f>
        <v>847.5</v>
      </c>
      <c r="D54" s="343">
        <f>'base(indices)'!G47</f>
        <v>1.62957661</v>
      </c>
      <c r="E54" s="54">
        <f t="shared" si="61"/>
        <v>1381.066176975</v>
      </c>
      <c r="F54" s="307">
        <f>'base(indices)'!$I$147</f>
        <v>0.30830000000000002</v>
      </c>
      <c r="G54" s="54">
        <f t="shared" si="62"/>
        <v>425.78270236139252</v>
      </c>
      <c r="H54" s="55">
        <f t="shared" si="63"/>
        <v>1806.8488793363924</v>
      </c>
      <c r="I54" s="384">
        <f t="shared" si="20"/>
        <v>254744.82431385043</v>
      </c>
      <c r="J54" s="58">
        <f>IF((I54-H$57+(H$57/12*5))+K54-(H54/2)&gt;$I$197,$I$197-K54,(I54-H$57+(H$57/12*5)-(H54/2)))</f>
        <v>71943.518255529634</v>
      </c>
      <c r="K54" s="91">
        <f t="shared" si="64"/>
        <v>12776.48174447036</v>
      </c>
      <c r="L54" s="92">
        <f t="shared" si="65"/>
        <v>84720</v>
      </c>
      <c r="M54" s="91">
        <f t="shared" si="66"/>
        <v>68346.342342753152</v>
      </c>
      <c r="N54" s="91">
        <f t="shared" si="67"/>
        <v>12137.657657246842</v>
      </c>
      <c r="O54" s="91">
        <f t="shared" si="68"/>
        <v>80484</v>
      </c>
      <c r="P54" s="91">
        <f t="shared" si="69"/>
        <v>64749.166429976671</v>
      </c>
      <c r="Q54" s="91">
        <f t="shared" si="70"/>
        <v>11498.833570023324</v>
      </c>
      <c r="R54" s="91">
        <f t="shared" si="71"/>
        <v>76248</v>
      </c>
      <c r="S54" s="91">
        <f t="shared" si="72"/>
        <v>57554.814604423707</v>
      </c>
      <c r="T54" s="91">
        <f t="shared" si="73"/>
        <v>10221.185395576289</v>
      </c>
      <c r="U54" s="91">
        <f t="shared" si="74"/>
        <v>67776</v>
      </c>
      <c r="V54" s="91">
        <f t="shared" si="75"/>
        <v>50360.462778870744</v>
      </c>
      <c r="W54" s="91">
        <f t="shared" si="76"/>
        <v>8943.5372211292524</v>
      </c>
      <c r="X54" s="91">
        <f t="shared" si="77"/>
        <v>59304</v>
      </c>
      <c r="Y54" s="91">
        <f t="shared" si="78"/>
        <v>43166.110953317781</v>
      </c>
      <c r="Z54" s="91">
        <f t="shared" si="79"/>
        <v>7665.8890466822158</v>
      </c>
      <c r="AA54" s="59">
        <f t="shared" si="80"/>
        <v>50832</v>
      </c>
      <c r="AB54" s="16"/>
      <c r="AC54" s="16"/>
      <c r="AD54" s="16"/>
      <c r="AE54" s="16"/>
      <c r="AF54" s="16"/>
      <c r="AG54" s="17"/>
      <c r="AH54" s="16"/>
      <c r="AI54" s="16"/>
    </row>
    <row r="55" spans="1:35" s="26" customFormat="1" ht="13.5" customHeight="1">
      <c r="A55" s="105">
        <v>124</v>
      </c>
      <c r="B55" s="40">
        <v>41518</v>
      </c>
      <c r="C55" s="61">
        <f>VLOOKUP(B55,'base(indices)'!$A$4:$C$183,3,FALSE)*1.25</f>
        <v>847.5</v>
      </c>
      <c r="D55" s="343">
        <f>'base(indices)'!G48</f>
        <v>1.6269734499999999</v>
      </c>
      <c r="E55" s="63">
        <f t="shared" si="61"/>
        <v>1378.859998875</v>
      </c>
      <c r="F55" s="307">
        <f>'base(indices)'!$I$147</f>
        <v>0.30830000000000002</v>
      </c>
      <c r="G55" s="63">
        <f t="shared" si="62"/>
        <v>425.10253765316253</v>
      </c>
      <c r="H55" s="64">
        <f t="shared" si="63"/>
        <v>1803.9625365281624</v>
      </c>
      <c r="I55" s="360">
        <f t="shared" si="20"/>
        <v>252937.97543451405</v>
      </c>
      <c r="J55" s="45">
        <f>IF((I55-H$57+(H$57/12*4))+K55-(H55/2)&gt;$I$197,$I$197-K55,(I55-H$57+(H$57/12*4)-(H55/2)))</f>
        <v>71943.518255529634</v>
      </c>
      <c r="K55" s="108">
        <f t="shared" si="64"/>
        <v>12776.48174447036</v>
      </c>
      <c r="L55" s="108">
        <f t="shared" si="65"/>
        <v>84720</v>
      </c>
      <c r="M55" s="108">
        <f t="shared" si="66"/>
        <v>68346.342342753152</v>
      </c>
      <c r="N55" s="108">
        <f t="shared" si="67"/>
        <v>12137.657657246842</v>
      </c>
      <c r="O55" s="108">
        <f t="shared" si="68"/>
        <v>80484</v>
      </c>
      <c r="P55" s="93">
        <f t="shared" si="69"/>
        <v>64749.166429976671</v>
      </c>
      <c r="Q55" s="108">
        <f t="shared" si="70"/>
        <v>11498.833570023324</v>
      </c>
      <c r="R55" s="108">
        <f t="shared" si="71"/>
        <v>76248</v>
      </c>
      <c r="S55" s="108">
        <f t="shared" si="72"/>
        <v>57554.814604423707</v>
      </c>
      <c r="T55" s="108">
        <f t="shared" si="73"/>
        <v>10221.185395576289</v>
      </c>
      <c r="U55" s="108">
        <f t="shared" si="74"/>
        <v>67776</v>
      </c>
      <c r="V55" s="108">
        <f t="shared" si="75"/>
        <v>50360.462778870744</v>
      </c>
      <c r="W55" s="108">
        <f t="shared" si="76"/>
        <v>8943.5372211292524</v>
      </c>
      <c r="X55" s="108">
        <f t="shared" si="77"/>
        <v>59304</v>
      </c>
      <c r="Y55" s="108">
        <f t="shared" si="78"/>
        <v>43166.110953317781</v>
      </c>
      <c r="Z55" s="108">
        <f t="shared" si="79"/>
        <v>7665.8890466822158</v>
      </c>
      <c r="AA55" s="46">
        <f t="shared" si="80"/>
        <v>50832</v>
      </c>
      <c r="AB55" s="32"/>
      <c r="AC55" s="32"/>
      <c r="AD55" s="32"/>
      <c r="AE55" s="32"/>
      <c r="AF55" s="32"/>
      <c r="AG55" s="33"/>
      <c r="AH55" s="32"/>
      <c r="AI55" s="32"/>
    </row>
    <row r="56" spans="1:35" ht="13.5" customHeight="1">
      <c r="A56" s="105">
        <v>123</v>
      </c>
      <c r="B56" s="50">
        <v>41548</v>
      </c>
      <c r="C56" s="61">
        <f>VLOOKUP(B56,'base(indices)'!$A$4:$C$183,3,FALSE)*1.25</f>
        <v>847.5</v>
      </c>
      <c r="D56" s="343">
        <f>'base(indices)'!G49</f>
        <v>1.62259245</v>
      </c>
      <c r="E56" s="54">
        <f t="shared" si="61"/>
        <v>1375.1471013749999</v>
      </c>
      <c r="F56" s="307">
        <f>'base(indices)'!$I$147</f>
        <v>0.30830000000000002</v>
      </c>
      <c r="G56" s="54">
        <f t="shared" si="62"/>
        <v>423.95785135391247</v>
      </c>
      <c r="H56" s="55">
        <f t="shared" si="63"/>
        <v>1799.1049527289124</v>
      </c>
      <c r="I56" s="384">
        <f t="shared" si="20"/>
        <v>251134.0128979859</v>
      </c>
      <c r="J56" s="58">
        <f>IF((I56-H$57+(H$57/12*3))+K56-(H56/2)&gt;$I$197,$I$197-K56,(I56-H$57+(H$57/12*3)-(H56/2)))</f>
        <v>71943.518255529634</v>
      </c>
      <c r="K56" s="91">
        <f t="shared" si="64"/>
        <v>12776.48174447036</v>
      </c>
      <c r="L56" s="92">
        <f t="shared" si="65"/>
        <v>84720</v>
      </c>
      <c r="M56" s="91">
        <f t="shared" si="66"/>
        <v>68346.342342753152</v>
      </c>
      <c r="N56" s="91">
        <f t="shared" si="67"/>
        <v>12137.657657246842</v>
      </c>
      <c r="O56" s="91">
        <f t="shared" si="68"/>
        <v>80484</v>
      </c>
      <c r="P56" s="91">
        <f t="shared" si="69"/>
        <v>64749.166429976671</v>
      </c>
      <c r="Q56" s="91">
        <f t="shared" si="70"/>
        <v>11498.833570023324</v>
      </c>
      <c r="R56" s="91">
        <f t="shared" si="71"/>
        <v>76248</v>
      </c>
      <c r="S56" s="91">
        <f t="shared" si="72"/>
        <v>57554.814604423707</v>
      </c>
      <c r="T56" s="91">
        <f t="shared" si="73"/>
        <v>10221.185395576289</v>
      </c>
      <c r="U56" s="91">
        <f t="shared" si="74"/>
        <v>67776</v>
      </c>
      <c r="V56" s="91">
        <f t="shared" si="75"/>
        <v>50360.462778870744</v>
      </c>
      <c r="W56" s="91">
        <f t="shared" si="76"/>
        <v>8943.5372211292524</v>
      </c>
      <c r="X56" s="91">
        <f t="shared" si="77"/>
        <v>59304</v>
      </c>
      <c r="Y56" s="91">
        <f t="shared" si="78"/>
        <v>43166.110953317781</v>
      </c>
      <c r="Z56" s="91">
        <f t="shared" si="79"/>
        <v>7665.8890466822158</v>
      </c>
      <c r="AA56" s="59">
        <f t="shared" si="80"/>
        <v>50832</v>
      </c>
      <c r="AB56" s="16"/>
      <c r="AC56" s="16"/>
      <c r="AD56" s="16"/>
      <c r="AE56" s="16"/>
      <c r="AF56" s="16"/>
      <c r="AG56" s="17"/>
      <c r="AH56" s="16"/>
      <c r="AI56" s="16"/>
    </row>
    <row r="57" spans="1:35" s="26" customFormat="1" ht="13.5" customHeight="1">
      <c r="A57" s="105">
        <v>122</v>
      </c>
      <c r="B57" s="40">
        <v>41579</v>
      </c>
      <c r="C57" s="61">
        <f>VLOOKUP(B57,'base(indices)'!$A$4:$C$183,3,FALSE)*1.25</f>
        <v>847.5</v>
      </c>
      <c r="D57" s="343">
        <f>'base(indices)'!G50</f>
        <v>1.61484121</v>
      </c>
      <c r="E57" s="63">
        <f t="shared" si="61"/>
        <v>1368.577925475</v>
      </c>
      <c r="F57" s="307">
        <f>'base(indices)'!$I$147</f>
        <v>0.30830000000000002</v>
      </c>
      <c r="G57" s="63">
        <f t="shared" si="62"/>
        <v>421.93257442394253</v>
      </c>
      <c r="H57" s="64">
        <f t="shared" si="63"/>
        <v>1790.5104998989425</v>
      </c>
      <c r="I57" s="360">
        <f t="shared" si="20"/>
        <v>249334.907945257</v>
      </c>
      <c r="J57" s="45">
        <f>IF((I57-H$57+(H$57/12*2))+K57-(H57/2)&gt;$I$197,$I$197-K57,(I57-H$57+(H$57/12*2)-(H57/2)))</f>
        <v>71943.518255529634</v>
      </c>
      <c r="K57" s="108">
        <f t="shared" si="64"/>
        <v>12776.48174447036</v>
      </c>
      <c r="L57" s="108">
        <f t="shared" si="65"/>
        <v>84720</v>
      </c>
      <c r="M57" s="108">
        <f t="shared" si="66"/>
        <v>68346.342342753152</v>
      </c>
      <c r="N57" s="108">
        <f t="shared" si="67"/>
        <v>12137.657657246842</v>
      </c>
      <c r="O57" s="108">
        <f t="shared" si="68"/>
        <v>80484</v>
      </c>
      <c r="P57" s="93">
        <f t="shared" si="69"/>
        <v>64749.166429976671</v>
      </c>
      <c r="Q57" s="108">
        <f t="shared" si="70"/>
        <v>11498.833570023324</v>
      </c>
      <c r="R57" s="108">
        <f t="shared" si="71"/>
        <v>76248</v>
      </c>
      <c r="S57" s="108">
        <f t="shared" si="72"/>
        <v>57554.814604423707</v>
      </c>
      <c r="T57" s="108">
        <f t="shared" si="73"/>
        <v>10221.185395576289</v>
      </c>
      <c r="U57" s="108">
        <f t="shared" si="74"/>
        <v>67776</v>
      </c>
      <c r="V57" s="108">
        <f t="shared" si="75"/>
        <v>50360.462778870744</v>
      </c>
      <c r="W57" s="108">
        <f t="shared" si="76"/>
        <v>8943.5372211292524</v>
      </c>
      <c r="X57" s="108">
        <f t="shared" si="77"/>
        <v>59304</v>
      </c>
      <c r="Y57" s="108">
        <f t="shared" si="78"/>
        <v>43166.110953317781</v>
      </c>
      <c r="Z57" s="108">
        <f t="shared" si="79"/>
        <v>7665.8890466822158</v>
      </c>
      <c r="AA57" s="46">
        <f t="shared" si="80"/>
        <v>50832</v>
      </c>
      <c r="AB57" s="32"/>
      <c r="AC57" s="32"/>
      <c r="AD57" s="32"/>
      <c r="AE57" s="32"/>
      <c r="AF57" s="32"/>
      <c r="AG57" s="33"/>
      <c r="AH57" s="32"/>
      <c r="AI57" s="32"/>
    </row>
    <row r="58" spans="1:35" ht="13.5" customHeight="1" thickBot="1">
      <c r="A58" s="161">
        <v>121</v>
      </c>
      <c r="B58" s="383">
        <v>41609</v>
      </c>
      <c r="C58" s="142">
        <f>C57*2</f>
        <v>1695</v>
      </c>
      <c r="D58" s="343">
        <f>'base(indices)'!G51</f>
        <v>1.6056887900000001</v>
      </c>
      <c r="E58" s="170">
        <f t="shared" si="61"/>
        <v>2721.64249905</v>
      </c>
      <c r="F58" s="307">
        <f>'base(indices)'!$I$147</f>
        <v>0.30830000000000002</v>
      </c>
      <c r="G58" s="170">
        <f t="shared" si="62"/>
        <v>839.08238245711505</v>
      </c>
      <c r="H58" s="249">
        <f t="shared" si="63"/>
        <v>3560.7248815071152</v>
      </c>
      <c r="I58" s="384">
        <f t="shared" si="20"/>
        <v>247544.39744535804</v>
      </c>
      <c r="J58" s="285">
        <f>IF((I58-H$57+(H$57/12*1))+K58-(H58/4)&gt;$I$197,$I$197-K58,(I58-H$57+(H$57/12*1)-(H58/4)))</f>
        <v>71943.518255529634</v>
      </c>
      <c r="K58" s="86">
        <f t="shared" si="64"/>
        <v>12776.48174447036</v>
      </c>
      <c r="L58" s="164">
        <f t="shared" si="65"/>
        <v>84720</v>
      </c>
      <c r="M58" s="86">
        <f t="shared" si="66"/>
        <v>68346.342342753152</v>
      </c>
      <c r="N58" s="86">
        <f t="shared" si="67"/>
        <v>12137.657657246842</v>
      </c>
      <c r="O58" s="86">
        <f t="shared" si="68"/>
        <v>80484</v>
      </c>
      <c r="P58" s="86">
        <f t="shared" si="69"/>
        <v>64749.166429976671</v>
      </c>
      <c r="Q58" s="86">
        <f t="shared" si="70"/>
        <v>11498.833570023324</v>
      </c>
      <c r="R58" s="86">
        <f t="shared" si="71"/>
        <v>76248</v>
      </c>
      <c r="S58" s="86">
        <f t="shared" si="72"/>
        <v>57554.814604423707</v>
      </c>
      <c r="T58" s="86">
        <f t="shared" si="73"/>
        <v>10221.185395576289</v>
      </c>
      <c r="U58" s="86">
        <f t="shared" si="74"/>
        <v>67776</v>
      </c>
      <c r="V58" s="86">
        <f t="shared" si="75"/>
        <v>50360.462778870744</v>
      </c>
      <c r="W58" s="86">
        <f t="shared" si="76"/>
        <v>8943.5372211292524</v>
      </c>
      <c r="X58" s="86">
        <f t="shared" si="77"/>
        <v>59304</v>
      </c>
      <c r="Y58" s="86">
        <f t="shared" si="78"/>
        <v>43166.110953317781</v>
      </c>
      <c r="Z58" s="86">
        <f t="shared" si="79"/>
        <v>7665.8890466822158</v>
      </c>
      <c r="AA58" s="165">
        <f t="shared" si="80"/>
        <v>50832</v>
      </c>
      <c r="AB58" s="16"/>
      <c r="AC58" s="16"/>
      <c r="AD58" s="16"/>
      <c r="AE58" s="16"/>
      <c r="AF58" s="16"/>
      <c r="AG58" s="17"/>
      <c r="AH58" s="16"/>
      <c r="AI58" s="16"/>
    </row>
    <row r="59" spans="1:35" s="26" customFormat="1" ht="13.5" customHeight="1">
      <c r="A59" s="158">
        <v>120</v>
      </c>
      <c r="B59" s="136">
        <v>41640</v>
      </c>
      <c r="C59" s="120">
        <f>VLOOKUP(B59,'base(indices)'!$A$4:$C$183,3,FALSE)*1.25</f>
        <v>905</v>
      </c>
      <c r="D59" s="386">
        <f>'base(indices)'!G52</f>
        <v>1.5937357700000001</v>
      </c>
      <c r="E59" s="78">
        <f t="shared" si="61"/>
        <v>1442.33087185</v>
      </c>
      <c r="F59" s="371">
        <f>'base(indices)'!$I$147</f>
        <v>0.30830000000000002</v>
      </c>
      <c r="G59" s="78">
        <f t="shared" si="62"/>
        <v>444.67060779135505</v>
      </c>
      <c r="H59" s="80">
        <f t="shared" si="63"/>
        <v>1887.001479641355</v>
      </c>
      <c r="I59" s="358">
        <f t="shared" si="20"/>
        <v>243983.67256385094</v>
      </c>
      <c r="J59" s="48">
        <f>IF((I59-H$69+(H$69))+K59-(H59/2)&gt;$I$197,$I$197-K59,(I59-H$69+(H$69)-(H59/2)))</f>
        <v>71943.518255529634</v>
      </c>
      <c r="K59" s="109">
        <f t="shared" si="64"/>
        <v>12776.48174447036</v>
      </c>
      <c r="L59" s="109">
        <f t="shared" si="65"/>
        <v>84720</v>
      </c>
      <c r="M59" s="109">
        <f t="shared" si="66"/>
        <v>68346.342342753152</v>
      </c>
      <c r="N59" s="109">
        <f t="shared" si="67"/>
        <v>12137.657657246842</v>
      </c>
      <c r="O59" s="109">
        <f t="shared" si="68"/>
        <v>80484</v>
      </c>
      <c r="P59" s="90">
        <f t="shared" si="69"/>
        <v>64749.166429976671</v>
      </c>
      <c r="Q59" s="109">
        <f t="shared" si="70"/>
        <v>11498.833570023324</v>
      </c>
      <c r="R59" s="109">
        <f t="shared" si="71"/>
        <v>76248</v>
      </c>
      <c r="S59" s="109">
        <f t="shared" si="72"/>
        <v>57554.814604423707</v>
      </c>
      <c r="T59" s="109">
        <f t="shared" si="73"/>
        <v>10221.185395576289</v>
      </c>
      <c r="U59" s="109">
        <f t="shared" si="74"/>
        <v>67776</v>
      </c>
      <c r="V59" s="109">
        <f t="shared" si="75"/>
        <v>50360.462778870744</v>
      </c>
      <c r="W59" s="109">
        <f t="shared" si="76"/>
        <v>8943.5372211292524</v>
      </c>
      <c r="X59" s="109">
        <f t="shared" si="77"/>
        <v>59304</v>
      </c>
      <c r="Y59" s="109">
        <f t="shared" si="78"/>
        <v>43166.110953317781</v>
      </c>
      <c r="Z59" s="109">
        <f t="shared" si="79"/>
        <v>7665.8890466822158</v>
      </c>
      <c r="AA59" s="49">
        <f t="shared" si="80"/>
        <v>50832</v>
      </c>
      <c r="AB59" s="32"/>
      <c r="AC59" s="32"/>
      <c r="AD59" s="32"/>
      <c r="AE59" s="32"/>
      <c r="AF59" s="32"/>
      <c r="AG59" s="33"/>
      <c r="AH59" s="32"/>
      <c r="AI59" s="32"/>
    </row>
    <row r="60" spans="1:35" s="26" customFormat="1" ht="13.5" customHeight="1">
      <c r="A60" s="105">
        <v>119</v>
      </c>
      <c r="B60" s="50">
        <v>41671</v>
      </c>
      <c r="C60" s="61">
        <f>VLOOKUP(B60,'base(indices)'!$A$4:$C$183,3,FALSE)*1.25</f>
        <v>905</v>
      </c>
      <c r="D60" s="343">
        <f>'base(indices)'!G53</f>
        <v>1.5831288100000001</v>
      </c>
      <c r="E60" s="54">
        <f t="shared" si="61"/>
        <v>1432.73157305</v>
      </c>
      <c r="F60" s="307">
        <f>'base(indices)'!$I$147</f>
        <v>0.30830000000000002</v>
      </c>
      <c r="G60" s="54">
        <f t="shared" si="62"/>
        <v>441.71114397131504</v>
      </c>
      <c r="H60" s="55">
        <f t="shared" si="63"/>
        <v>1874.442717021315</v>
      </c>
      <c r="I60" s="384">
        <f t="shared" si="20"/>
        <v>242096.67108420958</v>
      </c>
      <c r="J60" s="58">
        <f>IF((I60-H$69+(H$69/12*11))+K60-(H60/2)&gt;$I$197,$I$197-K60,(I60-H$69+(H$69/12*11)-(H60/2)))</f>
        <v>71943.518255529634</v>
      </c>
      <c r="K60" s="91">
        <f t="shared" si="64"/>
        <v>12776.48174447036</v>
      </c>
      <c r="L60" s="92">
        <f t="shared" si="65"/>
        <v>84720</v>
      </c>
      <c r="M60" s="91">
        <f t="shared" si="66"/>
        <v>68346.342342753152</v>
      </c>
      <c r="N60" s="91">
        <f t="shared" si="67"/>
        <v>12137.657657246842</v>
      </c>
      <c r="O60" s="91">
        <f t="shared" si="68"/>
        <v>80484</v>
      </c>
      <c r="P60" s="91">
        <f t="shared" si="69"/>
        <v>64749.166429976671</v>
      </c>
      <c r="Q60" s="91">
        <f t="shared" si="70"/>
        <v>11498.833570023324</v>
      </c>
      <c r="R60" s="91">
        <f t="shared" si="71"/>
        <v>76248</v>
      </c>
      <c r="S60" s="91">
        <f t="shared" si="72"/>
        <v>57554.814604423707</v>
      </c>
      <c r="T60" s="91">
        <f t="shared" si="73"/>
        <v>10221.185395576289</v>
      </c>
      <c r="U60" s="91">
        <f t="shared" si="74"/>
        <v>67776</v>
      </c>
      <c r="V60" s="91">
        <f t="shared" si="75"/>
        <v>50360.462778870744</v>
      </c>
      <c r="W60" s="91">
        <f t="shared" si="76"/>
        <v>8943.5372211292524</v>
      </c>
      <c r="X60" s="91">
        <f t="shared" si="77"/>
        <v>59304</v>
      </c>
      <c r="Y60" s="91">
        <f t="shared" si="78"/>
        <v>43166.110953317781</v>
      </c>
      <c r="Z60" s="91">
        <f t="shared" si="79"/>
        <v>7665.8890466822158</v>
      </c>
      <c r="AA60" s="59">
        <f t="shared" si="80"/>
        <v>50832</v>
      </c>
      <c r="AB60" s="32"/>
      <c r="AC60" s="32"/>
      <c r="AD60" s="32"/>
      <c r="AE60" s="32"/>
      <c r="AF60" s="32"/>
      <c r="AG60" s="33"/>
      <c r="AH60" s="32"/>
      <c r="AI60" s="32"/>
    </row>
    <row r="61" spans="1:35" s="26" customFormat="1" ht="13.5" customHeight="1">
      <c r="A61" s="105">
        <v>118</v>
      </c>
      <c r="B61" s="40">
        <v>41699</v>
      </c>
      <c r="C61" s="61">
        <f>VLOOKUP(B61,'base(indices)'!$A$4:$C$183,3,FALSE)*1.25</f>
        <v>905</v>
      </c>
      <c r="D61" s="343">
        <f>'base(indices)'!G54</f>
        <v>1.57212394</v>
      </c>
      <c r="E61" s="63">
        <f t="shared" si="61"/>
        <v>1422.7721657</v>
      </c>
      <c r="F61" s="307">
        <f>'base(indices)'!$I$147</f>
        <v>0.30830000000000002</v>
      </c>
      <c r="G61" s="63">
        <f t="shared" si="62"/>
        <v>438.64065868531003</v>
      </c>
      <c r="H61" s="64">
        <f t="shared" si="63"/>
        <v>1861.4128243853099</v>
      </c>
      <c r="I61" s="360">
        <f t="shared" si="20"/>
        <v>240222.22836718828</v>
      </c>
      <c r="J61" s="45">
        <f>IF((I61-H$69+(H$69/12*10))+K61-(H61/2)&gt;$I$197,$I$197-K61,(I61-H$69+(H$69/12*10)-(H61/2)))</f>
        <v>71943.518255529634</v>
      </c>
      <c r="K61" s="108">
        <f t="shared" si="64"/>
        <v>12776.48174447036</v>
      </c>
      <c r="L61" s="108">
        <f t="shared" si="65"/>
        <v>84720</v>
      </c>
      <c r="M61" s="108">
        <f t="shared" si="66"/>
        <v>68346.342342753152</v>
      </c>
      <c r="N61" s="108">
        <f t="shared" si="67"/>
        <v>12137.657657246842</v>
      </c>
      <c r="O61" s="108">
        <f t="shared" si="68"/>
        <v>80484</v>
      </c>
      <c r="P61" s="93">
        <f t="shared" si="69"/>
        <v>64749.166429976671</v>
      </c>
      <c r="Q61" s="108">
        <f t="shared" si="70"/>
        <v>11498.833570023324</v>
      </c>
      <c r="R61" s="108">
        <f t="shared" si="71"/>
        <v>76248</v>
      </c>
      <c r="S61" s="108">
        <f t="shared" si="72"/>
        <v>57554.814604423707</v>
      </c>
      <c r="T61" s="108">
        <f t="shared" si="73"/>
        <v>10221.185395576289</v>
      </c>
      <c r="U61" s="108">
        <f t="shared" si="74"/>
        <v>67776</v>
      </c>
      <c r="V61" s="108">
        <f t="shared" si="75"/>
        <v>50360.462778870744</v>
      </c>
      <c r="W61" s="108">
        <f t="shared" si="76"/>
        <v>8943.5372211292524</v>
      </c>
      <c r="X61" s="108">
        <f t="shared" si="77"/>
        <v>59304</v>
      </c>
      <c r="Y61" s="108">
        <f t="shared" si="78"/>
        <v>43166.110953317781</v>
      </c>
      <c r="Z61" s="108">
        <f t="shared" si="79"/>
        <v>7665.8890466822158</v>
      </c>
      <c r="AA61" s="46">
        <f t="shared" si="80"/>
        <v>50832</v>
      </c>
      <c r="AB61" s="32"/>
      <c r="AC61" s="32"/>
      <c r="AD61" s="32"/>
      <c r="AE61" s="32"/>
      <c r="AF61" s="32"/>
      <c r="AG61" s="33"/>
      <c r="AH61" s="32"/>
      <c r="AI61" s="32"/>
    </row>
    <row r="62" spans="1:35" s="26" customFormat="1" ht="13.5" customHeight="1">
      <c r="A62" s="105">
        <v>117</v>
      </c>
      <c r="B62" s="50">
        <v>41730</v>
      </c>
      <c r="C62" s="61">
        <f>VLOOKUP(B62,'base(indices)'!$A$4:$C$183,3,FALSE)*1.25</f>
        <v>905</v>
      </c>
      <c r="D62" s="343">
        <f>'base(indices)'!G55</f>
        <v>1.56073061</v>
      </c>
      <c r="E62" s="54">
        <f t="shared" si="61"/>
        <v>1412.4612020500001</v>
      </c>
      <c r="F62" s="307">
        <f>'base(indices)'!$I$147</f>
        <v>0.30830000000000002</v>
      </c>
      <c r="G62" s="54">
        <f t="shared" si="62"/>
        <v>435.46178859201507</v>
      </c>
      <c r="H62" s="55">
        <f t="shared" si="63"/>
        <v>1847.9229906420151</v>
      </c>
      <c r="I62" s="384">
        <f t="shared" si="20"/>
        <v>238360.81554280297</v>
      </c>
      <c r="J62" s="58">
        <f>IF((I62-H$69+(H$69/12*9))+K62-(H62/2)&gt;$I$197,$I$197-K62,(I62-H$69+(H$69/12*9)-(H62/2)))</f>
        <v>71943.518255529634</v>
      </c>
      <c r="K62" s="91">
        <f t="shared" si="64"/>
        <v>12776.48174447036</v>
      </c>
      <c r="L62" s="92">
        <f t="shared" si="65"/>
        <v>84720</v>
      </c>
      <c r="M62" s="91">
        <f t="shared" si="66"/>
        <v>68346.342342753152</v>
      </c>
      <c r="N62" s="91">
        <f t="shared" si="67"/>
        <v>12137.657657246842</v>
      </c>
      <c r="O62" s="91">
        <f t="shared" si="68"/>
        <v>80484</v>
      </c>
      <c r="P62" s="91">
        <f t="shared" si="69"/>
        <v>64749.166429976671</v>
      </c>
      <c r="Q62" s="91">
        <f t="shared" si="70"/>
        <v>11498.833570023324</v>
      </c>
      <c r="R62" s="91">
        <f t="shared" si="71"/>
        <v>76248</v>
      </c>
      <c r="S62" s="91">
        <f t="shared" si="72"/>
        <v>57554.814604423707</v>
      </c>
      <c r="T62" s="91">
        <f t="shared" si="73"/>
        <v>10221.185395576289</v>
      </c>
      <c r="U62" s="91">
        <f t="shared" si="74"/>
        <v>67776</v>
      </c>
      <c r="V62" s="91">
        <f t="shared" si="75"/>
        <v>50360.462778870744</v>
      </c>
      <c r="W62" s="91">
        <f t="shared" si="76"/>
        <v>8943.5372211292524</v>
      </c>
      <c r="X62" s="91">
        <f t="shared" si="77"/>
        <v>59304</v>
      </c>
      <c r="Y62" s="91">
        <f t="shared" si="78"/>
        <v>43166.110953317781</v>
      </c>
      <c r="Z62" s="91">
        <f t="shared" si="79"/>
        <v>7665.8890466822158</v>
      </c>
      <c r="AA62" s="59">
        <f t="shared" si="80"/>
        <v>50832</v>
      </c>
      <c r="AB62" s="32"/>
      <c r="AC62" s="32"/>
      <c r="AD62" s="32"/>
      <c r="AE62" s="32"/>
      <c r="AF62" s="32"/>
      <c r="AG62" s="33"/>
      <c r="AH62" s="32"/>
      <c r="AI62" s="32"/>
    </row>
    <row r="63" spans="1:35" s="26" customFormat="1" ht="13.5" customHeight="1">
      <c r="A63" s="105">
        <v>116</v>
      </c>
      <c r="B63" s="40">
        <v>41760</v>
      </c>
      <c r="C63" s="61">
        <f>VLOOKUP(B63,'base(indices)'!$A$4:$C$183,3,FALSE)*1.25</f>
        <v>905</v>
      </c>
      <c r="D63" s="343">
        <f>'base(indices)'!G56</f>
        <v>1.5486511300000001</v>
      </c>
      <c r="E63" s="63">
        <f t="shared" si="61"/>
        <v>1401.5292726500002</v>
      </c>
      <c r="F63" s="307">
        <f>'base(indices)'!$I$147</f>
        <v>0.30830000000000002</v>
      </c>
      <c r="G63" s="63">
        <f t="shared" si="62"/>
        <v>432.09147475799506</v>
      </c>
      <c r="H63" s="64">
        <f t="shared" si="63"/>
        <v>1833.6207474079952</v>
      </c>
      <c r="I63" s="360">
        <f t="shared" si="20"/>
        <v>236512.89255216095</v>
      </c>
      <c r="J63" s="45">
        <f>IF((I63-H$69+(H$69/12*8))+K63-(H63/2)&gt;$I$197,$I$197-K63,(I63-H$69+(H$69/12*8)-(H63/2)))</f>
        <v>71943.518255529634</v>
      </c>
      <c r="K63" s="108">
        <f t="shared" si="64"/>
        <v>12776.48174447036</v>
      </c>
      <c r="L63" s="108">
        <f t="shared" si="65"/>
        <v>84720</v>
      </c>
      <c r="M63" s="108">
        <f t="shared" si="66"/>
        <v>68346.342342753152</v>
      </c>
      <c r="N63" s="108">
        <f t="shared" si="67"/>
        <v>12137.657657246842</v>
      </c>
      <c r="O63" s="108">
        <f t="shared" si="68"/>
        <v>80484</v>
      </c>
      <c r="P63" s="93">
        <f t="shared" si="69"/>
        <v>64749.166429976671</v>
      </c>
      <c r="Q63" s="108">
        <f t="shared" si="70"/>
        <v>11498.833570023324</v>
      </c>
      <c r="R63" s="108">
        <f t="shared" si="71"/>
        <v>76248</v>
      </c>
      <c r="S63" s="108">
        <f t="shared" si="72"/>
        <v>57554.814604423707</v>
      </c>
      <c r="T63" s="108">
        <f t="shared" si="73"/>
        <v>10221.185395576289</v>
      </c>
      <c r="U63" s="108">
        <f t="shared" si="74"/>
        <v>67776</v>
      </c>
      <c r="V63" s="108">
        <f t="shared" si="75"/>
        <v>50360.462778870744</v>
      </c>
      <c r="W63" s="108">
        <f t="shared" si="76"/>
        <v>8943.5372211292524</v>
      </c>
      <c r="X63" s="108">
        <f t="shared" si="77"/>
        <v>59304</v>
      </c>
      <c r="Y63" s="108">
        <f t="shared" si="78"/>
        <v>43166.110953317781</v>
      </c>
      <c r="Z63" s="108">
        <f t="shared" si="79"/>
        <v>7665.8890466822158</v>
      </c>
      <c r="AA63" s="46">
        <f t="shared" si="80"/>
        <v>50832</v>
      </c>
      <c r="AB63" s="32"/>
      <c r="AC63" s="32"/>
      <c r="AD63" s="32"/>
      <c r="AE63" s="32"/>
      <c r="AF63" s="32"/>
      <c r="AG63" s="33"/>
      <c r="AH63" s="32"/>
      <c r="AI63" s="32"/>
    </row>
    <row r="64" spans="1:35" s="26" customFormat="1" ht="13.5" customHeight="1">
      <c r="A64" s="105">
        <v>115</v>
      </c>
      <c r="B64" s="50">
        <v>41791</v>
      </c>
      <c r="C64" s="61">
        <f>VLOOKUP(B64,'base(indices)'!$A$4:$C$183,3,FALSE)*1.25</f>
        <v>905</v>
      </c>
      <c r="D64" s="343">
        <f>'base(indices)'!G57</f>
        <v>1.5397207500000001</v>
      </c>
      <c r="E64" s="54">
        <f t="shared" si="61"/>
        <v>1393.4472787500001</v>
      </c>
      <c r="F64" s="307">
        <f>'base(indices)'!$I$147</f>
        <v>0.30830000000000002</v>
      </c>
      <c r="G64" s="54">
        <f t="shared" si="62"/>
        <v>429.59979603862507</v>
      </c>
      <c r="H64" s="55">
        <f t="shared" si="63"/>
        <v>1823.0470747886252</v>
      </c>
      <c r="I64" s="384">
        <f t="shared" si="20"/>
        <v>234679.27180475296</v>
      </c>
      <c r="J64" s="58">
        <f>IF((I64-H$69+(H$69/12*7))+K64-(H64/2)&gt;$I$197,$I$197-K64,(I64-H$69+(H$69/12*7)-(H64/2)))</f>
        <v>71943.518255529634</v>
      </c>
      <c r="K64" s="91">
        <f t="shared" si="64"/>
        <v>12776.48174447036</v>
      </c>
      <c r="L64" s="92">
        <f t="shared" si="65"/>
        <v>84720</v>
      </c>
      <c r="M64" s="91">
        <f t="shared" si="66"/>
        <v>68346.342342753152</v>
      </c>
      <c r="N64" s="91">
        <f t="shared" si="67"/>
        <v>12137.657657246842</v>
      </c>
      <c r="O64" s="91">
        <f t="shared" si="68"/>
        <v>80484</v>
      </c>
      <c r="P64" s="91">
        <f t="shared" si="69"/>
        <v>64749.166429976671</v>
      </c>
      <c r="Q64" s="91">
        <f t="shared" si="70"/>
        <v>11498.833570023324</v>
      </c>
      <c r="R64" s="91">
        <f t="shared" si="71"/>
        <v>76248</v>
      </c>
      <c r="S64" s="91">
        <f t="shared" si="72"/>
        <v>57554.814604423707</v>
      </c>
      <c r="T64" s="91">
        <f t="shared" si="73"/>
        <v>10221.185395576289</v>
      </c>
      <c r="U64" s="91">
        <f t="shared" si="74"/>
        <v>67776</v>
      </c>
      <c r="V64" s="91">
        <f t="shared" si="75"/>
        <v>50360.462778870744</v>
      </c>
      <c r="W64" s="91">
        <f t="shared" si="76"/>
        <v>8943.5372211292524</v>
      </c>
      <c r="X64" s="91">
        <f t="shared" si="77"/>
        <v>59304</v>
      </c>
      <c r="Y64" s="91">
        <f t="shared" si="78"/>
        <v>43166.110953317781</v>
      </c>
      <c r="Z64" s="91">
        <f t="shared" si="79"/>
        <v>7665.8890466822158</v>
      </c>
      <c r="AA64" s="59">
        <f t="shared" si="80"/>
        <v>50832</v>
      </c>
      <c r="AB64" s="32"/>
      <c r="AC64" s="32"/>
      <c r="AD64" s="32"/>
      <c r="AE64" s="32"/>
      <c r="AF64" s="32"/>
      <c r="AG64" s="33"/>
      <c r="AH64" s="32"/>
      <c r="AI64" s="32"/>
    </row>
    <row r="65" spans="1:35" s="26" customFormat="1" ht="13.5" customHeight="1">
      <c r="A65" s="105">
        <v>114</v>
      </c>
      <c r="B65" s="40">
        <v>41821</v>
      </c>
      <c r="C65" s="61">
        <f>VLOOKUP(B65,'base(indices)'!$A$4:$C$183,3,FALSE)*1.25</f>
        <v>905</v>
      </c>
      <c r="D65" s="343">
        <f>'base(indices)'!G58</f>
        <v>1.5325179099999999</v>
      </c>
      <c r="E65" s="63">
        <f t="shared" si="61"/>
        <v>1386.92870855</v>
      </c>
      <c r="F65" s="307">
        <f>'base(indices)'!$I$147</f>
        <v>0.30830000000000002</v>
      </c>
      <c r="G65" s="63">
        <f t="shared" si="62"/>
        <v>427.59012084596503</v>
      </c>
      <c r="H65" s="64">
        <f t="shared" si="63"/>
        <v>1814.518829395965</v>
      </c>
      <c r="I65" s="360">
        <f t="shared" si="20"/>
        <v>232856.22472996433</v>
      </c>
      <c r="J65" s="45">
        <f>IF((I65-H$69+(H$69/12*6))+K65-(H65/2)&gt;$I$197,$I$197-K65,(I65-H$69+(H$69/12*6)-(H65/2)))</f>
        <v>71943.518255529634</v>
      </c>
      <c r="K65" s="108">
        <f t="shared" si="64"/>
        <v>12776.48174447036</v>
      </c>
      <c r="L65" s="108">
        <f t="shared" si="65"/>
        <v>84720</v>
      </c>
      <c r="M65" s="108">
        <f t="shared" si="66"/>
        <v>68346.342342753152</v>
      </c>
      <c r="N65" s="108">
        <f t="shared" si="67"/>
        <v>12137.657657246842</v>
      </c>
      <c r="O65" s="108">
        <f t="shared" si="68"/>
        <v>80484</v>
      </c>
      <c r="P65" s="93">
        <f t="shared" si="69"/>
        <v>64749.166429976671</v>
      </c>
      <c r="Q65" s="108">
        <f t="shared" si="70"/>
        <v>11498.833570023324</v>
      </c>
      <c r="R65" s="108">
        <f t="shared" si="71"/>
        <v>76248</v>
      </c>
      <c r="S65" s="108">
        <f t="shared" si="72"/>
        <v>57554.814604423707</v>
      </c>
      <c r="T65" s="108">
        <f t="shared" si="73"/>
        <v>10221.185395576289</v>
      </c>
      <c r="U65" s="108">
        <f t="shared" si="74"/>
        <v>67776</v>
      </c>
      <c r="V65" s="108">
        <f t="shared" si="75"/>
        <v>50360.462778870744</v>
      </c>
      <c r="W65" s="108">
        <f t="shared" si="76"/>
        <v>8943.5372211292524</v>
      </c>
      <c r="X65" s="108">
        <f t="shared" si="77"/>
        <v>59304</v>
      </c>
      <c r="Y65" s="108">
        <f t="shared" si="78"/>
        <v>43166.110953317781</v>
      </c>
      <c r="Z65" s="108">
        <f t="shared" si="79"/>
        <v>7665.8890466822158</v>
      </c>
      <c r="AA65" s="46">
        <f t="shared" si="80"/>
        <v>50832</v>
      </c>
      <c r="AB65" s="32"/>
      <c r="AC65" s="32"/>
      <c r="AD65" s="32"/>
      <c r="AE65" s="32"/>
      <c r="AF65" s="32"/>
      <c r="AG65" s="33"/>
      <c r="AH65" s="32"/>
      <c r="AI65" s="32"/>
    </row>
    <row r="66" spans="1:35" s="26" customFormat="1" ht="13.5" customHeight="1">
      <c r="A66" s="105">
        <v>113</v>
      </c>
      <c r="B66" s="50">
        <v>41852</v>
      </c>
      <c r="C66" s="61">
        <f>VLOOKUP(B66,'base(indices)'!$A$4:$C$183,3,FALSE)*1.25</f>
        <v>905</v>
      </c>
      <c r="D66" s="343">
        <f>'base(indices)'!G59</f>
        <v>1.5299170499999999</v>
      </c>
      <c r="E66" s="54">
        <f t="shared" si="61"/>
        <v>1384.5749302499999</v>
      </c>
      <c r="F66" s="307">
        <f>'base(indices)'!$I$147</f>
        <v>0.30830000000000002</v>
      </c>
      <c r="G66" s="54">
        <f t="shared" si="62"/>
        <v>426.86445099607499</v>
      </c>
      <c r="H66" s="55">
        <f t="shared" si="63"/>
        <v>1811.4393812460748</v>
      </c>
      <c r="I66" s="384">
        <f t="shared" si="20"/>
        <v>231041.70590056837</v>
      </c>
      <c r="J66" s="58">
        <f>IF((I66-H$69+(H$69/12*5))+K66-(H66/2)&gt;$I$197,$I$197-K66,(I66-H$69+(H$69/12*5)-(H66/2)))</f>
        <v>71943.518255529634</v>
      </c>
      <c r="K66" s="91">
        <f t="shared" si="64"/>
        <v>12776.48174447036</v>
      </c>
      <c r="L66" s="92">
        <f t="shared" si="65"/>
        <v>84720</v>
      </c>
      <c r="M66" s="91">
        <f t="shared" si="66"/>
        <v>68346.342342753152</v>
      </c>
      <c r="N66" s="91">
        <f t="shared" si="67"/>
        <v>12137.657657246842</v>
      </c>
      <c r="O66" s="91">
        <f t="shared" si="68"/>
        <v>80484</v>
      </c>
      <c r="P66" s="91">
        <f t="shared" si="69"/>
        <v>64749.166429976671</v>
      </c>
      <c r="Q66" s="91">
        <f t="shared" si="70"/>
        <v>11498.833570023324</v>
      </c>
      <c r="R66" s="91">
        <f t="shared" si="71"/>
        <v>76248</v>
      </c>
      <c r="S66" s="91">
        <f t="shared" si="72"/>
        <v>57554.814604423707</v>
      </c>
      <c r="T66" s="91">
        <f t="shared" si="73"/>
        <v>10221.185395576289</v>
      </c>
      <c r="U66" s="91">
        <f t="shared" si="74"/>
        <v>67776</v>
      </c>
      <c r="V66" s="91">
        <f t="shared" si="75"/>
        <v>50360.462778870744</v>
      </c>
      <c r="W66" s="91">
        <f t="shared" si="76"/>
        <v>8943.5372211292524</v>
      </c>
      <c r="X66" s="91">
        <f t="shared" si="77"/>
        <v>59304</v>
      </c>
      <c r="Y66" s="91">
        <f t="shared" si="78"/>
        <v>43166.110953317781</v>
      </c>
      <c r="Z66" s="91">
        <f t="shared" si="79"/>
        <v>7665.8890466822158</v>
      </c>
      <c r="AA66" s="59">
        <f t="shared" si="80"/>
        <v>50832</v>
      </c>
      <c r="AB66" s="32"/>
      <c r="AC66" s="32"/>
      <c r="AD66" s="32"/>
      <c r="AE66" s="32"/>
      <c r="AF66" s="32"/>
      <c r="AG66" s="33"/>
      <c r="AH66" s="32"/>
      <c r="AI66" s="32"/>
    </row>
    <row r="67" spans="1:35" s="26" customFormat="1" ht="13.5" customHeight="1">
      <c r="A67" s="105">
        <v>112</v>
      </c>
      <c r="B67" s="40">
        <v>41883</v>
      </c>
      <c r="C67" s="61">
        <f>VLOOKUP(B67,'base(indices)'!$A$4:$C$183,3,FALSE)*1.25</f>
        <v>905</v>
      </c>
      <c r="D67" s="343">
        <f>'base(indices)'!G60</f>
        <v>1.5277781699999999</v>
      </c>
      <c r="E67" s="63">
        <f t="shared" si="61"/>
        <v>1382.63924385</v>
      </c>
      <c r="F67" s="307">
        <f>'base(indices)'!$I$147</f>
        <v>0.30830000000000002</v>
      </c>
      <c r="G67" s="63">
        <f t="shared" si="62"/>
        <v>426.267678878955</v>
      </c>
      <c r="H67" s="64">
        <f t="shared" si="63"/>
        <v>1808.9069227289549</v>
      </c>
      <c r="I67" s="360">
        <f t="shared" si="20"/>
        <v>229230.26651932229</v>
      </c>
      <c r="J67" s="45">
        <f>IF((I67-H$69+(H$69/12*4))+K67-(H67/2)&gt;$I$197,$I$197-K67,(I67-H$69+(H$69/12*4)-(H67/2)))</f>
        <v>71943.518255529634</v>
      </c>
      <c r="K67" s="108">
        <f t="shared" si="64"/>
        <v>12776.48174447036</v>
      </c>
      <c r="L67" s="108">
        <f t="shared" si="65"/>
        <v>84720</v>
      </c>
      <c r="M67" s="108">
        <f t="shared" si="66"/>
        <v>68346.342342753152</v>
      </c>
      <c r="N67" s="108">
        <f t="shared" si="67"/>
        <v>12137.657657246842</v>
      </c>
      <c r="O67" s="108">
        <f t="shared" si="68"/>
        <v>80484</v>
      </c>
      <c r="P67" s="93">
        <f t="shared" si="69"/>
        <v>64749.166429976671</v>
      </c>
      <c r="Q67" s="108">
        <f t="shared" si="70"/>
        <v>11498.833570023324</v>
      </c>
      <c r="R67" s="108">
        <f t="shared" si="71"/>
        <v>76248</v>
      </c>
      <c r="S67" s="108">
        <f t="shared" si="72"/>
        <v>57554.814604423707</v>
      </c>
      <c r="T67" s="108">
        <f t="shared" si="73"/>
        <v>10221.185395576289</v>
      </c>
      <c r="U67" s="108">
        <f t="shared" si="74"/>
        <v>67776</v>
      </c>
      <c r="V67" s="108">
        <f t="shared" si="75"/>
        <v>50360.462778870744</v>
      </c>
      <c r="W67" s="108">
        <f t="shared" si="76"/>
        <v>8943.5372211292524</v>
      </c>
      <c r="X67" s="108">
        <f t="shared" si="77"/>
        <v>59304</v>
      </c>
      <c r="Y67" s="108">
        <f t="shared" si="78"/>
        <v>43166.110953317781</v>
      </c>
      <c r="Z67" s="108">
        <f t="shared" si="79"/>
        <v>7665.8890466822158</v>
      </c>
      <c r="AA67" s="46">
        <f t="shared" si="80"/>
        <v>50832</v>
      </c>
      <c r="AB67" s="32"/>
      <c r="AC67" s="32"/>
      <c r="AD67" s="32"/>
      <c r="AE67" s="32"/>
      <c r="AF67" s="32"/>
      <c r="AG67" s="33"/>
      <c r="AH67" s="32"/>
      <c r="AI67" s="32"/>
    </row>
    <row r="68" spans="1:35" s="26" customFormat="1" ht="13.5" customHeight="1">
      <c r="A68" s="105">
        <v>111</v>
      </c>
      <c r="B68" s="50">
        <v>41913</v>
      </c>
      <c r="C68" s="61">
        <f>VLOOKUP(B68,'base(indices)'!$A$4:$C$183,3,FALSE)*1.25</f>
        <v>905</v>
      </c>
      <c r="D68" s="343">
        <f>'base(indices)'!G61</f>
        <v>1.52184298</v>
      </c>
      <c r="E68" s="54">
        <f t="shared" si="61"/>
        <v>1377.2678968999999</v>
      </c>
      <c r="F68" s="307">
        <f>'base(indices)'!$I$147</f>
        <v>0.30830000000000002</v>
      </c>
      <c r="G68" s="54">
        <f t="shared" si="62"/>
        <v>424.61169261427</v>
      </c>
      <c r="H68" s="55">
        <f t="shared" si="63"/>
        <v>1801.8795895142698</v>
      </c>
      <c r="I68" s="384">
        <f t="shared" si="20"/>
        <v>227421.35959659333</v>
      </c>
      <c r="J68" s="58">
        <f>IF((I68-H$69+(H$69/12*3))+K68-(H68/2)&gt;$I$197,$I$197-K68,(I68-H$69+(H$69/12*3)-(H68/2)))</f>
        <v>71943.518255529634</v>
      </c>
      <c r="K68" s="91">
        <f t="shared" si="64"/>
        <v>12776.48174447036</v>
      </c>
      <c r="L68" s="92">
        <f t="shared" si="65"/>
        <v>84720</v>
      </c>
      <c r="M68" s="91">
        <f t="shared" si="66"/>
        <v>68346.342342753152</v>
      </c>
      <c r="N68" s="91">
        <f t="shared" si="67"/>
        <v>12137.657657246842</v>
      </c>
      <c r="O68" s="91">
        <f t="shared" si="68"/>
        <v>80484</v>
      </c>
      <c r="P68" s="91">
        <f t="shared" si="69"/>
        <v>64749.166429976671</v>
      </c>
      <c r="Q68" s="91">
        <f t="shared" si="70"/>
        <v>11498.833570023324</v>
      </c>
      <c r="R68" s="91">
        <f t="shared" si="71"/>
        <v>76248</v>
      </c>
      <c r="S68" s="91">
        <f t="shared" si="72"/>
        <v>57554.814604423707</v>
      </c>
      <c r="T68" s="91">
        <f t="shared" si="73"/>
        <v>10221.185395576289</v>
      </c>
      <c r="U68" s="91">
        <f t="shared" si="74"/>
        <v>67776</v>
      </c>
      <c r="V68" s="91">
        <f t="shared" si="75"/>
        <v>50360.462778870744</v>
      </c>
      <c r="W68" s="91">
        <f t="shared" si="76"/>
        <v>8943.5372211292524</v>
      </c>
      <c r="X68" s="91">
        <f t="shared" si="77"/>
        <v>59304</v>
      </c>
      <c r="Y68" s="91">
        <f t="shared" si="78"/>
        <v>43166.110953317781</v>
      </c>
      <c r="Z68" s="91">
        <f t="shared" si="79"/>
        <v>7665.8890466822158</v>
      </c>
      <c r="AA68" s="59">
        <f t="shared" si="80"/>
        <v>50832</v>
      </c>
      <c r="AB68" s="32"/>
      <c r="AC68" s="32"/>
      <c r="AD68" s="32"/>
      <c r="AE68" s="32"/>
      <c r="AF68" s="32"/>
      <c r="AG68" s="33"/>
      <c r="AH68" s="32"/>
      <c r="AI68" s="32"/>
    </row>
    <row r="69" spans="1:35" s="26" customFormat="1" ht="13.5" customHeight="1">
      <c r="A69" s="105">
        <v>110</v>
      </c>
      <c r="B69" s="40">
        <v>41944</v>
      </c>
      <c r="C69" s="61">
        <f>VLOOKUP(B69,'base(indices)'!$A$4:$C$183,3,FALSE)*1.25</f>
        <v>905</v>
      </c>
      <c r="D69" s="343">
        <f>'base(indices)'!G62</f>
        <v>1.51457303</v>
      </c>
      <c r="E69" s="63">
        <f t="shared" si="61"/>
        <v>1370.68859215</v>
      </c>
      <c r="F69" s="307">
        <f>'base(indices)'!$I$147</f>
        <v>0.30830000000000002</v>
      </c>
      <c r="G69" s="63">
        <f t="shared" si="62"/>
        <v>422.58329295984504</v>
      </c>
      <c r="H69" s="64">
        <f t="shared" si="63"/>
        <v>1793.271885109845</v>
      </c>
      <c r="I69" s="360">
        <f t="shared" si="20"/>
        <v>225619.48000707905</v>
      </c>
      <c r="J69" s="45">
        <f>IF((I69-H$69+(H$69/12*2))+K69-(H69/2)&gt;$I$197,$I$197-K69,(I69-H$69+(H$69/12*2)-(H69/2)))</f>
        <v>71943.518255529634</v>
      </c>
      <c r="K69" s="108">
        <f t="shared" si="64"/>
        <v>12776.48174447036</v>
      </c>
      <c r="L69" s="108">
        <f t="shared" si="65"/>
        <v>84720</v>
      </c>
      <c r="M69" s="108">
        <f t="shared" si="66"/>
        <v>68346.342342753152</v>
      </c>
      <c r="N69" s="108">
        <f t="shared" si="67"/>
        <v>12137.657657246842</v>
      </c>
      <c r="O69" s="108">
        <f t="shared" si="68"/>
        <v>80484</v>
      </c>
      <c r="P69" s="93">
        <f t="shared" si="69"/>
        <v>64749.166429976671</v>
      </c>
      <c r="Q69" s="108">
        <f t="shared" si="70"/>
        <v>11498.833570023324</v>
      </c>
      <c r="R69" s="108">
        <f t="shared" si="71"/>
        <v>76248</v>
      </c>
      <c r="S69" s="108">
        <f t="shared" si="72"/>
        <v>57554.814604423707</v>
      </c>
      <c r="T69" s="108">
        <f t="shared" si="73"/>
        <v>10221.185395576289</v>
      </c>
      <c r="U69" s="108">
        <f t="shared" si="74"/>
        <v>67776</v>
      </c>
      <c r="V69" s="108">
        <f t="shared" si="75"/>
        <v>50360.462778870744</v>
      </c>
      <c r="W69" s="108">
        <f t="shared" si="76"/>
        <v>8943.5372211292524</v>
      </c>
      <c r="X69" s="108">
        <f t="shared" si="77"/>
        <v>59304</v>
      </c>
      <c r="Y69" s="108">
        <f t="shared" si="78"/>
        <v>43166.110953317781</v>
      </c>
      <c r="Z69" s="108">
        <f t="shared" si="79"/>
        <v>7665.8890466822158</v>
      </c>
      <c r="AA69" s="46">
        <f t="shared" si="80"/>
        <v>50832</v>
      </c>
      <c r="AB69" s="32"/>
      <c r="AC69" s="32"/>
      <c r="AD69" s="32"/>
      <c r="AE69" s="32"/>
      <c r="AF69" s="32"/>
      <c r="AG69" s="33"/>
      <c r="AH69" s="32"/>
      <c r="AI69" s="32"/>
    </row>
    <row r="70" spans="1:35" s="26" customFormat="1" ht="13.5" customHeight="1" thickBot="1">
      <c r="A70" s="161">
        <v>109</v>
      </c>
      <c r="B70" s="300">
        <v>41974</v>
      </c>
      <c r="C70" s="69">
        <f>C69*2</f>
        <v>1810</v>
      </c>
      <c r="D70" s="335">
        <f>'base(indices)'!G63</f>
        <v>1.50883944</v>
      </c>
      <c r="E70" s="163">
        <f t="shared" si="61"/>
        <v>2730.9993864000003</v>
      </c>
      <c r="F70" s="304">
        <f>'base(indices)'!$I$147</f>
        <v>0.30830000000000002</v>
      </c>
      <c r="G70" s="163">
        <f t="shared" si="62"/>
        <v>841.96711082712011</v>
      </c>
      <c r="H70" s="189">
        <f t="shared" si="63"/>
        <v>3572.9664972271203</v>
      </c>
      <c r="I70" s="361">
        <f t="shared" si="20"/>
        <v>223826.20812196922</v>
      </c>
      <c r="J70" s="175">
        <f>IF((I70-H$69+(H$69/12*1))+K70-(H70/4)&gt;$I$197,$I$197-K70,(I70-H$69+(H$69/12*1)-(H70/4)))</f>
        <v>71943.518255529634</v>
      </c>
      <c r="K70" s="86">
        <f t="shared" si="64"/>
        <v>12776.48174447036</v>
      </c>
      <c r="L70" s="164">
        <f t="shared" si="65"/>
        <v>84720</v>
      </c>
      <c r="M70" s="86">
        <f t="shared" si="66"/>
        <v>68346.342342753152</v>
      </c>
      <c r="N70" s="86">
        <f t="shared" si="67"/>
        <v>12137.657657246842</v>
      </c>
      <c r="O70" s="86">
        <f t="shared" si="68"/>
        <v>80484</v>
      </c>
      <c r="P70" s="86">
        <f t="shared" si="69"/>
        <v>64749.166429976671</v>
      </c>
      <c r="Q70" s="86">
        <f t="shared" si="70"/>
        <v>11498.833570023324</v>
      </c>
      <c r="R70" s="86">
        <f t="shared" si="71"/>
        <v>76248</v>
      </c>
      <c r="S70" s="86">
        <f t="shared" si="72"/>
        <v>57554.814604423707</v>
      </c>
      <c r="T70" s="86">
        <f t="shared" si="73"/>
        <v>10221.185395576289</v>
      </c>
      <c r="U70" s="86">
        <f t="shared" si="74"/>
        <v>67776</v>
      </c>
      <c r="V70" s="86">
        <f t="shared" si="75"/>
        <v>50360.462778870744</v>
      </c>
      <c r="W70" s="86">
        <f t="shared" si="76"/>
        <v>8943.5372211292524</v>
      </c>
      <c r="X70" s="86">
        <f t="shared" si="77"/>
        <v>59304</v>
      </c>
      <c r="Y70" s="86">
        <f t="shared" si="78"/>
        <v>43166.110953317781</v>
      </c>
      <c r="Z70" s="86">
        <f t="shared" si="79"/>
        <v>7665.8890466822158</v>
      </c>
      <c r="AA70" s="165">
        <f t="shared" si="80"/>
        <v>50832</v>
      </c>
      <c r="AB70" s="32"/>
      <c r="AC70" s="32"/>
      <c r="AD70" s="32"/>
      <c r="AE70" s="32"/>
      <c r="AF70" s="32"/>
      <c r="AG70" s="33"/>
      <c r="AH70" s="32"/>
      <c r="AI70" s="32"/>
    </row>
    <row r="71" spans="1:35" s="26" customFormat="1" ht="13.5" customHeight="1">
      <c r="A71" s="158">
        <v>108</v>
      </c>
      <c r="B71" s="136">
        <v>42005</v>
      </c>
      <c r="C71" s="120">
        <f>VLOOKUP(B71,'base(indices)'!$A$4:$C$183,3,FALSE)*1.25</f>
        <v>985</v>
      </c>
      <c r="D71" s="386">
        <f>'base(indices)'!G64</f>
        <v>1.49701303</v>
      </c>
      <c r="E71" s="78">
        <f t="shared" si="61"/>
        <v>1474.5578345500001</v>
      </c>
      <c r="F71" s="371">
        <f>'base(indices)'!$I$147</f>
        <v>0.30830000000000002</v>
      </c>
      <c r="G71" s="78">
        <f t="shared" si="62"/>
        <v>454.60618039176506</v>
      </c>
      <c r="H71" s="266">
        <f t="shared" si="63"/>
        <v>1929.1640149417651</v>
      </c>
      <c r="I71" s="401">
        <f t="shared" si="20"/>
        <v>220253.24162474211</v>
      </c>
      <c r="J71" s="288">
        <f>IF((I71-H$81+(H$81))+K71-(H71/2)&gt;$I$197,$I$197-K71,(I71-H$81+(H$81)-(H71/2)))</f>
        <v>71943.518255529634</v>
      </c>
      <c r="K71" s="109">
        <f t="shared" si="64"/>
        <v>12776.48174447036</v>
      </c>
      <c r="L71" s="109">
        <f t="shared" si="65"/>
        <v>84720</v>
      </c>
      <c r="M71" s="109">
        <f t="shared" si="66"/>
        <v>68346.342342753152</v>
      </c>
      <c r="N71" s="109">
        <f t="shared" si="67"/>
        <v>12137.657657246842</v>
      </c>
      <c r="O71" s="109">
        <f t="shared" si="68"/>
        <v>80484</v>
      </c>
      <c r="P71" s="90">
        <f t="shared" si="69"/>
        <v>64749.166429976671</v>
      </c>
      <c r="Q71" s="109">
        <f t="shared" si="70"/>
        <v>11498.833570023324</v>
      </c>
      <c r="R71" s="109">
        <f t="shared" si="71"/>
        <v>76248</v>
      </c>
      <c r="S71" s="109">
        <f t="shared" si="72"/>
        <v>57554.814604423707</v>
      </c>
      <c r="T71" s="109">
        <f t="shared" si="73"/>
        <v>10221.185395576289</v>
      </c>
      <c r="U71" s="109">
        <f t="shared" si="74"/>
        <v>67776</v>
      </c>
      <c r="V71" s="109">
        <f t="shared" si="75"/>
        <v>50360.462778870744</v>
      </c>
      <c r="W71" s="109">
        <f t="shared" si="76"/>
        <v>8943.5372211292524</v>
      </c>
      <c r="X71" s="109">
        <f t="shared" si="77"/>
        <v>59304</v>
      </c>
      <c r="Y71" s="109">
        <f t="shared" si="78"/>
        <v>43166.110953317781</v>
      </c>
      <c r="Z71" s="109">
        <f t="shared" si="79"/>
        <v>7665.8890466822158</v>
      </c>
      <c r="AA71" s="49">
        <f t="shared" si="80"/>
        <v>50832</v>
      </c>
      <c r="AB71" s="32"/>
      <c r="AC71" s="32"/>
      <c r="AD71" s="32"/>
      <c r="AE71" s="32"/>
      <c r="AF71" s="32"/>
      <c r="AG71" s="33"/>
      <c r="AH71" s="32"/>
      <c r="AI71" s="32"/>
    </row>
    <row r="72" spans="1:35" s="26" customFormat="1" ht="13.5" customHeight="1">
      <c r="A72" s="105">
        <v>107</v>
      </c>
      <c r="B72" s="50">
        <v>42036</v>
      </c>
      <c r="C72" s="61">
        <f>VLOOKUP(B72,'base(indices)'!$A$4:$C$183,3,FALSE)*1.25</f>
        <v>985</v>
      </c>
      <c r="D72" s="343">
        <f>'base(indices)'!G65</f>
        <v>1.4838071500000001</v>
      </c>
      <c r="E72" s="54">
        <f t="shared" si="61"/>
        <v>1461.5500427500001</v>
      </c>
      <c r="F72" s="307">
        <f>'base(indices)'!$I$147</f>
        <v>0.30830000000000002</v>
      </c>
      <c r="G72" s="54">
        <f t="shared" si="62"/>
        <v>450.59587817982504</v>
      </c>
      <c r="H72" s="267">
        <f t="shared" si="63"/>
        <v>1912.145920929825</v>
      </c>
      <c r="I72" s="384">
        <f t="shared" si="20"/>
        <v>218324.07760980036</v>
      </c>
      <c r="J72" s="58">
        <f>IF((I72-H$81+(H$81/12*11))+K72-(H72/2)&gt;$I$197,$I$197-K72,(I72-H$81+(H$81/12*11)-(H72/2)))</f>
        <v>71943.518255529634</v>
      </c>
      <c r="K72" s="91">
        <f t="shared" si="64"/>
        <v>12776.48174447036</v>
      </c>
      <c r="L72" s="92">
        <f t="shared" si="65"/>
        <v>84720</v>
      </c>
      <c r="M72" s="91">
        <f t="shared" si="66"/>
        <v>68346.342342753152</v>
      </c>
      <c r="N72" s="91">
        <f t="shared" si="67"/>
        <v>12137.657657246842</v>
      </c>
      <c r="O72" s="91">
        <f t="shared" si="68"/>
        <v>80484</v>
      </c>
      <c r="P72" s="91">
        <f t="shared" si="69"/>
        <v>64749.166429976671</v>
      </c>
      <c r="Q72" s="91">
        <f t="shared" si="70"/>
        <v>11498.833570023324</v>
      </c>
      <c r="R72" s="91">
        <f t="shared" si="71"/>
        <v>76248</v>
      </c>
      <c r="S72" s="91">
        <f t="shared" si="72"/>
        <v>57554.814604423707</v>
      </c>
      <c r="T72" s="91">
        <f t="shared" si="73"/>
        <v>10221.185395576289</v>
      </c>
      <c r="U72" s="91">
        <f t="shared" si="74"/>
        <v>67776</v>
      </c>
      <c r="V72" s="91">
        <f t="shared" si="75"/>
        <v>50360.462778870744</v>
      </c>
      <c r="W72" s="91">
        <f t="shared" si="76"/>
        <v>8943.5372211292524</v>
      </c>
      <c r="X72" s="91">
        <f t="shared" si="77"/>
        <v>59304</v>
      </c>
      <c r="Y72" s="91">
        <f t="shared" si="78"/>
        <v>43166.110953317781</v>
      </c>
      <c r="Z72" s="91">
        <f t="shared" si="79"/>
        <v>7665.8890466822158</v>
      </c>
      <c r="AA72" s="59">
        <f t="shared" si="80"/>
        <v>50832</v>
      </c>
      <c r="AB72" s="32"/>
      <c r="AC72" s="32"/>
      <c r="AD72" s="32"/>
      <c r="AE72" s="32"/>
      <c r="AF72" s="32"/>
      <c r="AG72" s="33"/>
      <c r="AH72" s="32"/>
      <c r="AI72" s="32"/>
    </row>
    <row r="73" spans="1:35" s="26" customFormat="1" ht="13.5" customHeight="1">
      <c r="A73" s="105">
        <v>106</v>
      </c>
      <c r="B73" s="40">
        <v>42064</v>
      </c>
      <c r="C73" s="61">
        <f>VLOOKUP(B73,'base(indices)'!$A$4:$C$183,3,FALSE)*1.25</f>
        <v>985</v>
      </c>
      <c r="D73" s="343">
        <f>'base(indices)'!G66</f>
        <v>1.4643315400000001</v>
      </c>
      <c r="E73" s="63">
        <f t="shared" si="61"/>
        <v>1442.3665669000002</v>
      </c>
      <c r="F73" s="307">
        <f>'base(indices)'!$I$147</f>
        <v>0.30830000000000002</v>
      </c>
      <c r="G73" s="63">
        <f t="shared" si="62"/>
        <v>444.68161257527009</v>
      </c>
      <c r="H73" s="268">
        <f t="shared" si="63"/>
        <v>1887.0481794752702</v>
      </c>
      <c r="I73" s="360">
        <f t="shared" si="20"/>
        <v>216411.93168887054</v>
      </c>
      <c r="J73" s="45">
        <f>IF((I73-H$81+(H$81/12*10))+K73-(H73/2)&gt;$I$197,$I$197-K73,(I73-H$81+(H$81/12*10)-(H73/2)))</f>
        <v>71943.518255529634</v>
      </c>
      <c r="K73" s="108">
        <f t="shared" si="64"/>
        <v>12776.48174447036</v>
      </c>
      <c r="L73" s="108">
        <f t="shared" si="65"/>
        <v>84720</v>
      </c>
      <c r="M73" s="108">
        <f t="shared" si="66"/>
        <v>68346.342342753152</v>
      </c>
      <c r="N73" s="108">
        <f t="shared" si="67"/>
        <v>12137.657657246842</v>
      </c>
      <c r="O73" s="108">
        <f t="shared" si="68"/>
        <v>80484</v>
      </c>
      <c r="P73" s="93">
        <f t="shared" si="69"/>
        <v>64749.166429976671</v>
      </c>
      <c r="Q73" s="108">
        <f t="shared" si="70"/>
        <v>11498.833570023324</v>
      </c>
      <c r="R73" s="108">
        <f t="shared" si="71"/>
        <v>76248</v>
      </c>
      <c r="S73" s="108">
        <f t="shared" si="72"/>
        <v>57554.814604423707</v>
      </c>
      <c r="T73" s="108">
        <f t="shared" si="73"/>
        <v>10221.185395576289</v>
      </c>
      <c r="U73" s="108">
        <f t="shared" si="74"/>
        <v>67776</v>
      </c>
      <c r="V73" s="108">
        <f t="shared" si="75"/>
        <v>50360.462778870744</v>
      </c>
      <c r="W73" s="108">
        <f t="shared" si="76"/>
        <v>8943.5372211292524</v>
      </c>
      <c r="X73" s="108">
        <f t="shared" si="77"/>
        <v>59304</v>
      </c>
      <c r="Y73" s="108">
        <f t="shared" si="78"/>
        <v>43166.110953317781</v>
      </c>
      <c r="Z73" s="108">
        <f t="shared" si="79"/>
        <v>7665.8890466822158</v>
      </c>
      <c r="AA73" s="46">
        <f t="shared" si="80"/>
        <v>50832</v>
      </c>
      <c r="AB73" s="32"/>
      <c r="AC73" s="32"/>
      <c r="AD73" s="32"/>
      <c r="AE73" s="32"/>
      <c r="AF73" s="32"/>
      <c r="AG73" s="33"/>
      <c r="AH73" s="32"/>
      <c r="AI73" s="32"/>
    </row>
    <row r="74" spans="1:35" s="26" customFormat="1" ht="13.5" customHeight="1">
      <c r="A74" s="105">
        <v>105</v>
      </c>
      <c r="B74" s="50">
        <v>42095</v>
      </c>
      <c r="C74" s="61">
        <f>VLOOKUP(B74,'base(indices)'!$A$4:$C$183,3,FALSE)*1.25</f>
        <v>985</v>
      </c>
      <c r="D74" s="343">
        <f>'base(indices)'!G67</f>
        <v>1.4463962299999999</v>
      </c>
      <c r="E74" s="54">
        <f t="shared" si="61"/>
        <v>1424.7002865499999</v>
      </c>
      <c r="F74" s="307">
        <f>'base(indices)'!$I$147</f>
        <v>0.30830000000000002</v>
      </c>
      <c r="G74" s="54">
        <f t="shared" si="62"/>
        <v>439.235098343365</v>
      </c>
      <c r="H74" s="267">
        <f t="shared" si="63"/>
        <v>1863.9353848933649</v>
      </c>
      <c r="I74" s="384">
        <f t="shared" si="20"/>
        <v>214524.88350939527</v>
      </c>
      <c r="J74" s="58">
        <f>IF((I74-H$81+(H$81/12*9))+K74-(H74/2)&gt;$I$197,$I$197-K74,(I74-H$81+(H$81/12*9)-(H74/2)))</f>
        <v>71943.518255529634</v>
      </c>
      <c r="K74" s="91">
        <f t="shared" si="64"/>
        <v>12776.48174447036</v>
      </c>
      <c r="L74" s="92">
        <f t="shared" si="65"/>
        <v>84720</v>
      </c>
      <c r="M74" s="91">
        <f t="shared" si="66"/>
        <v>68346.342342753152</v>
      </c>
      <c r="N74" s="91">
        <f t="shared" si="67"/>
        <v>12137.657657246842</v>
      </c>
      <c r="O74" s="91">
        <f t="shared" si="68"/>
        <v>80484</v>
      </c>
      <c r="P74" s="91">
        <f t="shared" si="69"/>
        <v>64749.166429976671</v>
      </c>
      <c r="Q74" s="91">
        <f t="shared" si="70"/>
        <v>11498.833570023324</v>
      </c>
      <c r="R74" s="91">
        <f t="shared" si="71"/>
        <v>76248</v>
      </c>
      <c r="S74" s="91">
        <f t="shared" si="72"/>
        <v>57554.814604423707</v>
      </c>
      <c r="T74" s="91">
        <f t="shared" si="73"/>
        <v>10221.185395576289</v>
      </c>
      <c r="U74" s="91">
        <f t="shared" si="74"/>
        <v>67776</v>
      </c>
      <c r="V74" s="91">
        <f t="shared" si="75"/>
        <v>50360.462778870744</v>
      </c>
      <c r="W74" s="91">
        <f t="shared" si="76"/>
        <v>8943.5372211292524</v>
      </c>
      <c r="X74" s="91">
        <f t="shared" si="77"/>
        <v>59304</v>
      </c>
      <c r="Y74" s="91">
        <f t="shared" si="78"/>
        <v>43166.110953317781</v>
      </c>
      <c r="Z74" s="91">
        <f t="shared" si="79"/>
        <v>7665.8890466822158</v>
      </c>
      <c r="AA74" s="59">
        <f t="shared" si="80"/>
        <v>50832</v>
      </c>
      <c r="AB74" s="32"/>
      <c r="AC74" s="32"/>
      <c r="AD74" s="32"/>
      <c r="AE74" s="32"/>
      <c r="AF74" s="32"/>
      <c r="AG74" s="33"/>
      <c r="AH74" s="32"/>
      <c r="AI74" s="32"/>
    </row>
    <row r="75" spans="1:35" s="26" customFormat="1" ht="13.5" customHeight="1">
      <c r="A75" s="105">
        <v>104</v>
      </c>
      <c r="B75" s="40">
        <v>42125</v>
      </c>
      <c r="C75" s="61">
        <f>VLOOKUP(B75,'base(indices)'!$A$4:$C$183,3,FALSE)*1.25</f>
        <v>985</v>
      </c>
      <c r="D75" s="343">
        <f>'base(indices)'!G68</f>
        <v>1.4310836300000001</v>
      </c>
      <c r="E75" s="63">
        <f t="shared" si="61"/>
        <v>1409.6173755500001</v>
      </c>
      <c r="F75" s="307">
        <f>'base(indices)'!$I$147</f>
        <v>0.30830000000000002</v>
      </c>
      <c r="G75" s="63">
        <f t="shared" si="62"/>
        <v>434.58503688206508</v>
      </c>
      <c r="H75" s="268">
        <f t="shared" si="63"/>
        <v>1844.2024124320651</v>
      </c>
      <c r="I75" s="360">
        <f t="shared" si="20"/>
        <v>212660.94812450191</v>
      </c>
      <c r="J75" s="45">
        <f>IF((I75-H$81+(H$81/12*8))+K75-(H75/2)&gt;$I$197,$I$197-K75,(I75-H$81+(H$81/12*8)-(H75/2)))</f>
        <v>71943.518255529634</v>
      </c>
      <c r="K75" s="108">
        <f t="shared" si="64"/>
        <v>12776.48174447036</v>
      </c>
      <c r="L75" s="108">
        <f t="shared" si="65"/>
        <v>84720</v>
      </c>
      <c r="M75" s="108">
        <f t="shared" si="66"/>
        <v>68346.342342753152</v>
      </c>
      <c r="N75" s="108">
        <f t="shared" si="67"/>
        <v>12137.657657246842</v>
      </c>
      <c r="O75" s="108">
        <f t="shared" si="68"/>
        <v>80484</v>
      </c>
      <c r="P75" s="93">
        <f t="shared" si="69"/>
        <v>64749.166429976671</v>
      </c>
      <c r="Q75" s="108">
        <f t="shared" si="70"/>
        <v>11498.833570023324</v>
      </c>
      <c r="R75" s="108">
        <f t="shared" si="71"/>
        <v>76248</v>
      </c>
      <c r="S75" s="108">
        <f t="shared" si="72"/>
        <v>57554.814604423707</v>
      </c>
      <c r="T75" s="108">
        <f t="shared" si="73"/>
        <v>10221.185395576289</v>
      </c>
      <c r="U75" s="108">
        <f t="shared" si="74"/>
        <v>67776</v>
      </c>
      <c r="V75" s="108">
        <f t="shared" si="75"/>
        <v>50360.462778870744</v>
      </c>
      <c r="W75" s="108">
        <f t="shared" si="76"/>
        <v>8943.5372211292524</v>
      </c>
      <c r="X75" s="108">
        <f t="shared" si="77"/>
        <v>59304</v>
      </c>
      <c r="Y75" s="108">
        <f t="shared" si="78"/>
        <v>43166.110953317781</v>
      </c>
      <c r="Z75" s="108">
        <f t="shared" si="79"/>
        <v>7665.8890466822158</v>
      </c>
      <c r="AA75" s="46">
        <f t="shared" si="80"/>
        <v>50832</v>
      </c>
      <c r="AB75" s="32"/>
      <c r="AC75" s="32"/>
      <c r="AD75" s="32"/>
      <c r="AE75" s="32"/>
      <c r="AF75" s="32"/>
      <c r="AG75" s="33"/>
      <c r="AH75" s="32"/>
      <c r="AI75" s="32"/>
    </row>
    <row r="76" spans="1:35" s="26" customFormat="1" ht="13.5" customHeight="1">
      <c r="A76" s="105">
        <v>103</v>
      </c>
      <c r="B76" s="50">
        <v>42156</v>
      </c>
      <c r="C76" s="61">
        <f>VLOOKUP(B76,'base(indices)'!$A$4:$C$183,3,FALSE)*1.25</f>
        <v>985</v>
      </c>
      <c r="D76" s="343">
        <f>'base(indices)'!G69</f>
        <v>1.4225483400000001</v>
      </c>
      <c r="E76" s="54">
        <f t="shared" si="61"/>
        <v>1401.2101149</v>
      </c>
      <c r="F76" s="307">
        <f>'base(indices)'!$I$147</f>
        <v>0.30830000000000002</v>
      </c>
      <c r="G76" s="54">
        <f t="shared" si="62"/>
        <v>431.99307842367006</v>
      </c>
      <c r="H76" s="267">
        <f t="shared" si="63"/>
        <v>1833.2031933236701</v>
      </c>
      <c r="I76" s="384">
        <f t="shared" si="20"/>
        <v>210816.74571206985</v>
      </c>
      <c r="J76" s="58">
        <f>IF((I76-H$81+(H$81/12*7))+K76-(H76/2)&gt;$I$197,$I$197-K76,(I76-H$81+(H$81/12*7)-(H76/2)))</f>
        <v>71943.518255529634</v>
      </c>
      <c r="K76" s="91">
        <f t="shared" si="64"/>
        <v>12776.48174447036</v>
      </c>
      <c r="L76" s="92">
        <f t="shared" si="65"/>
        <v>84720</v>
      </c>
      <c r="M76" s="91">
        <f t="shared" si="66"/>
        <v>68346.342342753152</v>
      </c>
      <c r="N76" s="91">
        <f t="shared" si="67"/>
        <v>12137.657657246842</v>
      </c>
      <c r="O76" s="91">
        <f t="shared" si="68"/>
        <v>80484</v>
      </c>
      <c r="P76" s="91">
        <f t="shared" si="69"/>
        <v>64749.166429976671</v>
      </c>
      <c r="Q76" s="91">
        <f t="shared" si="70"/>
        <v>11498.833570023324</v>
      </c>
      <c r="R76" s="91">
        <f t="shared" si="71"/>
        <v>76248</v>
      </c>
      <c r="S76" s="91">
        <f t="shared" si="72"/>
        <v>57554.814604423707</v>
      </c>
      <c r="T76" s="91">
        <f t="shared" si="73"/>
        <v>10221.185395576289</v>
      </c>
      <c r="U76" s="91">
        <f t="shared" si="74"/>
        <v>67776</v>
      </c>
      <c r="V76" s="91">
        <f t="shared" si="75"/>
        <v>50360.462778870744</v>
      </c>
      <c r="W76" s="91">
        <f t="shared" si="76"/>
        <v>8943.5372211292524</v>
      </c>
      <c r="X76" s="91">
        <f t="shared" si="77"/>
        <v>59304</v>
      </c>
      <c r="Y76" s="91">
        <f t="shared" si="78"/>
        <v>43166.110953317781</v>
      </c>
      <c r="Z76" s="91">
        <f t="shared" si="79"/>
        <v>7665.8890466822158</v>
      </c>
      <c r="AA76" s="59">
        <f t="shared" si="80"/>
        <v>50832</v>
      </c>
      <c r="AB76" s="32"/>
      <c r="AC76" s="32"/>
      <c r="AD76" s="32"/>
      <c r="AE76" s="32"/>
      <c r="AF76" s="32"/>
      <c r="AG76" s="33"/>
      <c r="AH76" s="32"/>
      <c r="AI76" s="32"/>
    </row>
    <row r="77" spans="1:35" s="26" customFormat="1" ht="13.5" customHeight="1">
      <c r="A77" s="105">
        <v>102</v>
      </c>
      <c r="B77" s="40">
        <v>42186</v>
      </c>
      <c r="C77" s="61">
        <f>VLOOKUP(B77,'base(indices)'!$A$4:$C$183,3,FALSE)*1.25</f>
        <v>985</v>
      </c>
      <c r="D77" s="343">
        <f>'base(indices)'!G70</f>
        <v>1.4086031699999999</v>
      </c>
      <c r="E77" s="63">
        <f t="shared" si="61"/>
        <v>1387.4741224499999</v>
      </c>
      <c r="F77" s="307">
        <f>'base(indices)'!$I$147</f>
        <v>0.30830000000000002</v>
      </c>
      <c r="G77" s="63">
        <f t="shared" si="62"/>
        <v>427.75827195133496</v>
      </c>
      <c r="H77" s="268">
        <f t="shared" si="63"/>
        <v>1815.2323944013349</v>
      </c>
      <c r="I77" s="360">
        <f t="shared" ref="I77:I140" si="81">I76-H76</f>
        <v>208983.5425187462</v>
      </c>
      <c r="J77" s="45">
        <f>IF((I77-H$81+(H$81/12*6))+K77-(H77/2)&gt;$I$197,$I$197-K77,(I77-H$81+(H$81/12*6)-(H77/2)))</f>
        <v>71943.518255529634</v>
      </c>
      <c r="K77" s="108">
        <f t="shared" si="64"/>
        <v>12776.48174447036</v>
      </c>
      <c r="L77" s="108">
        <f t="shared" si="65"/>
        <v>84720</v>
      </c>
      <c r="M77" s="108">
        <f t="shared" si="66"/>
        <v>68346.342342753152</v>
      </c>
      <c r="N77" s="108">
        <f t="shared" si="67"/>
        <v>12137.657657246842</v>
      </c>
      <c r="O77" s="108">
        <f t="shared" si="68"/>
        <v>80484</v>
      </c>
      <c r="P77" s="93">
        <f t="shared" si="69"/>
        <v>64749.166429976671</v>
      </c>
      <c r="Q77" s="108">
        <f t="shared" si="70"/>
        <v>11498.833570023324</v>
      </c>
      <c r="R77" s="108">
        <f t="shared" si="71"/>
        <v>76248</v>
      </c>
      <c r="S77" s="108">
        <f t="shared" si="72"/>
        <v>57554.814604423707</v>
      </c>
      <c r="T77" s="108">
        <f t="shared" si="73"/>
        <v>10221.185395576289</v>
      </c>
      <c r="U77" s="108">
        <f t="shared" si="74"/>
        <v>67776</v>
      </c>
      <c r="V77" s="108">
        <f t="shared" si="75"/>
        <v>50360.462778870744</v>
      </c>
      <c r="W77" s="108">
        <f t="shared" si="76"/>
        <v>8943.5372211292524</v>
      </c>
      <c r="X77" s="108">
        <f t="shared" si="77"/>
        <v>59304</v>
      </c>
      <c r="Y77" s="108">
        <f t="shared" si="78"/>
        <v>43166.110953317781</v>
      </c>
      <c r="Z77" s="108">
        <f t="shared" si="79"/>
        <v>7665.8890466822158</v>
      </c>
      <c r="AA77" s="46">
        <f t="shared" si="80"/>
        <v>50832</v>
      </c>
      <c r="AB77" s="366"/>
      <c r="AC77" s="32"/>
      <c r="AD77" s="32"/>
      <c r="AE77" s="32"/>
      <c r="AF77" s="32"/>
      <c r="AG77" s="33"/>
      <c r="AH77" s="32"/>
      <c r="AI77" s="32"/>
    </row>
    <row r="78" spans="1:35" s="26" customFormat="1" ht="13.5" customHeight="1">
      <c r="A78" s="105">
        <v>101</v>
      </c>
      <c r="B78" s="50">
        <v>42217</v>
      </c>
      <c r="C78" s="61">
        <f>VLOOKUP(B78,'base(indices)'!$A$4:$C$183,3,FALSE)*1.25</f>
        <v>985</v>
      </c>
      <c r="D78" s="343">
        <f>'base(indices)'!G71</f>
        <v>1.40034116</v>
      </c>
      <c r="E78" s="54">
        <f t="shared" si="61"/>
        <v>1379.3360425999999</v>
      </c>
      <c r="F78" s="307">
        <f>'base(indices)'!$I$147</f>
        <v>0.30830000000000002</v>
      </c>
      <c r="G78" s="54">
        <f t="shared" si="62"/>
        <v>425.24930193358</v>
      </c>
      <c r="H78" s="267">
        <f t="shared" si="63"/>
        <v>1804.5853445335799</v>
      </c>
      <c r="I78" s="384">
        <f t="shared" si="81"/>
        <v>207168.31012434486</v>
      </c>
      <c r="J78" s="58">
        <f>IF((I78-H$81+(H$81/12*5))+K78-(H78/2)&gt;$I$197,$I$197-K78,(I78-H$81+(H$81/12*5)-(H78/2)))</f>
        <v>71943.518255529634</v>
      </c>
      <c r="K78" s="91">
        <f t="shared" si="64"/>
        <v>12776.48174447036</v>
      </c>
      <c r="L78" s="92">
        <f t="shared" si="65"/>
        <v>84720</v>
      </c>
      <c r="M78" s="91">
        <f t="shared" si="66"/>
        <v>68346.342342753152</v>
      </c>
      <c r="N78" s="91">
        <f t="shared" si="67"/>
        <v>12137.657657246842</v>
      </c>
      <c r="O78" s="91">
        <f t="shared" si="68"/>
        <v>80484</v>
      </c>
      <c r="P78" s="91">
        <f t="shared" si="69"/>
        <v>64749.166429976671</v>
      </c>
      <c r="Q78" s="91">
        <f t="shared" si="70"/>
        <v>11498.833570023324</v>
      </c>
      <c r="R78" s="91">
        <f t="shared" si="71"/>
        <v>76248</v>
      </c>
      <c r="S78" s="91">
        <f t="shared" si="72"/>
        <v>57554.814604423707</v>
      </c>
      <c r="T78" s="91">
        <f t="shared" si="73"/>
        <v>10221.185395576289</v>
      </c>
      <c r="U78" s="91">
        <f t="shared" si="74"/>
        <v>67776</v>
      </c>
      <c r="V78" s="91">
        <f t="shared" si="75"/>
        <v>50360.462778870744</v>
      </c>
      <c r="W78" s="91">
        <f t="shared" si="76"/>
        <v>8943.5372211292524</v>
      </c>
      <c r="X78" s="91">
        <f t="shared" si="77"/>
        <v>59304</v>
      </c>
      <c r="Y78" s="91">
        <f t="shared" si="78"/>
        <v>43166.110953317781</v>
      </c>
      <c r="Z78" s="91">
        <f t="shared" si="79"/>
        <v>7665.8890466822158</v>
      </c>
      <c r="AA78" s="59">
        <f t="shared" si="80"/>
        <v>50832</v>
      </c>
      <c r="AB78" s="32"/>
      <c r="AC78" s="32"/>
      <c r="AD78" s="32"/>
      <c r="AE78" s="32"/>
      <c r="AF78" s="32"/>
      <c r="AG78" s="33"/>
      <c r="AH78" s="32"/>
      <c r="AI78" s="32"/>
    </row>
    <row r="79" spans="1:35" s="26" customFormat="1" ht="13.5" customHeight="1">
      <c r="A79" s="105">
        <v>100</v>
      </c>
      <c r="B79" s="40">
        <v>42248</v>
      </c>
      <c r="C79" s="61">
        <f>VLOOKUP(B79,'base(indices)'!$A$4:$C$183,3,FALSE)*1.25</f>
        <v>985</v>
      </c>
      <c r="D79" s="343">
        <f>'base(indices)'!G72</f>
        <v>1.39434547</v>
      </c>
      <c r="E79" s="63">
        <f t="shared" si="61"/>
        <v>1373.4302879499999</v>
      </c>
      <c r="F79" s="307">
        <f>'base(indices)'!$I$147</f>
        <v>0.30830000000000002</v>
      </c>
      <c r="G79" s="63">
        <f t="shared" si="62"/>
        <v>423.42855777498499</v>
      </c>
      <c r="H79" s="268">
        <f t="shared" si="63"/>
        <v>1796.8588457249848</v>
      </c>
      <c r="I79" s="360">
        <f t="shared" si="81"/>
        <v>205363.72477981128</v>
      </c>
      <c r="J79" s="45">
        <f>IF((I79-H$81+(H$81/12*4))+K79-(H79/2)&gt;$I$197,$I$197-K79,(I79-H$81+(H$81/12*4)-(H79/2)))</f>
        <v>71943.518255529634</v>
      </c>
      <c r="K79" s="108">
        <f t="shared" si="64"/>
        <v>12776.48174447036</v>
      </c>
      <c r="L79" s="108">
        <f t="shared" si="65"/>
        <v>84720</v>
      </c>
      <c r="M79" s="108">
        <f t="shared" si="66"/>
        <v>68346.342342753152</v>
      </c>
      <c r="N79" s="108">
        <f t="shared" si="67"/>
        <v>12137.657657246842</v>
      </c>
      <c r="O79" s="108">
        <f t="shared" si="68"/>
        <v>80484</v>
      </c>
      <c r="P79" s="93">
        <f t="shared" si="69"/>
        <v>64749.166429976671</v>
      </c>
      <c r="Q79" s="108">
        <f t="shared" si="70"/>
        <v>11498.833570023324</v>
      </c>
      <c r="R79" s="108">
        <f t="shared" si="71"/>
        <v>76248</v>
      </c>
      <c r="S79" s="108">
        <f t="shared" si="72"/>
        <v>57554.814604423707</v>
      </c>
      <c r="T79" s="108">
        <f t="shared" si="73"/>
        <v>10221.185395576289</v>
      </c>
      <c r="U79" s="108">
        <f t="shared" si="74"/>
        <v>67776</v>
      </c>
      <c r="V79" s="108">
        <f t="shared" si="75"/>
        <v>50360.462778870744</v>
      </c>
      <c r="W79" s="108">
        <f t="shared" si="76"/>
        <v>8943.5372211292524</v>
      </c>
      <c r="X79" s="108">
        <f t="shared" si="77"/>
        <v>59304</v>
      </c>
      <c r="Y79" s="108">
        <f t="shared" si="78"/>
        <v>43166.110953317781</v>
      </c>
      <c r="Z79" s="108">
        <f t="shared" si="79"/>
        <v>7665.8890466822158</v>
      </c>
      <c r="AA79" s="46">
        <f t="shared" si="80"/>
        <v>50832</v>
      </c>
      <c r="AB79" s="32"/>
      <c r="AC79" s="32"/>
      <c r="AD79" s="32"/>
      <c r="AE79" s="32"/>
      <c r="AF79" s="32"/>
      <c r="AG79" s="33"/>
      <c r="AH79" s="32"/>
      <c r="AI79" s="32"/>
    </row>
    <row r="80" spans="1:35" s="26" customFormat="1" ht="13.5" customHeight="1">
      <c r="A80" s="105">
        <v>99</v>
      </c>
      <c r="B80" s="50">
        <v>42278</v>
      </c>
      <c r="C80" s="61">
        <f>VLOOKUP(B80,'base(indices)'!$A$4:$C$183,3,FALSE)*1.25</f>
        <v>985</v>
      </c>
      <c r="D80" s="343">
        <f>'base(indices)'!G73</f>
        <v>1.38892865</v>
      </c>
      <c r="E80" s="54">
        <f t="shared" si="61"/>
        <v>1368.0947202499999</v>
      </c>
      <c r="F80" s="307">
        <f>'base(indices)'!$I$147</f>
        <v>0.30830000000000002</v>
      </c>
      <c r="G80" s="54">
        <f t="shared" si="62"/>
        <v>421.783602253075</v>
      </c>
      <c r="H80" s="267">
        <f t="shared" si="63"/>
        <v>1789.878322503075</v>
      </c>
      <c r="I80" s="384">
        <f t="shared" si="81"/>
        <v>203566.86593408629</v>
      </c>
      <c r="J80" s="58">
        <f>IF((I80-H$81+(H$81/12*3))+K80-(H80/2)&gt;$I$197,$I$197-K80,(I80-H$81+(H$81/12*3)-(H80/2)))</f>
        <v>71943.518255529634</v>
      </c>
      <c r="K80" s="91">
        <f t="shared" si="64"/>
        <v>12776.48174447036</v>
      </c>
      <c r="L80" s="92">
        <f t="shared" si="65"/>
        <v>84720</v>
      </c>
      <c r="M80" s="91">
        <f t="shared" si="66"/>
        <v>68346.342342753152</v>
      </c>
      <c r="N80" s="91">
        <f t="shared" si="67"/>
        <v>12137.657657246842</v>
      </c>
      <c r="O80" s="91">
        <f t="shared" si="68"/>
        <v>80484</v>
      </c>
      <c r="P80" s="91">
        <f t="shared" si="69"/>
        <v>64749.166429976671</v>
      </c>
      <c r="Q80" s="91">
        <f t="shared" si="70"/>
        <v>11498.833570023324</v>
      </c>
      <c r="R80" s="91">
        <f t="shared" si="71"/>
        <v>76248</v>
      </c>
      <c r="S80" s="91">
        <f t="shared" si="72"/>
        <v>57554.814604423707</v>
      </c>
      <c r="T80" s="91">
        <f t="shared" si="73"/>
        <v>10221.185395576289</v>
      </c>
      <c r="U80" s="91">
        <f t="shared" si="74"/>
        <v>67776</v>
      </c>
      <c r="V80" s="91">
        <f t="shared" si="75"/>
        <v>50360.462778870744</v>
      </c>
      <c r="W80" s="91">
        <f t="shared" si="76"/>
        <v>8943.5372211292524</v>
      </c>
      <c r="X80" s="91">
        <f t="shared" si="77"/>
        <v>59304</v>
      </c>
      <c r="Y80" s="91">
        <f t="shared" si="78"/>
        <v>43166.110953317781</v>
      </c>
      <c r="Z80" s="91">
        <f t="shared" si="79"/>
        <v>7665.8890466822158</v>
      </c>
      <c r="AA80" s="59">
        <f t="shared" si="80"/>
        <v>50832</v>
      </c>
      <c r="AB80" s="32"/>
      <c r="AC80" s="32"/>
      <c r="AD80" s="32"/>
      <c r="AE80" s="32"/>
      <c r="AF80" s="32"/>
      <c r="AG80" s="33"/>
      <c r="AH80" s="32"/>
      <c r="AI80" s="32"/>
    </row>
    <row r="81" spans="1:35" s="26" customFormat="1" ht="13.5" customHeight="1">
      <c r="A81" s="105">
        <v>98</v>
      </c>
      <c r="B81" s="40">
        <v>42309</v>
      </c>
      <c r="C81" s="61">
        <f>VLOOKUP(B81,'base(indices)'!$A$4:$C$183,3,FALSE)*1.25</f>
        <v>985</v>
      </c>
      <c r="D81" s="343">
        <f>'base(indices)'!G74</f>
        <v>1.37982183</v>
      </c>
      <c r="E81" s="63">
        <f t="shared" si="61"/>
        <v>1359.12450255</v>
      </c>
      <c r="F81" s="307">
        <f>'base(indices)'!$I$147</f>
        <v>0.30830000000000002</v>
      </c>
      <c r="G81" s="63">
        <f t="shared" si="62"/>
        <v>419.01808413616504</v>
      </c>
      <c r="H81" s="268">
        <f t="shared" si="63"/>
        <v>1778.142586686165</v>
      </c>
      <c r="I81" s="360">
        <f t="shared" si="81"/>
        <v>201776.98761158323</v>
      </c>
      <c r="J81" s="45">
        <f>IF((I81-H$81+(H$81/12*2))+K81-(H81/2)&gt;$I$197,$I$197-K81,(I81-H$81+(H$81/12*2)-(H81/2)))</f>
        <v>71943.518255529634</v>
      </c>
      <c r="K81" s="108">
        <f t="shared" si="64"/>
        <v>12776.48174447036</v>
      </c>
      <c r="L81" s="108">
        <f t="shared" si="65"/>
        <v>84720</v>
      </c>
      <c r="M81" s="108">
        <f t="shared" si="66"/>
        <v>68346.342342753152</v>
      </c>
      <c r="N81" s="108">
        <f t="shared" si="67"/>
        <v>12137.657657246842</v>
      </c>
      <c r="O81" s="108">
        <f t="shared" si="68"/>
        <v>80484</v>
      </c>
      <c r="P81" s="93">
        <f t="shared" si="69"/>
        <v>64749.166429976671</v>
      </c>
      <c r="Q81" s="108">
        <f t="shared" si="70"/>
        <v>11498.833570023324</v>
      </c>
      <c r="R81" s="108">
        <f t="shared" si="71"/>
        <v>76248</v>
      </c>
      <c r="S81" s="108">
        <f t="shared" si="72"/>
        <v>57554.814604423707</v>
      </c>
      <c r="T81" s="108">
        <f t="shared" si="73"/>
        <v>10221.185395576289</v>
      </c>
      <c r="U81" s="108">
        <f t="shared" si="74"/>
        <v>67776</v>
      </c>
      <c r="V81" s="108">
        <f t="shared" si="75"/>
        <v>50360.462778870744</v>
      </c>
      <c r="W81" s="108">
        <f t="shared" si="76"/>
        <v>8943.5372211292524</v>
      </c>
      <c r="X81" s="108">
        <f t="shared" si="77"/>
        <v>59304</v>
      </c>
      <c r="Y81" s="108">
        <f t="shared" si="78"/>
        <v>43166.110953317781</v>
      </c>
      <c r="Z81" s="108">
        <f t="shared" si="79"/>
        <v>7665.8890466822158</v>
      </c>
      <c r="AA81" s="46">
        <f t="shared" si="80"/>
        <v>50832</v>
      </c>
      <c r="AB81" s="32"/>
      <c r="AC81" s="32"/>
      <c r="AD81" s="32"/>
      <c r="AE81" s="32"/>
      <c r="AF81" s="32"/>
      <c r="AG81" s="33"/>
      <c r="AH81" s="32"/>
      <c r="AI81" s="32"/>
    </row>
    <row r="82" spans="1:35" ht="13.5" customHeight="1" thickBot="1">
      <c r="A82" s="110">
        <v>97</v>
      </c>
      <c r="B82" s="383">
        <v>42339</v>
      </c>
      <c r="C82" s="142">
        <f>C81*2</f>
        <v>1970</v>
      </c>
      <c r="D82" s="343">
        <f>'base(indices)'!G75</f>
        <v>1.36819219</v>
      </c>
      <c r="E82" s="170">
        <f t="shared" si="61"/>
        <v>2695.3386143000002</v>
      </c>
      <c r="F82" s="307">
        <f>'base(indices)'!$I$147</f>
        <v>0.30830000000000002</v>
      </c>
      <c r="G82" s="170">
        <f t="shared" si="62"/>
        <v>830.97289478869016</v>
      </c>
      <c r="H82" s="368">
        <f t="shared" si="63"/>
        <v>3526.3115090886904</v>
      </c>
      <c r="I82" s="384">
        <f t="shared" si="81"/>
        <v>199998.84502489708</v>
      </c>
      <c r="J82" s="285">
        <f>IF((I82-H$81+(H$81/12*1))+K82-(H82/4)&gt;$I$197,$I$197-K82,(I82-H$81+(H$81/12*1)-(H82/4)))</f>
        <v>71943.518255529634</v>
      </c>
      <c r="K82" s="86">
        <f t="shared" si="64"/>
        <v>12776.48174447036</v>
      </c>
      <c r="L82" s="164">
        <f t="shared" si="65"/>
        <v>84720</v>
      </c>
      <c r="M82" s="86">
        <f t="shared" si="66"/>
        <v>68346.342342753152</v>
      </c>
      <c r="N82" s="86">
        <f t="shared" si="67"/>
        <v>12137.657657246842</v>
      </c>
      <c r="O82" s="86">
        <f t="shared" si="68"/>
        <v>80484</v>
      </c>
      <c r="P82" s="86">
        <f t="shared" si="69"/>
        <v>64749.166429976671</v>
      </c>
      <c r="Q82" s="86">
        <f t="shared" si="70"/>
        <v>11498.833570023324</v>
      </c>
      <c r="R82" s="86">
        <f t="shared" si="71"/>
        <v>76248</v>
      </c>
      <c r="S82" s="86">
        <f t="shared" si="72"/>
        <v>57554.814604423707</v>
      </c>
      <c r="T82" s="86">
        <f t="shared" si="73"/>
        <v>10221.185395576289</v>
      </c>
      <c r="U82" s="86">
        <f t="shared" si="74"/>
        <v>67776</v>
      </c>
      <c r="V82" s="86">
        <f t="shared" si="75"/>
        <v>50360.462778870744</v>
      </c>
      <c r="W82" s="86">
        <f t="shared" si="76"/>
        <v>8943.5372211292524</v>
      </c>
      <c r="X82" s="86">
        <f t="shared" si="77"/>
        <v>59304</v>
      </c>
      <c r="Y82" s="86">
        <f t="shared" si="78"/>
        <v>43166.110953317781</v>
      </c>
      <c r="Z82" s="86">
        <f t="shared" si="79"/>
        <v>7665.8890466822158</v>
      </c>
      <c r="AA82" s="165">
        <f t="shared" si="80"/>
        <v>50832</v>
      </c>
      <c r="AB82" s="16"/>
      <c r="AC82" s="16"/>
      <c r="AD82" s="16"/>
      <c r="AE82" s="16"/>
      <c r="AF82" s="16"/>
      <c r="AG82" s="17"/>
      <c r="AH82" s="16"/>
      <c r="AI82" s="16"/>
    </row>
    <row r="83" spans="1:35" ht="13.5" customHeight="1">
      <c r="A83" s="158">
        <v>96</v>
      </c>
      <c r="B83" s="136">
        <v>42370</v>
      </c>
      <c r="C83" s="120">
        <f>VLOOKUP(B83,'base(indices)'!$A$4:$C$183,3,FALSE)*1.25</f>
        <v>1100</v>
      </c>
      <c r="D83" s="386">
        <f>'base(indices)'!G76</f>
        <v>1.35223581</v>
      </c>
      <c r="E83" s="78">
        <f t="shared" si="61"/>
        <v>1487.4593910000001</v>
      </c>
      <c r="F83" s="371">
        <f>'base(indices)'!$I$147</f>
        <v>0.30830000000000002</v>
      </c>
      <c r="G83" s="78">
        <f t="shared" si="62"/>
        <v>458.58373024530005</v>
      </c>
      <c r="H83" s="266">
        <f t="shared" si="63"/>
        <v>1946.0431212453002</v>
      </c>
      <c r="I83" s="358">
        <f t="shared" si="81"/>
        <v>196472.53351580838</v>
      </c>
      <c r="J83" s="48">
        <f>IF((I83-H$93+(H$93))+K83-(H83/2)&gt;$I$197,$I$197-K83,(I83-H$93+(H$93)-(H83/2)))</f>
        <v>71943.518255529634</v>
      </c>
      <c r="K83" s="109">
        <f t="shared" si="64"/>
        <v>12776.48174447036</v>
      </c>
      <c r="L83" s="109">
        <f t="shared" si="65"/>
        <v>84720</v>
      </c>
      <c r="M83" s="109">
        <f t="shared" si="66"/>
        <v>68346.342342753152</v>
      </c>
      <c r="N83" s="109">
        <f t="shared" si="67"/>
        <v>12137.657657246842</v>
      </c>
      <c r="O83" s="109">
        <f t="shared" si="68"/>
        <v>80484</v>
      </c>
      <c r="P83" s="90">
        <f t="shared" si="69"/>
        <v>64749.166429976671</v>
      </c>
      <c r="Q83" s="109">
        <f t="shared" si="70"/>
        <v>11498.833570023324</v>
      </c>
      <c r="R83" s="109">
        <f t="shared" si="71"/>
        <v>76248</v>
      </c>
      <c r="S83" s="109">
        <f t="shared" si="72"/>
        <v>57554.814604423707</v>
      </c>
      <c r="T83" s="109">
        <f t="shared" si="73"/>
        <v>10221.185395576289</v>
      </c>
      <c r="U83" s="109">
        <f t="shared" si="74"/>
        <v>67776</v>
      </c>
      <c r="V83" s="109">
        <f t="shared" si="75"/>
        <v>50360.462778870744</v>
      </c>
      <c r="W83" s="109">
        <f t="shared" si="76"/>
        <v>8943.5372211292524</v>
      </c>
      <c r="X83" s="109">
        <f t="shared" si="77"/>
        <v>59304</v>
      </c>
      <c r="Y83" s="109">
        <f t="shared" si="78"/>
        <v>43166.110953317781</v>
      </c>
      <c r="Z83" s="109">
        <f t="shared" si="79"/>
        <v>7665.8890466822158</v>
      </c>
      <c r="AA83" s="49">
        <f t="shared" si="80"/>
        <v>50832</v>
      </c>
      <c r="AB83" s="16"/>
      <c r="AC83" s="16"/>
      <c r="AD83" s="16"/>
      <c r="AE83" s="16"/>
      <c r="AF83" s="16"/>
      <c r="AG83" s="17"/>
      <c r="AH83" s="16"/>
      <c r="AI83" s="16"/>
    </row>
    <row r="84" spans="1:35" ht="13.5" customHeight="1">
      <c r="A84" s="105">
        <v>95</v>
      </c>
      <c r="B84" s="50">
        <v>42401</v>
      </c>
      <c r="C84" s="61">
        <f>VLOOKUP(B84,'base(indices)'!$A$4:$C$183,3,FALSE)*1.25</f>
        <v>1100</v>
      </c>
      <c r="D84" s="343">
        <f>'base(indices)'!G77</f>
        <v>1.3399086499999999</v>
      </c>
      <c r="E84" s="54">
        <f t="shared" si="61"/>
        <v>1473.8995149999998</v>
      </c>
      <c r="F84" s="307">
        <f>'base(indices)'!$I$147</f>
        <v>0.30830000000000002</v>
      </c>
      <c r="G84" s="54">
        <f t="shared" si="62"/>
        <v>454.40322047449996</v>
      </c>
      <c r="H84" s="267">
        <f t="shared" si="63"/>
        <v>1928.3027354744997</v>
      </c>
      <c r="I84" s="384">
        <f t="shared" si="81"/>
        <v>194526.49039456306</v>
      </c>
      <c r="J84" s="58">
        <f>IF((I84-H$93+(H$93/12*11))+K84-(H84/2)&gt;$I$197,$I$197-K84,(I84-H$93+(H$93/12*11)-(H84/2)))</f>
        <v>71943.518255529634</v>
      </c>
      <c r="K84" s="91">
        <f t="shared" si="64"/>
        <v>12776.48174447036</v>
      </c>
      <c r="L84" s="92">
        <f t="shared" si="65"/>
        <v>84720</v>
      </c>
      <c r="M84" s="91">
        <f t="shared" si="66"/>
        <v>68346.342342753152</v>
      </c>
      <c r="N84" s="91">
        <f t="shared" si="67"/>
        <v>12137.657657246842</v>
      </c>
      <c r="O84" s="91">
        <f t="shared" si="68"/>
        <v>80484</v>
      </c>
      <c r="P84" s="91">
        <f t="shared" si="69"/>
        <v>64749.166429976671</v>
      </c>
      <c r="Q84" s="91">
        <f t="shared" si="70"/>
        <v>11498.833570023324</v>
      </c>
      <c r="R84" s="91">
        <f t="shared" si="71"/>
        <v>76248</v>
      </c>
      <c r="S84" s="91">
        <f t="shared" si="72"/>
        <v>57554.814604423707</v>
      </c>
      <c r="T84" s="91">
        <f t="shared" si="73"/>
        <v>10221.185395576289</v>
      </c>
      <c r="U84" s="91">
        <f t="shared" si="74"/>
        <v>67776</v>
      </c>
      <c r="V84" s="91">
        <f t="shared" si="75"/>
        <v>50360.462778870744</v>
      </c>
      <c r="W84" s="91">
        <f t="shared" si="76"/>
        <v>8943.5372211292524</v>
      </c>
      <c r="X84" s="91">
        <f t="shared" si="77"/>
        <v>59304</v>
      </c>
      <c r="Y84" s="91">
        <f t="shared" si="78"/>
        <v>43166.110953317781</v>
      </c>
      <c r="Z84" s="91">
        <f t="shared" si="79"/>
        <v>7665.8890466822158</v>
      </c>
      <c r="AA84" s="59">
        <f t="shared" si="80"/>
        <v>50832</v>
      </c>
      <c r="AB84" s="16"/>
      <c r="AC84" s="16"/>
      <c r="AD84" s="16"/>
      <c r="AE84" s="16"/>
      <c r="AF84" s="16"/>
      <c r="AG84" s="17"/>
      <c r="AH84" s="16"/>
      <c r="AI84" s="16"/>
    </row>
    <row r="85" spans="1:35" ht="13.5" customHeight="1">
      <c r="A85" s="105">
        <v>94</v>
      </c>
      <c r="B85" s="50">
        <v>42430</v>
      </c>
      <c r="C85" s="61">
        <f>VLOOKUP(B85,'base(indices)'!$A$4:$C$183,3,FALSE)*1.25</f>
        <v>1100</v>
      </c>
      <c r="D85" s="343">
        <f>'base(indices)'!G78</f>
        <v>1.3211483399999999</v>
      </c>
      <c r="E85" s="63">
        <f t="shared" si="61"/>
        <v>1453.2631739999999</v>
      </c>
      <c r="F85" s="307">
        <f>'base(indices)'!$I$147</f>
        <v>0.30830000000000002</v>
      </c>
      <c r="G85" s="63">
        <f t="shared" si="62"/>
        <v>448.04103654419998</v>
      </c>
      <c r="H85" s="268">
        <f t="shared" si="63"/>
        <v>1901.3042105442</v>
      </c>
      <c r="I85" s="360">
        <f t="shared" si="81"/>
        <v>192598.18765908855</v>
      </c>
      <c r="J85" s="45">
        <f>IF((I85-H$93+(H$93/12*10))+K85-(H85/2)&gt;$I$197,$I$197-K85,(I85-H$93+(H$93/12*10)-(H85/2)))</f>
        <v>71943.518255529634</v>
      </c>
      <c r="K85" s="108">
        <f t="shared" si="64"/>
        <v>12776.48174447036</v>
      </c>
      <c r="L85" s="108">
        <f t="shared" si="65"/>
        <v>84720</v>
      </c>
      <c r="M85" s="108">
        <f t="shared" si="66"/>
        <v>68346.342342753152</v>
      </c>
      <c r="N85" s="108">
        <f t="shared" si="67"/>
        <v>12137.657657246842</v>
      </c>
      <c r="O85" s="108">
        <f t="shared" si="68"/>
        <v>80484</v>
      </c>
      <c r="P85" s="93">
        <f t="shared" si="69"/>
        <v>64749.166429976671</v>
      </c>
      <c r="Q85" s="108">
        <f t="shared" si="70"/>
        <v>11498.833570023324</v>
      </c>
      <c r="R85" s="108">
        <f t="shared" si="71"/>
        <v>76248</v>
      </c>
      <c r="S85" s="108">
        <f t="shared" si="72"/>
        <v>57554.814604423707</v>
      </c>
      <c r="T85" s="108">
        <f t="shared" si="73"/>
        <v>10221.185395576289</v>
      </c>
      <c r="U85" s="108">
        <f t="shared" si="74"/>
        <v>67776</v>
      </c>
      <c r="V85" s="108">
        <f t="shared" si="75"/>
        <v>50360.462778870744</v>
      </c>
      <c r="W85" s="108">
        <f t="shared" si="76"/>
        <v>8943.5372211292524</v>
      </c>
      <c r="X85" s="108">
        <f t="shared" si="77"/>
        <v>59304</v>
      </c>
      <c r="Y85" s="108">
        <f t="shared" si="78"/>
        <v>43166.110953317781</v>
      </c>
      <c r="Z85" s="108">
        <f t="shared" si="79"/>
        <v>7665.8890466822158</v>
      </c>
      <c r="AA85" s="46">
        <f t="shared" si="80"/>
        <v>50832</v>
      </c>
      <c r="AB85" s="16"/>
      <c r="AC85" s="16"/>
      <c r="AD85" s="16"/>
      <c r="AE85" s="16"/>
      <c r="AF85" s="16"/>
      <c r="AG85" s="17"/>
      <c r="AH85" s="16"/>
      <c r="AI85" s="16"/>
    </row>
    <row r="86" spans="1:35" ht="13.5" customHeight="1">
      <c r="A86" s="105">
        <v>93</v>
      </c>
      <c r="B86" s="50">
        <v>42461</v>
      </c>
      <c r="C86" s="61">
        <f>VLOOKUP(B86,'base(indices)'!$A$4:$C$183,3,FALSE)*1.25</f>
        <v>1100</v>
      </c>
      <c r="D86" s="343">
        <f>'base(indices)'!G79</f>
        <v>1.31549173</v>
      </c>
      <c r="E86" s="54">
        <f t="shared" si="61"/>
        <v>1447.0409030000001</v>
      </c>
      <c r="F86" s="307">
        <f>'base(indices)'!$I$147</f>
        <v>0.30830000000000002</v>
      </c>
      <c r="G86" s="54">
        <f t="shared" si="62"/>
        <v>446.12271039490003</v>
      </c>
      <c r="H86" s="267">
        <f t="shared" si="63"/>
        <v>1893.1636133949</v>
      </c>
      <c r="I86" s="384">
        <f t="shared" si="81"/>
        <v>190696.88344854437</v>
      </c>
      <c r="J86" s="58">
        <f>IF((I86-H$93+(H$93/12*9))+K86-(H86/2)&gt;$I$197,$I$197-K86,(I86-H$93+(H$93/12*9)-(H86/2)))</f>
        <v>71943.518255529634</v>
      </c>
      <c r="K86" s="91">
        <f t="shared" si="64"/>
        <v>12776.48174447036</v>
      </c>
      <c r="L86" s="92">
        <f t="shared" si="65"/>
        <v>84720</v>
      </c>
      <c r="M86" s="91">
        <f t="shared" si="66"/>
        <v>68346.342342753152</v>
      </c>
      <c r="N86" s="91">
        <f t="shared" si="67"/>
        <v>12137.657657246842</v>
      </c>
      <c r="O86" s="91">
        <f t="shared" si="68"/>
        <v>80484</v>
      </c>
      <c r="P86" s="91">
        <f t="shared" si="69"/>
        <v>64749.166429976671</v>
      </c>
      <c r="Q86" s="91">
        <f t="shared" si="70"/>
        <v>11498.833570023324</v>
      </c>
      <c r="R86" s="91">
        <f t="shared" si="71"/>
        <v>76248</v>
      </c>
      <c r="S86" s="91">
        <f t="shared" si="72"/>
        <v>57554.814604423707</v>
      </c>
      <c r="T86" s="91">
        <f t="shared" si="73"/>
        <v>10221.185395576289</v>
      </c>
      <c r="U86" s="91">
        <f t="shared" si="74"/>
        <v>67776</v>
      </c>
      <c r="V86" s="91">
        <f t="shared" si="75"/>
        <v>50360.462778870744</v>
      </c>
      <c r="W86" s="91">
        <f t="shared" si="76"/>
        <v>8943.5372211292524</v>
      </c>
      <c r="X86" s="91">
        <f t="shared" si="77"/>
        <v>59304</v>
      </c>
      <c r="Y86" s="91">
        <f t="shared" si="78"/>
        <v>43166.110953317781</v>
      </c>
      <c r="Z86" s="91">
        <f t="shared" si="79"/>
        <v>7665.8890466822158</v>
      </c>
      <c r="AA86" s="59">
        <f t="shared" si="80"/>
        <v>50832</v>
      </c>
      <c r="AB86" s="16"/>
      <c r="AC86" s="16"/>
      <c r="AD86" s="16"/>
      <c r="AE86" s="16"/>
      <c r="AF86" s="16"/>
      <c r="AG86" s="17"/>
      <c r="AH86" s="16"/>
      <c r="AI86" s="16"/>
    </row>
    <row r="87" spans="1:35" ht="13.5" customHeight="1">
      <c r="A87" s="105">
        <v>92</v>
      </c>
      <c r="B87" s="50">
        <v>42491</v>
      </c>
      <c r="C87" s="61">
        <f>VLOOKUP(B87,'base(indices)'!$A$4:$C$183,3,FALSE)*1.25</f>
        <v>1100</v>
      </c>
      <c r="D87" s="343">
        <f>'base(indices)'!G80</f>
        <v>1.30881676</v>
      </c>
      <c r="E87" s="63">
        <f t="shared" si="61"/>
        <v>1439.6984360000001</v>
      </c>
      <c r="F87" s="307">
        <f>'base(indices)'!$I$147</f>
        <v>0.30830000000000002</v>
      </c>
      <c r="G87" s="63">
        <f t="shared" si="62"/>
        <v>443.85902781880009</v>
      </c>
      <c r="H87" s="268">
        <f t="shared" si="63"/>
        <v>1883.5574638188002</v>
      </c>
      <c r="I87" s="360">
        <f t="shared" si="81"/>
        <v>188803.71983514947</v>
      </c>
      <c r="J87" s="45">
        <f>IF((I87-H$93+(H$93/12*8))+K87-(H87/2)&gt;$I$197,$I$197-K87,(I87-H$93+(H$93/12*8)-(H87/2)))</f>
        <v>71943.518255529634</v>
      </c>
      <c r="K87" s="108">
        <f t="shared" si="64"/>
        <v>12776.48174447036</v>
      </c>
      <c r="L87" s="108">
        <f t="shared" si="65"/>
        <v>84720</v>
      </c>
      <c r="M87" s="108">
        <f t="shared" si="66"/>
        <v>68346.342342753152</v>
      </c>
      <c r="N87" s="108">
        <f t="shared" si="67"/>
        <v>12137.657657246842</v>
      </c>
      <c r="O87" s="108">
        <f t="shared" si="68"/>
        <v>80484</v>
      </c>
      <c r="P87" s="93">
        <f t="shared" si="69"/>
        <v>64749.166429976671</v>
      </c>
      <c r="Q87" s="108">
        <f t="shared" si="70"/>
        <v>11498.833570023324</v>
      </c>
      <c r="R87" s="108">
        <f t="shared" si="71"/>
        <v>76248</v>
      </c>
      <c r="S87" s="108">
        <f t="shared" si="72"/>
        <v>57554.814604423707</v>
      </c>
      <c r="T87" s="108">
        <f t="shared" si="73"/>
        <v>10221.185395576289</v>
      </c>
      <c r="U87" s="108">
        <f t="shared" si="74"/>
        <v>67776</v>
      </c>
      <c r="V87" s="108">
        <f t="shared" si="75"/>
        <v>50360.462778870744</v>
      </c>
      <c r="W87" s="108">
        <f t="shared" si="76"/>
        <v>8943.5372211292524</v>
      </c>
      <c r="X87" s="108">
        <f t="shared" si="77"/>
        <v>59304</v>
      </c>
      <c r="Y87" s="108">
        <f t="shared" si="78"/>
        <v>43166.110953317781</v>
      </c>
      <c r="Z87" s="108">
        <f t="shared" si="79"/>
        <v>7665.8890466822158</v>
      </c>
      <c r="AA87" s="46">
        <f t="shared" si="80"/>
        <v>50832</v>
      </c>
      <c r="AB87" s="16"/>
      <c r="AC87" s="16"/>
      <c r="AD87" s="16"/>
      <c r="AE87" s="16"/>
      <c r="AF87" s="16"/>
      <c r="AG87" s="17"/>
      <c r="AH87" s="16"/>
      <c r="AI87" s="16"/>
    </row>
    <row r="88" spans="1:35" ht="13.5" customHeight="1">
      <c r="A88" s="105">
        <v>91</v>
      </c>
      <c r="B88" s="50">
        <v>42522</v>
      </c>
      <c r="C88" s="61">
        <f>VLOOKUP(B88,'base(indices)'!$A$4:$C$183,3,FALSE)*1.25</f>
        <v>1100</v>
      </c>
      <c r="D88" s="343">
        <f>'base(indices)'!G81</f>
        <v>1.2976569099999999</v>
      </c>
      <c r="E88" s="54">
        <f t="shared" si="61"/>
        <v>1427.422601</v>
      </c>
      <c r="F88" s="307">
        <f>'base(indices)'!$I$147</f>
        <v>0.30830000000000002</v>
      </c>
      <c r="G88" s="54">
        <f t="shared" si="62"/>
        <v>440.07438788830001</v>
      </c>
      <c r="H88" s="267">
        <f t="shared" si="63"/>
        <v>1867.4969888882999</v>
      </c>
      <c r="I88" s="384">
        <f t="shared" si="81"/>
        <v>186920.16237133066</v>
      </c>
      <c r="J88" s="58">
        <f>IF((I88-H$93+(H$93/12*7))+K88-(H88/2)&gt;$I$197,$I$197-K88,(I88-H$93+(H$93/12*7)-(H88/2)))</f>
        <v>71943.518255529634</v>
      </c>
      <c r="K88" s="91">
        <f t="shared" si="64"/>
        <v>12776.48174447036</v>
      </c>
      <c r="L88" s="92">
        <f t="shared" si="65"/>
        <v>84720</v>
      </c>
      <c r="M88" s="91">
        <f t="shared" si="66"/>
        <v>68346.342342753152</v>
      </c>
      <c r="N88" s="91">
        <f t="shared" si="67"/>
        <v>12137.657657246842</v>
      </c>
      <c r="O88" s="91">
        <f t="shared" si="68"/>
        <v>80484</v>
      </c>
      <c r="P88" s="91">
        <f t="shared" si="69"/>
        <v>64749.166429976671</v>
      </c>
      <c r="Q88" s="91">
        <f t="shared" si="70"/>
        <v>11498.833570023324</v>
      </c>
      <c r="R88" s="91">
        <f t="shared" si="71"/>
        <v>76248</v>
      </c>
      <c r="S88" s="91">
        <f t="shared" si="72"/>
        <v>57554.814604423707</v>
      </c>
      <c r="T88" s="91">
        <f t="shared" si="73"/>
        <v>10221.185395576289</v>
      </c>
      <c r="U88" s="91">
        <f t="shared" si="74"/>
        <v>67776</v>
      </c>
      <c r="V88" s="91">
        <f t="shared" si="75"/>
        <v>50360.462778870744</v>
      </c>
      <c r="W88" s="91">
        <f t="shared" si="76"/>
        <v>8943.5372211292524</v>
      </c>
      <c r="X88" s="91">
        <f t="shared" si="77"/>
        <v>59304</v>
      </c>
      <c r="Y88" s="91">
        <f t="shared" si="78"/>
        <v>43166.110953317781</v>
      </c>
      <c r="Z88" s="91">
        <f t="shared" si="79"/>
        <v>7665.8890466822158</v>
      </c>
      <c r="AA88" s="59">
        <f t="shared" si="80"/>
        <v>50832</v>
      </c>
      <c r="AB88" s="16"/>
      <c r="AC88" s="16"/>
      <c r="AD88" s="16"/>
      <c r="AE88" s="16"/>
      <c r="AF88" s="16"/>
      <c r="AG88" s="17"/>
      <c r="AH88" s="16"/>
      <c r="AI88" s="16"/>
    </row>
    <row r="89" spans="1:35" ht="13.5" customHeight="1">
      <c r="A89" s="105">
        <v>90</v>
      </c>
      <c r="B89" s="50">
        <v>42552</v>
      </c>
      <c r="C89" s="61">
        <f>VLOOKUP(B89,'base(indices)'!$A$4:$C$183,3,FALSE)*1.25</f>
        <v>1100</v>
      </c>
      <c r="D89" s="343">
        <f>'base(indices)'!G82</f>
        <v>1.2924869699999999</v>
      </c>
      <c r="E89" s="63">
        <f t="shared" si="61"/>
        <v>1421.7356669999999</v>
      </c>
      <c r="F89" s="307">
        <f>'base(indices)'!$I$147</f>
        <v>0.30830000000000002</v>
      </c>
      <c r="G89" s="63">
        <f t="shared" si="62"/>
        <v>438.32110613610001</v>
      </c>
      <c r="H89" s="268">
        <f t="shared" si="63"/>
        <v>1860.0567731361</v>
      </c>
      <c r="I89" s="360">
        <f t="shared" si="81"/>
        <v>185052.66538244236</v>
      </c>
      <c r="J89" s="45">
        <f>IF((I89-H$93+(H$93/12*6))+K89-(H89/2)&gt;$I$197,$I$197-K89,(I89-H$93+(H$93/12*6)-(H89/2)))</f>
        <v>71943.518255529634</v>
      </c>
      <c r="K89" s="108">
        <f t="shared" si="64"/>
        <v>12776.48174447036</v>
      </c>
      <c r="L89" s="108">
        <f t="shared" si="65"/>
        <v>84720</v>
      </c>
      <c r="M89" s="108">
        <f t="shared" si="66"/>
        <v>68346.342342753152</v>
      </c>
      <c r="N89" s="108">
        <f t="shared" si="67"/>
        <v>12137.657657246842</v>
      </c>
      <c r="O89" s="108">
        <f t="shared" si="68"/>
        <v>80484</v>
      </c>
      <c r="P89" s="93">
        <f t="shared" si="69"/>
        <v>64749.166429976671</v>
      </c>
      <c r="Q89" s="108">
        <f t="shared" si="70"/>
        <v>11498.833570023324</v>
      </c>
      <c r="R89" s="108">
        <f t="shared" si="71"/>
        <v>76248</v>
      </c>
      <c r="S89" s="108">
        <f t="shared" si="72"/>
        <v>57554.814604423707</v>
      </c>
      <c r="T89" s="108">
        <f t="shared" si="73"/>
        <v>10221.185395576289</v>
      </c>
      <c r="U89" s="108">
        <f t="shared" si="74"/>
        <v>67776</v>
      </c>
      <c r="V89" s="108">
        <f t="shared" si="75"/>
        <v>50360.462778870744</v>
      </c>
      <c r="W89" s="108">
        <f t="shared" si="76"/>
        <v>8943.5372211292524</v>
      </c>
      <c r="X89" s="108">
        <f t="shared" si="77"/>
        <v>59304</v>
      </c>
      <c r="Y89" s="108">
        <f t="shared" si="78"/>
        <v>43166.110953317781</v>
      </c>
      <c r="Z89" s="108">
        <f t="shared" si="79"/>
        <v>7665.8890466822158</v>
      </c>
      <c r="AA89" s="46">
        <f t="shared" si="80"/>
        <v>50832</v>
      </c>
      <c r="AB89" s="16"/>
      <c r="AC89" s="16"/>
      <c r="AD89" s="16"/>
      <c r="AE89" s="16"/>
      <c r="AF89" s="16"/>
      <c r="AG89" s="17"/>
      <c r="AH89" s="16"/>
      <c r="AI89" s="16"/>
    </row>
    <row r="90" spans="1:35" ht="13.5" customHeight="1">
      <c r="A90" s="105">
        <v>89</v>
      </c>
      <c r="B90" s="50">
        <v>42583</v>
      </c>
      <c r="C90" s="61">
        <f>VLOOKUP(B90,'base(indices)'!$A$4:$C$183,3,FALSE)*1.25</f>
        <v>1100</v>
      </c>
      <c r="D90" s="343">
        <f>'base(indices)'!G83</f>
        <v>1.28554502</v>
      </c>
      <c r="E90" s="54">
        <f t="shared" si="61"/>
        <v>1414.099522</v>
      </c>
      <c r="F90" s="307">
        <f>'base(indices)'!$I$147</f>
        <v>0.30830000000000002</v>
      </c>
      <c r="G90" s="54">
        <f t="shared" si="62"/>
        <v>435.9668826326</v>
      </c>
      <c r="H90" s="267">
        <f t="shared" si="63"/>
        <v>1850.0664046326001</v>
      </c>
      <c r="I90" s="384">
        <f t="shared" si="81"/>
        <v>183192.60860930625</v>
      </c>
      <c r="J90" s="58">
        <f>IF((I90-H$93+(H$93/12*5))+K90-(H90/2)&gt;$I$197,$I$197-K90,(I90-H$93+(H$93/12*5)-(H90/2)))</f>
        <v>71943.518255529634</v>
      </c>
      <c r="K90" s="91">
        <f t="shared" si="64"/>
        <v>12776.48174447036</v>
      </c>
      <c r="L90" s="92">
        <f t="shared" si="65"/>
        <v>84720</v>
      </c>
      <c r="M90" s="91">
        <f t="shared" si="66"/>
        <v>68346.342342753152</v>
      </c>
      <c r="N90" s="91">
        <f t="shared" si="67"/>
        <v>12137.657657246842</v>
      </c>
      <c r="O90" s="91">
        <f t="shared" si="68"/>
        <v>80484</v>
      </c>
      <c r="P90" s="91">
        <f t="shared" si="69"/>
        <v>64749.166429976671</v>
      </c>
      <c r="Q90" s="91">
        <f t="shared" si="70"/>
        <v>11498.833570023324</v>
      </c>
      <c r="R90" s="91">
        <f t="shared" si="71"/>
        <v>76248</v>
      </c>
      <c r="S90" s="91">
        <f t="shared" si="72"/>
        <v>57554.814604423707</v>
      </c>
      <c r="T90" s="91">
        <f t="shared" si="73"/>
        <v>10221.185395576289</v>
      </c>
      <c r="U90" s="91">
        <f t="shared" si="74"/>
        <v>67776</v>
      </c>
      <c r="V90" s="91">
        <f t="shared" si="75"/>
        <v>50360.462778870744</v>
      </c>
      <c r="W90" s="91">
        <f t="shared" si="76"/>
        <v>8943.5372211292524</v>
      </c>
      <c r="X90" s="91">
        <f t="shared" si="77"/>
        <v>59304</v>
      </c>
      <c r="Y90" s="91">
        <f t="shared" si="78"/>
        <v>43166.110953317781</v>
      </c>
      <c r="Z90" s="91">
        <f t="shared" si="79"/>
        <v>7665.8890466822158</v>
      </c>
      <c r="AA90" s="59">
        <f t="shared" si="80"/>
        <v>50832</v>
      </c>
      <c r="AB90" s="16"/>
      <c r="AC90" s="16"/>
      <c r="AD90" s="16"/>
      <c r="AE90" s="16"/>
      <c r="AF90" s="16"/>
      <c r="AG90" s="17"/>
      <c r="AH90" s="16"/>
      <c r="AI90" s="16"/>
    </row>
    <row r="91" spans="1:35" ht="13.5" customHeight="1">
      <c r="A91" s="105">
        <v>88</v>
      </c>
      <c r="B91" s="50">
        <v>42614</v>
      </c>
      <c r="C91" s="61">
        <f>VLOOKUP(B91,'base(indices)'!$A$4:$C$183,3,FALSE)*1.25</f>
        <v>1100</v>
      </c>
      <c r="D91" s="343">
        <f>'base(indices)'!G84</f>
        <v>1.2797859899999999</v>
      </c>
      <c r="E91" s="63">
        <f t="shared" si="61"/>
        <v>1407.7645889999999</v>
      </c>
      <c r="F91" s="307">
        <f>'base(indices)'!$I$147</f>
        <v>0.30830000000000002</v>
      </c>
      <c r="G91" s="63">
        <f t="shared" si="62"/>
        <v>434.0138227887</v>
      </c>
      <c r="H91" s="268">
        <f t="shared" si="63"/>
        <v>1841.7784117886999</v>
      </c>
      <c r="I91" s="360">
        <f t="shared" si="81"/>
        <v>181342.54220467363</v>
      </c>
      <c r="J91" s="45">
        <f>IF((I91-H$93+(H$93/12*4))+K91-(H91/2)&gt;$I$197,$I$197-K91,(I91-H$93+(H$93/12*4)-(H91/2)))</f>
        <v>71943.518255529634</v>
      </c>
      <c r="K91" s="108">
        <f t="shared" si="64"/>
        <v>12776.48174447036</v>
      </c>
      <c r="L91" s="108">
        <f t="shared" si="65"/>
        <v>84720</v>
      </c>
      <c r="M91" s="108">
        <f t="shared" si="66"/>
        <v>68346.342342753152</v>
      </c>
      <c r="N91" s="108">
        <f t="shared" si="67"/>
        <v>12137.657657246842</v>
      </c>
      <c r="O91" s="108">
        <f t="shared" si="68"/>
        <v>80484</v>
      </c>
      <c r="P91" s="93">
        <f t="shared" si="69"/>
        <v>64749.166429976671</v>
      </c>
      <c r="Q91" s="108">
        <f t="shared" si="70"/>
        <v>11498.833570023324</v>
      </c>
      <c r="R91" s="108">
        <f t="shared" si="71"/>
        <v>76248</v>
      </c>
      <c r="S91" s="108">
        <f t="shared" si="72"/>
        <v>57554.814604423707</v>
      </c>
      <c r="T91" s="108">
        <f t="shared" si="73"/>
        <v>10221.185395576289</v>
      </c>
      <c r="U91" s="108">
        <f t="shared" si="74"/>
        <v>67776</v>
      </c>
      <c r="V91" s="108">
        <f t="shared" si="75"/>
        <v>50360.462778870744</v>
      </c>
      <c r="W91" s="108">
        <f t="shared" si="76"/>
        <v>8943.5372211292524</v>
      </c>
      <c r="X91" s="108">
        <f t="shared" si="77"/>
        <v>59304</v>
      </c>
      <c r="Y91" s="108">
        <f t="shared" si="78"/>
        <v>43166.110953317781</v>
      </c>
      <c r="Z91" s="108">
        <f t="shared" si="79"/>
        <v>7665.8890466822158</v>
      </c>
      <c r="AA91" s="46">
        <f t="shared" si="80"/>
        <v>50832</v>
      </c>
      <c r="AB91" s="16"/>
      <c r="AC91" s="16"/>
      <c r="AD91" s="16"/>
      <c r="AE91" s="16"/>
      <c r="AF91" s="16"/>
      <c r="AG91" s="17"/>
      <c r="AH91" s="16"/>
      <c r="AI91" s="16"/>
    </row>
    <row r="92" spans="1:35" ht="13.5" customHeight="1">
      <c r="A92" s="105">
        <v>87</v>
      </c>
      <c r="B92" s="50">
        <v>42644</v>
      </c>
      <c r="C92" s="61">
        <f>VLOOKUP(B92,'base(indices)'!$A$4:$C$183,3,FALSE)*1.25</f>
        <v>1100</v>
      </c>
      <c r="D92" s="343">
        <f>'base(indices)'!G85</f>
        <v>1.2768492300000001</v>
      </c>
      <c r="E92" s="54">
        <f t="shared" si="61"/>
        <v>1404.5341530000001</v>
      </c>
      <c r="F92" s="307">
        <f>'base(indices)'!$I$147</f>
        <v>0.30830000000000002</v>
      </c>
      <c r="G92" s="54">
        <f t="shared" si="62"/>
        <v>433.01787936990007</v>
      </c>
      <c r="H92" s="267">
        <f t="shared" si="63"/>
        <v>1837.5520323699002</v>
      </c>
      <c r="I92" s="384">
        <f t="shared" si="81"/>
        <v>179500.76379288494</v>
      </c>
      <c r="J92" s="58">
        <f>IF((I92-H$93+(H$93/12*3))+K92-(H92/2)&gt;$I$197,$I$197-K92,(I92-H$93+(H$93/12*3)-(H92/2)))</f>
        <v>71943.518255529634</v>
      </c>
      <c r="K92" s="91">
        <f t="shared" si="64"/>
        <v>12776.48174447036</v>
      </c>
      <c r="L92" s="92">
        <f t="shared" si="65"/>
        <v>84720</v>
      </c>
      <c r="M92" s="91">
        <f t="shared" si="66"/>
        <v>68346.342342753152</v>
      </c>
      <c r="N92" s="91">
        <f t="shared" si="67"/>
        <v>12137.657657246842</v>
      </c>
      <c r="O92" s="91">
        <f t="shared" si="68"/>
        <v>80484</v>
      </c>
      <c r="P92" s="91">
        <f t="shared" si="69"/>
        <v>64749.166429976671</v>
      </c>
      <c r="Q92" s="91">
        <f t="shared" si="70"/>
        <v>11498.833570023324</v>
      </c>
      <c r="R92" s="91">
        <f t="shared" si="71"/>
        <v>76248</v>
      </c>
      <c r="S92" s="91">
        <f t="shared" si="72"/>
        <v>57554.814604423707</v>
      </c>
      <c r="T92" s="91">
        <f t="shared" si="73"/>
        <v>10221.185395576289</v>
      </c>
      <c r="U92" s="91">
        <f t="shared" si="74"/>
        <v>67776</v>
      </c>
      <c r="V92" s="91">
        <f t="shared" si="75"/>
        <v>50360.462778870744</v>
      </c>
      <c r="W92" s="91">
        <f t="shared" si="76"/>
        <v>8943.5372211292524</v>
      </c>
      <c r="X92" s="91">
        <f t="shared" si="77"/>
        <v>59304</v>
      </c>
      <c r="Y92" s="91">
        <f t="shared" si="78"/>
        <v>43166.110953317781</v>
      </c>
      <c r="Z92" s="91">
        <f t="shared" si="79"/>
        <v>7665.8890466822158</v>
      </c>
      <c r="AA92" s="59">
        <f t="shared" si="80"/>
        <v>50832</v>
      </c>
      <c r="AB92" s="16"/>
      <c r="AC92" s="16"/>
      <c r="AD92" s="16"/>
      <c r="AE92" s="16"/>
      <c r="AF92" s="16"/>
      <c r="AG92" s="17"/>
      <c r="AH92" s="16"/>
      <c r="AI92" s="16"/>
    </row>
    <row r="93" spans="1:35" ht="13.5" customHeight="1">
      <c r="A93" s="105">
        <v>86</v>
      </c>
      <c r="B93" s="50">
        <v>42675</v>
      </c>
      <c r="C93" s="61">
        <f>VLOOKUP(B93,'base(indices)'!$A$4:$C$183,3,FALSE)*1.25</f>
        <v>1100</v>
      </c>
      <c r="D93" s="343">
        <f>'base(indices)'!G86</f>
        <v>1.2744278200000001</v>
      </c>
      <c r="E93" s="63">
        <f t="shared" si="61"/>
        <v>1401.8706020000002</v>
      </c>
      <c r="F93" s="307">
        <f>'base(indices)'!$I$147</f>
        <v>0.30830000000000002</v>
      </c>
      <c r="G93" s="63">
        <f t="shared" si="62"/>
        <v>432.19670659660011</v>
      </c>
      <c r="H93" s="268">
        <f t="shared" si="63"/>
        <v>1834.0673085966002</v>
      </c>
      <c r="I93" s="360">
        <f t="shared" si="81"/>
        <v>177663.21176051506</v>
      </c>
      <c r="J93" s="45">
        <f>IF((I93-H$93+(H$93/12*2))+K93-(H93/2)&gt;$I$197,$I$197-K93,(I93-H$93+(H$93/12*2)-(H93/2)))</f>
        <v>71943.518255529634</v>
      </c>
      <c r="K93" s="108">
        <f t="shared" si="64"/>
        <v>12776.48174447036</v>
      </c>
      <c r="L93" s="108">
        <f t="shared" si="65"/>
        <v>84720</v>
      </c>
      <c r="M93" s="108">
        <f t="shared" si="66"/>
        <v>68346.342342753152</v>
      </c>
      <c r="N93" s="108">
        <f t="shared" si="67"/>
        <v>12137.657657246842</v>
      </c>
      <c r="O93" s="108">
        <f t="shared" si="68"/>
        <v>80484</v>
      </c>
      <c r="P93" s="93">
        <f t="shared" si="69"/>
        <v>64749.166429976671</v>
      </c>
      <c r="Q93" s="108">
        <f t="shared" si="70"/>
        <v>11498.833570023324</v>
      </c>
      <c r="R93" s="108">
        <f t="shared" si="71"/>
        <v>76248</v>
      </c>
      <c r="S93" s="108">
        <f t="shared" si="72"/>
        <v>57554.814604423707</v>
      </c>
      <c r="T93" s="108">
        <f t="shared" si="73"/>
        <v>10221.185395576289</v>
      </c>
      <c r="U93" s="108">
        <f t="shared" si="74"/>
        <v>67776</v>
      </c>
      <c r="V93" s="108">
        <f t="shared" si="75"/>
        <v>50360.462778870744</v>
      </c>
      <c r="W93" s="108">
        <f t="shared" si="76"/>
        <v>8943.5372211292524</v>
      </c>
      <c r="X93" s="108">
        <f t="shared" si="77"/>
        <v>59304</v>
      </c>
      <c r="Y93" s="108">
        <f t="shared" si="78"/>
        <v>43166.110953317781</v>
      </c>
      <c r="Z93" s="108">
        <f t="shared" si="79"/>
        <v>7665.8890466822158</v>
      </c>
      <c r="AA93" s="46">
        <f t="shared" si="80"/>
        <v>50832</v>
      </c>
      <c r="AB93" s="16"/>
      <c r="AC93" s="16"/>
      <c r="AD93" s="16"/>
      <c r="AE93" s="16"/>
      <c r="AF93" s="16"/>
      <c r="AG93" s="17"/>
      <c r="AH93" s="16"/>
      <c r="AI93" s="16"/>
    </row>
    <row r="94" spans="1:35" ht="13.5" customHeight="1" thickBot="1">
      <c r="A94" s="161">
        <v>85</v>
      </c>
      <c r="B94" s="300">
        <v>42705</v>
      </c>
      <c r="C94" s="69">
        <f>C93*2</f>
        <v>2200</v>
      </c>
      <c r="D94" s="335">
        <f>'base(indices)'!G87</f>
        <v>1.2711228999999999</v>
      </c>
      <c r="E94" s="163">
        <f t="shared" si="61"/>
        <v>2796.4703799999997</v>
      </c>
      <c r="F94" s="304">
        <f>'base(indices)'!$I$147</f>
        <v>0.30830000000000002</v>
      </c>
      <c r="G94" s="163">
        <f t="shared" si="62"/>
        <v>862.15181815400001</v>
      </c>
      <c r="H94" s="355">
        <f t="shared" si="63"/>
        <v>3658.6221981539998</v>
      </c>
      <c r="I94" s="361">
        <f t="shared" si="81"/>
        <v>175829.14445191846</v>
      </c>
      <c r="J94" s="175">
        <f>IF((I94-H$93+(H$93/12*1))+K94-(H94/4)&gt;$I$197,$I$197-K94,(I94-H$93+(H$93/12*1)-(H94/4)))</f>
        <v>71943.518255529634</v>
      </c>
      <c r="K94" s="86">
        <f t="shared" si="64"/>
        <v>12776.48174447036</v>
      </c>
      <c r="L94" s="164">
        <f t="shared" si="65"/>
        <v>84720</v>
      </c>
      <c r="M94" s="86">
        <f t="shared" si="66"/>
        <v>68346.342342753152</v>
      </c>
      <c r="N94" s="86">
        <f t="shared" si="67"/>
        <v>12137.657657246842</v>
      </c>
      <c r="O94" s="86">
        <f t="shared" si="68"/>
        <v>80484</v>
      </c>
      <c r="P94" s="86">
        <f t="shared" si="69"/>
        <v>64749.166429976671</v>
      </c>
      <c r="Q94" s="86">
        <f t="shared" si="70"/>
        <v>11498.833570023324</v>
      </c>
      <c r="R94" s="86">
        <f t="shared" si="71"/>
        <v>76248</v>
      </c>
      <c r="S94" s="86">
        <f t="shared" si="72"/>
        <v>57554.814604423707</v>
      </c>
      <c r="T94" s="86">
        <f t="shared" si="73"/>
        <v>10221.185395576289</v>
      </c>
      <c r="U94" s="86">
        <f t="shared" si="74"/>
        <v>67776</v>
      </c>
      <c r="V94" s="86">
        <f t="shared" si="75"/>
        <v>50360.462778870744</v>
      </c>
      <c r="W94" s="86">
        <f t="shared" si="76"/>
        <v>8943.5372211292524</v>
      </c>
      <c r="X94" s="86">
        <f t="shared" si="77"/>
        <v>59304</v>
      </c>
      <c r="Y94" s="86">
        <f t="shared" si="78"/>
        <v>43166.110953317781</v>
      </c>
      <c r="Z94" s="86">
        <f t="shared" si="79"/>
        <v>7665.8890466822158</v>
      </c>
      <c r="AA94" s="165">
        <f t="shared" si="80"/>
        <v>50832</v>
      </c>
      <c r="AB94" s="16"/>
      <c r="AC94" s="16"/>
      <c r="AD94" s="16"/>
      <c r="AE94" s="16"/>
      <c r="AF94" s="16"/>
      <c r="AG94" s="17"/>
      <c r="AH94" s="16"/>
      <c r="AI94" s="16"/>
    </row>
    <row r="95" spans="1:35" ht="13.5" customHeight="1">
      <c r="A95" s="158">
        <v>84</v>
      </c>
      <c r="B95" s="246">
        <v>42736</v>
      </c>
      <c r="C95" s="273">
        <f>VLOOKUP(B95,'base(indices)'!$A$4:$C$183,3,FALSE)*1.25</f>
        <v>1171.25</v>
      </c>
      <c r="D95" s="306">
        <f>'base(indices)'!G88</f>
        <v>1.2687123499999999</v>
      </c>
      <c r="E95" s="154">
        <f>C95*D95</f>
        <v>1485.9793399374998</v>
      </c>
      <c r="F95" s="264">
        <f>'base(indices)'!$I$147</f>
        <v>0.30830000000000002</v>
      </c>
      <c r="G95" s="154">
        <f>E95*F95</f>
        <v>458.12743050273122</v>
      </c>
      <c r="H95" s="362">
        <f>E95+G95</f>
        <v>1944.106770440231</v>
      </c>
      <c r="I95" s="401">
        <f t="shared" si="81"/>
        <v>172170.52225376447</v>
      </c>
      <c r="J95" s="288">
        <f>IF((I95-H$105+(H$105))+K95-(H95/2)&gt;$I$197,$I$197-K95,(I95-H$105+(H$105)-(H95/2)))</f>
        <v>71943.518255529634</v>
      </c>
      <c r="K95" s="156">
        <f t="shared" ref="K95:K126" si="82">I$196</f>
        <v>12776.48174447036</v>
      </c>
      <c r="L95" s="156">
        <f>J95+K95</f>
        <v>84720</v>
      </c>
      <c r="M95" s="156">
        <f>J95*M$9</f>
        <v>68346.342342753152</v>
      </c>
      <c r="N95" s="156">
        <f>K95*M$9</f>
        <v>12137.657657246842</v>
      </c>
      <c r="O95" s="156">
        <f>M95+N95</f>
        <v>80484</v>
      </c>
      <c r="P95" s="151">
        <f>J95*$P$9</f>
        <v>64749.166429976671</v>
      </c>
      <c r="Q95" s="156">
        <f>K95*P$9</f>
        <v>11498.833570023324</v>
      </c>
      <c r="R95" s="156">
        <f>P95+Q95</f>
        <v>76248</v>
      </c>
      <c r="S95" s="156">
        <f>J95*S$9</f>
        <v>57554.814604423707</v>
      </c>
      <c r="T95" s="156">
        <f>K95*S$9</f>
        <v>10221.185395576289</v>
      </c>
      <c r="U95" s="156">
        <f>S95+T95</f>
        <v>67776</v>
      </c>
      <c r="V95" s="156">
        <f>J95*V$9</f>
        <v>50360.462778870744</v>
      </c>
      <c r="W95" s="156">
        <f>K95*V$9</f>
        <v>8943.5372211292524</v>
      </c>
      <c r="X95" s="156">
        <f>V95+W95</f>
        <v>59304</v>
      </c>
      <c r="Y95" s="156">
        <f>J95*Y$9</f>
        <v>43166.110953317781</v>
      </c>
      <c r="Z95" s="156">
        <f>K95*Y$9</f>
        <v>7665.8890466822158</v>
      </c>
      <c r="AA95" s="150">
        <f>Y95+Z95</f>
        <v>50832</v>
      </c>
      <c r="AB95" s="16"/>
      <c r="AC95" s="16"/>
      <c r="AD95" s="16"/>
      <c r="AE95" s="16"/>
      <c r="AF95" s="16"/>
      <c r="AG95" s="17"/>
      <c r="AH95" s="16"/>
      <c r="AI95" s="16"/>
    </row>
    <row r="96" spans="1:35" s="26" customFormat="1" ht="13.5" customHeight="1">
      <c r="A96" s="105">
        <v>83</v>
      </c>
      <c r="B96" s="50">
        <v>42767</v>
      </c>
      <c r="C96" s="61">
        <f>VLOOKUP(B96,'base(indices)'!$A$4:$C$183,3,FALSE)*1.25</f>
        <v>1171.25</v>
      </c>
      <c r="D96" s="192">
        <f>'base(indices)'!G89</f>
        <v>1.2647914899999999</v>
      </c>
      <c r="E96" s="54">
        <f t="shared" ref="E96:E158" si="83">C96*D96</f>
        <v>1481.3870326624999</v>
      </c>
      <c r="F96" s="82">
        <f>'base(indices)'!$I$147</f>
        <v>0.30830000000000002</v>
      </c>
      <c r="G96" s="54">
        <f t="shared" ref="G96:G158" si="84">E96*F96</f>
        <v>456.71162216984874</v>
      </c>
      <c r="H96" s="267">
        <f t="shared" ref="H96:H158" si="85">E96+G96</f>
        <v>1938.0986548323485</v>
      </c>
      <c r="I96" s="384">
        <f t="shared" si="81"/>
        <v>170226.41548332424</v>
      </c>
      <c r="J96" s="58">
        <f>IF((I96-H$105+(H$105/12*11))+K96-(H96/2)&gt;$I$197,$I$197-K96,(I96-H$105+(H$105/12*11)-(H96/2)))</f>
        <v>71943.518255529634</v>
      </c>
      <c r="K96" s="91">
        <f t="shared" si="82"/>
        <v>12776.48174447036</v>
      </c>
      <c r="L96" s="92">
        <f t="shared" ref="L96:L158" si="86">J96+K96</f>
        <v>84720</v>
      </c>
      <c r="M96" s="91">
        <f t="shared" ref="M96:M158" si="87">J96*M$9</f>
        <v>68346.342342753152</v>
      </c>
      <c r="N96" s="91">
        <f t="shared" ref="N96:N158" si="88">K96*M$9</f>
        <v>12137.657657246842</v>
      </c>
      <c r="O96" s="91">
        <f t="shared" ref="O96:O158" si="89">M96+N96</f>
        <v>80484</v>
      </c>
      <c r="P96" s="91">
        <f t="shared" ref="P96:P97" si="90">J96*$P$9</f>
        <v>64749.166429976671</v>
      </c>
      <c r="Q96" s="91">
        <f t="shared" ref="Q96:Q158" si="91">K96*P$9</f>
        <v>11498.833570023324</v>
      </c>
      <c r="R96" s="91">
        <f t="shared" ref="R96:R101" si="92">P96+Q96</f>
        <v>76248</v>
      </c>
      <c r="S96" s="91">
        <f t="shared" ref="S96:S141" si="93">J96*S$9</f>
        <v>57554.814604423707</v>
      </c>
      <c r="T96" s="91">
        <f t="shared" ref="T96:T158" si="94">K96*S$9</f>
        <v>10221.185395576289</v>
      </c>
      <c r="U96" s="91">
        <f t="shared" ref="U96:U141" si="95">S96+T96</f>
        <v>67776</v>
      </c>
      <c r="V96" s="91">
        <f t="shared" ref="V96:V158" si="96">J96*V$9</f>
        <v>50360.462778870744</v>
      </c>
      <c r="W96" s="91">
        <f t="shared" ref="W96:W158" si="97">K96*V$9</f>
        <v>8943.5372211292524</v>
      </c>
      <c r="X96" s="91">
        <f t="shared" ref="X96:X158" si="98">V96+W96</f>
        <v>59304</v>
      </c>
      <c r="Y96" s="91">
        <f t="shared" ref="Y96:Y158" si="99">J96*Y$9</f>
        <v>43166.110953317781</v>
      </c>
      <c r="Z96" s="91">
        <f t="shared" ref="Z96:Z158" si="100">K96*Y$9</f>
        <v>7665.8890466822158</v>
      </c>
      <c r="AA96" s="59">
        <f t="shared" ref="AA96:AA158" si="101">Y96+Z96</f>
        <v>50832</v>
      </c>
      <c r="AB96" s="32"/>
      <c r="AC96" s="32"/>
      <c r="AD96" s="32"/>
      <c r="AE96" s="32"/>
      <c r="AF96" s="32"/>
      <c r="AG96" s="33"/>
      <c r="AH96" s="32"/>
      <c r="AI96" s="32"/>
    </row>
    <row r="97" spans="1:35" ht="13.5" customHeight="1">
      <c r="A97" s="105">
        <v>82</v>
      </c>
      <c r="B97" s="50">
        <v>42795</v>
      </c>
      <c r="C97" s="61">
        <f>VLOOKUP(B97,'base(indices)'!$A$4:$C$183,3,FALSE)*1.25</f>
        <v>1171.25</v>
      </c>
      <c r="D97" s="192">
        <f>'base(indices)'!G90</f>
        <v>1.2579982999999999</v>
      </c>
      <c r="E97" s="63">
        <f t="shared" si="83"/>
        <v>1473.430508875</v>
      </c>
      <c r="F97" s="82">
        <f>'base(indices)'!$I$147</f>
        <v>0.30830000000000002</v>
      </c>
      <c r="G97" s="63">
        <f t="shared" si="84"/>
        <v>454.25862588616252</v>
      </c>
      <c r="H97" s="268">
        <f t="shared" si="85"/>
        <v>1927.6891347611624</v>
      </c>
      <c r="I97" s="360">
        <f t="shared" si="81"/>
        <v>168288.31682849189</v>
      </c>
      <c r="J97" s="45">
        <f>IF((I97-H$105+(H$105/12*10))+K97-(H97/2)&gt;$I$197,$I$197-K97,(I97-H$105+(H$105/12*10)-(H97/2)))</f>
        <v>71943.518255529634</v>
      </c>
      <c r="K97" s="108">
        <f t="shared" si="82"/>
        <v>12776.48174447036</v>
      </c>
      <c r="L97" s="108">
        <f t="shared" si="86"/>
        <v>84720</v>
      </c>
      <c r="M97" s="108">
        <f t="shared" si="87"/>
        <v>68346.342342753152</v>
      </c>
      <c r="N97" s="108">
        <f t="shared" si="88"/>
        <v>12137.657657246842</v>
      </c>
      <c r="O97" s="108">
        <f t="shared" si="89"/>
        <v>80484</v>
      </c>
      <c r="P97" s="93">
        <f t="shared" si="90"/>
        <v>64749.166429976671</v>
      </c>
      <c r="Q97" s="108">
        <f t="shared" si="91"/>
        <v>11498.833570023324</v>
      </c>
      <c r="R97" s="108">
        <f t="shared" si="92"/>
        <v>76248</v>
      </c>
      <c r="S97" s="108">
        <f t="shared" si="93"/>
        <v>57554.814604423707</v>
      </c>
      <c r="T97" s="108">
        <f t="shared" si="94"/>
        <v>10221.185395576289</v>
      </c>
      <c r="U97" s="108">
        <f t="shared" si="95"/>
        <v>67776</v>
      </c>
      <c r="V97" s="108">
        <f t="shared" si="96"/>
        <v>50360.462778870744</v>
      </c>
      <c r="W97" s="108">
        <f t="shared" si="97"/>
        <v>8943.5372211292524</v>
      </c>
      <c r="X97" s="108">
        <f t="shared" si="98"/>
        <v>59304</v>
      </c>
      <c r="Y97" s="108">
        <f t="shared" si="99"/>
        <v>43166.110953317781</v>
      </c>
      <c r="Z97" s="108">
        <f t="shared" si="100"/>
        <v>7665.8890466822158</v>
      </c>
      <c r="AA97" s="46">
        <f t="shared" si="101"/>
        <v>50832</v>
      </c>
      <c r="AB97" s="16"/>
      <c r="AC97" s="16"/>
      <c r="AD97" s="16"/>
      <c r="AE97" s="16"/>
      <c r="AF97" s="16"/>
      <c r="AG97" s="17"/>
      <c r="AH97" s="16"/>
      <c r="AI97" s="16"/>
    </row>
    <row r="98" spans="1:35" s="26" customFormat="1" ht="13.5" customHeight="1">
      <c r="A98" s="105">
        <v>81</v>
      </c>
      <c r="B98" s="50">
        <v>42826</v>
      </c>
      <c r="C98" s="61">
        <f>VLOOKUP(B98,'base(indices)'!$A$4:$C$183,3,FALSE)*1.25</f>
        <v>1171.25</v>
      </c>
      <c r="D98" s="343">
        <f>'base(indices)'!G91</f>
        <v>1.2561141300000001</v>
      </c>
      <c r="E98" s="54">
        <f t="shared" si="83"/>
        <v>1471.2236747625</v>
      </c>
      <c r="F98" s="307">
        <f>'base(indices)'!$I$147</f>
        <v>0.30830000000000002</v>
      </c>
      <c r="G98" s="54">
        <f t="shared" si="84"/>
        <v>453.57825892927877</v>
      </c>
      <c r="H98" s="267">
        <f t="shared" si="85"/>
        <v>1924.8019336917787</v>
      </c>
      <c r="I98" s="384">
        <f t="shared" si="81"/>
        <v>166360.62769373073</v>
      </c>
      <c r="J98" s="58">
        <f>IF((I98-H$105+(H$105/12*9))+K98-(H98/2)&gt;$I$197,$I$197-K98,(I98-H$105+(H$105/12*9)-(H98/2)))</f>
        <v>71943.518255529634</v>
      </c>
      <c r="K98" s="91">
        <f t="shared" si="82"/>
        <v>12776.48174447036</v>
      </c>
      <c r="L98" s="92">
        <f t="shared" si="86"/>
        <v>84720</v>
      </c>
      <c r="M98" s="91">
        <f t="shared" si="87"/>
        <v>68346.342342753152</v>
      </c>
      <c r="N98" s="91">
        <f t="shared" si="88"/>
        <v>12137.657657246842</v>
      </c>
      <c r="O98" s="91">
        <f t="shared" si="89"/>
        <v>80484</v>
      </c>
      <c r="P98" s="91">
        <f>J98*$P$9</f>
        <v>64749.166429976671</v>
      </c>
      <c r="Q98" s="91">
        <f t="shared" si="91"/>
        <v>11498.833570023324</v>
      </c>
      <c r="R98" s="91">
        <f t="shared" si="92"/>
        <v>76248</v>
      </c>
      <c r="S98" s="91">
        <f t="shared" si="93"/>
        <v>57554.814604423707</v>
      </c>
      <c r="T98" s="91">
        <f t="shared" si="94"/>
        <v>10221.185395576289</v>
      </c>
      <c r="U98" s="91">
        <f t="shared" si="95"/>
        <v>67776</v>
      </c>
      <c r="V98" s="91">
        <f t="shared" si="96"/>
        <v>50360.462778870744</v>
      </c>
      <c r="W98" s="91">
        <f t="shared" si="97"/>
        <v>8943.5372211292524</v>
      </c>
      <c r="X98" s="91">
        <f t="shared" si="98"/>
        <v>59304</v>
      </c>
      <c r="Y98" s="91">
        <f t="shared" si="99"/>
        <v>43166.110953317781</v>
      </c>
      <c r="Z98" s="91">
        <f t="shared" si="100"/>
        <v>7665.8890466822158</v>
      </c>
      <c r="AA98" s="59">
        <f t="shared" si="101"/>
        <v>50832</v>
      </c>
      <c r="AB98" s="32"/>
      <c r="AC98" s="32"/>
      <c r="AD98" s="32"/>
      <c r="AE98" s="32"/>
      <c r="AF98" s="32"/>
      <c r="AG98" s="33"/>
      <c r="AH98" s="32"/>
      <c r="AI98" s="32"/>
    </row>
    <row r="99" spans="1:35" ht="13.5" customHeight="1">
      <c r="A99" s="105">
        <v>80</v>
      </c>
      <c r="B99" s="50">
        <v>42856</v>
      </c>
      <c r="C99" s="61">
        <f>VLOOKUP(B99,'base(indices)'!$A$4:$C$183,3,FALSE)*1.25</f>
        <v>1171.25</v>
      </c>
      <c r="D99" s="343">
        <f>'base(indices)'!G92</f>
        <v>1.25348182</v>
      </c>
      <c r="E99" s="63">
        <f t="shared" si="83"/>
        <v>1468.140581675</v>
      </c>
      <c r="F99" s="307">
        <f>'base(indices)'!$I$147</f>
        <v>0.30830000000000002</v>
      </c>
      <c r="G99" s="63">
        <f t="shared" si="84"/>
        <v>452.62774133040256</v>
      </c>
      <c r="H99" s="268">
        <f t="shared" si="85"/>
        <v>1920.7683230054026</v>
      </c>
      <c r="I99" s="360">
        <f t="shared" si="81"/>
        <v>164435.82576003895</v>
      </c>
      <c r="J99" s="45">
        <f>IF((I99-H$105+(H$105/12*8))+K99-(H99/2)&gt;$I$197,$I$197-K99,(I99-H$105+(H$105/12*8)-(H99/2)))</f>
        <v>71943.518255529634</v>
      </c>
      <c r="K99" s="108">
        <f t="shared" si="82"/>
        <v>12776.48174447036</v>
      </c>
      <c r="L99" s="108">
        <f t="shared" si="86"/>
        <v>84720</v>
      </c>
      <c r="M99" s="108">
        <f t="shared" si="87"/>
        <v>68346.342342753152</v>
      </c>
      <c r="N99" s="108">
        <f t="shared" si="88"/>
        <v>12137.657657246842</v>
      </c>
      <c r="O99" s="108">
        <f t="shared" si="89"/>
        <v>80484</v>
      </c>
      <c r="P99" s="93">
        <f>J99*$P$9</f>
        <v>64749.166429976671</v>
      </c>
      <c r="Q99" s="108">
        <f t="shared" si="91"/>
        <v>11498.833570023324</v>
      </c>
      <c r="R99" s="108">
        <f t="shared" si="92"/>
        <v>76248</v>
      </c>
      <c r="S99" s="108">
        <f t="shared" si="93"/>
        <v>57554.814604423707</v>
      </c>
      <c r="T99" s="108">
        <f t="shared" si="94"/>
        <v>10221.185395576289</v>
      </c>
      <c r="U99" s="108">
        <f t="shared" si="95"/>
        <v>67776</v>
      </c>
      <c r="V99" s="108">
        <f t="shared" si="96"/>
        <v>50360.462778870744</v>
      </c>
      <c r="W99" s="108">
        <f t="shared" si="97"/>
        <v>8943.5372211292524</v>
      </c>
      <c r="X99" s="108">
        <f t="shared" si="98"/>
        <v>59304</v>
      </c>
      <c r="Y99" s="108">
        <f t="shared" si="99"/>
        <v>43166.110953317781</v>
      </c>
      <c r="Z99" s="108">
        <f t="shared" si="100"/>
        <v>7665.8890466822158</v>
      </c>
      <c r="AA99" s="46">
        <f t="shared" si="101"/>
        <v>50832</v>
      </c>
      <c r="AB99" s="16"/>
      <c r="AC99" s="16"/>
      <c r="AD99" s="16"/>
      <c r="AE99" s="16"/>
      <c r="AF99" s="16"/>
      <c r="AG99" s="17"/>
      <c r="AH99" s="16"/>
      <c r="AI99" s="16"/>
    </row>
    <row r="100" spans="1:35" s="26" customFormat="1" ht="13.5" customHeight="1">
      <c r="A100" s="105">
        <v>79</v>
      </c>
      <c r="B100" s="50">
        <v>42887</v>
      </c>
      <c r="C100" s="61">
        <f>VLOOKUP(B100,'base(indices)'!$A$4:$C$183,3,FALSE)*1.25</f>
        <v>1171.25</v>
      </c>
      <c r="D100" s="343">
        <f>'base(indices)'!G93</f>
        <v>1.25048067</v>
      </c>
      <c r="E100" s="54">
        <f t="shared" si="83"/>
        <v>1464.6254847374998</v>
      </c>
      <c r="F100" s="307">
        <f>'base(indices)'!$I$147</f>
        <v>0.30830000000000002</v>
      </c>
      <c r="G100" s="54">
        <f t="shared" si="84"/>
        <v>451.54403694457125</v>
      </c>
      <c r="H100" s="267">
        <f t="shared" si="85"/>
        <v>1916.169521682071</v>
      </c>
      <c r="I100" s="384">
        <f t="shared" si="81"/>
        <v>162515.05743703354</v>
      </c>
      <c r="J100" s="58">
        <f>IF((I100-H$105+(H$105/12*7))+K100-(H100/2)&gt;$I$197,$I$197-K100,(I100-H$105+(H$105/12*7)-(H100/2)))</f>
        <v>71943.518255529634</v>
      </c>
      <c r="K100" s="91">
        <f t="shared" si="82"/>
        <v>12776.48174447036</v>
      </c>
      <c r="L100" s="92">
        <f t="shared" si="86"/>
        <v>84720</v>
      </c>
      <c r="M100" s="91">
        <f t="shared" si="87"/>
        <v>68346.342342753152</v>
      </c>
      <c r="N100" s="91">
        <f t="shared" si="88"/>
        <v>12137.657657246842</v>
      </c>
      <c r="O100" s="91">
        <f t="shared" si="89"/>
        <v>80484</v>
      </c>
      <c r="P100" s="91">
        <f t="shared" ref="P100:P119" si="102">J100*$P$9</f>
        <v>64749.166429976671</v>
      </c>
      <c r="Q100" s="91">
        <f t="shared" si="91"/>
        <v>11498.833570023324</v>
      </c>
      <c r="R100" s="91">
        <f t="shared" si="92"/>
        <v>76248</v>
      </c>
      <c r="S100" s="91">
        <f t="shared" si="93"/>
        <v>57554.814604423707</v>
      </c>
      <c r="T100" s="91">
        <f t="shared" si="94"/>
        <v>10221.185395576289</v>
      </c>
      <c r="U100" s="91">
        <f t="shared" si="95"/>
        <v>67776</v>
      </c>
      <c r="V100" s="91">
        <f t="shared" si="96"/>
        <v>50360.462778870744</v>
      </c>
      <c r="W100" s="91">
        <f t="shared" si="97"/>
        <v>8943.5372211292524</v>
      </c>
      <c r="X100" s="91">
        <f t="shared" si="98"/>
        <v>59304</v>
      </c>
      <c r="Y100" s="91">
        <f t="shared" si="99"/>
        <v>43166.110953317781</v>
      </c>
      <c r="Z100" s="91">
        <f t="shared" si="100"/>
        <v>7665.8890466822158</v>
      </c>
      <c r="AA100" s="59">
        <f t="shared" si="101"/>
        <v>50832</v>
      </c>
      <c r="AB100" s="32"/>
      <c r="AC100" s="32"/>
      <c r="AD100" s="32"/>
      <c r="AE100" s="32"/>
      <c r="AF100" s="32"/>
      <c r="AG100" s="33"/>
      <c r="AH100" s="32"/>
      <c r="AI100" s="32"/>
    </row>
    <row r="101" spans="1:35" ht="13.5" customHeight="1">
      <c r="A101" s="105">
        <v>78</v>
      </c>
      <c r="B101" s="50">
        <v>42917</v>
      </c>
      <c r="C101" s="61">
        <f>VLOOKUP(B101,'base(indices)'!$A$4:$C$183,3,FALSE)*1.25</f>
        <v>1171.25</v>
      </c>
      <c r="D101" s="343">
        <f>'base(indices)'!G94</f>
        <v>1.2484830899999999</v>
      </c>
      <c r="E101" s="63">
        <f t="shared" si="83"/>
        <v>1462.2858191624998</v>
      </c>
      <c r="F101" s="307">
        <f>'base(indices)'!$I$147</f>
        <v>0.30830000000000002</v>
      </c>
      <c r="G101" s="63">
        <f t="shared" si="84"/>
        <v>450.82271804779873</v>
      </c>
      <c r="H101" s="268">
        <f t="shared" si="85"/>
        <v>1913.1085372102984</v>
      </c>
      <c r="I101" s="360">
        <f t="shared" si="81"/>
        <v>160598.88791535146</v>
      </c>
      <c r="J101" s="45">
        <f>IF((I101-H$105+(H$105/12*6))+K101-(H101/2)&gt;$I$197,$I$197-K101,(I101-H$105+(H$105/12*6)-(H101/2)))</f>
        <v>71943.518255529634</v>
      </c>
      <c r="K101" s="108">
        <f t="shared" si="82"/>
        <v>12776.48174447036</v>
      </c>
      <c r="L101" s="108">
        <f t="shared" si="86"/>
        <v>84720</v>
      </c>
      <c r="M101" s="108">
        <f t="shared" si="87"/>
        <v>68346.342342753152</v>
      </c>
      <c r="N101" s="108">
        <f t="shared" si="88"/>
        <v>12137.657657246842</v>
      </c>
      <c r="O101" s="108">
        <f t="shared" si="89"/>
        <v>80484</v>
      </c>
      <c r="P101" s="93">
        <f t="shared" si="102"/>
        <v>64749.166429976671</v>
      </c>
      <c r="Q101" s="108">
        <f t="shared" si="91"/>
        <v>11498.833570023324</v>
      </c>
      <c r="R101" s="108">
        <f t="shared" si="92"/>
        <v>76248</v>
      </c>
      <c r="S101" s="108">
        <f t="shared" si="93"/>
        <v>57554.814604423707</v>
      </c>
      <c r="T101" s="108">
        <f t="shared" si="94"/>
        <v>10221.185395576289</v>
      </c>
      <c r="U101" s="108">
        <f t="shared" si="95"/>
        <v>67776</v>
      </c>
      <c r="V101" s="108">
        <f t="shared" si="96"/>
        <v>50360.462778870744</v>
      </c>
      <c r="W101" s="108">
        <f t="shared" si="97"/>
        <v>8943.5372211292524</v>
      </c>
      <c r="X101" s="108">
        <f t="shared" si="98"/>
        <v>59304</v>
      </c>
      <c r="Y101" s="108">
        <f t="shared" si="99"/>
        <v>43166.110953317781</v>
      </c>
      <c r="Z101" s="108">
        <f t="shared" si="100"/>
        <v>7665.8890466822158</v>
      </c>
      <c r="AA101" s="46">
        <f t="shared" si="101"/>
        <v>50832</v>
      </c>
      <c r="AB101" s="16"/>
      <c r="AC101" s="16"/>
      <c r="AD101" s="16"/>
      <c r="AE101" s="16"/>
      <c r="AF101" s="16"/>
      <c r="AG101" s="17"/>
      <c r="AH101" s="16"/>
      <c r="AI101" s="16"/>
    </row>
    <row r="102" spans="1:35" s="26" customFormat="1" ht="13.5" customHeight="1">
      <c r="A102" s="105">
        <v>77</v>
      </c>
      <c r="B102" s="50">
        <v>42948</v>
      </c>
      <c r="C102" s="61">
        <f>VLOOKUP(B102,'base(indices)'!$A$4:$C$183,3,FALSE)*1.25</f>
        <v>1171.25</v>
      </c>
      <c r="D102" s="343">
        <f>'base(indices)'!G95</f>
        <v>1.2507344199999999</v>
      </c>
      <c r="E102" s="54">
        <f t="shared" si="83"/>
        <v>1464.9226894249998</v>
      </c>
      <c r="F102" s="307">
        <f>'base(indices)'!$I$147</f>
        <v>0.30830000000000002</v>
      </c>
      <c r="G102" s="54">
        <f t="shared" si="84"/>
        <v>451.63566514972746</v>
      </c>
      <c r="H102" s="267">
        <f t="shared" si="85"/>
        <v>1916.5583545747272</v>
      </c>
      <c r="I102" s="384">
        <f t="shared" si="81"/>
        <v>158685.77937814116</v>
      </c>
      <c r="J102" s="58">
        <f>IF((I102-H$105+(H$105/12*5))+K102-(H102/2)&gt;$I$197,$I$197-K102,(I102-H$105+(H$105/12*5)-(H102/2)))</f>
        <v>71943.518255529634</v>
      </c>
      <c r="K102" s="91">
        <f t="shared" si="82"/>
        <v>12776.48174447036</v>
      </c>
      <c r="L102" s="92">
        <f t="shared" si="86"/>
        <v>84720</v>
      </c>
      <c r="M102" s="91">
        <f t="shared" si="87"/>
        <v>68346.342342753152</v>
      </c>
      <c r="N102" s="91">
        <f t="shared" si="88"/>
        <v>12137.657657246842</v>
      </c>
      <c r="O102" s="91">
        <f t="shared" si="89"/>
        <v>80484</v>
      </c>
      <c r="P102" s="91">
        <f t="shared" si="102"/>
        <v>64749.166429976671</v>
      </c>
      <c r="Q102" s="91">
        <f t="shared" si="91"/>
        <v>11498.833570023324</v>
      </c>
      <c r="R102" s="91">
        <f>P102+Q102</f>
        <v>76248</v>
      </c>
      <c r="S102" s="91">
        <f t="shared" si="93"/>
        <v>57554.814604423707</v>
      </c>
      <c r="T102" s="91">
        <f t="shared" si="94"/>
        <v>10221.185395576289</v>
      </c>
      <c r="U102" s="91">
        <f t="shared" si="95"/>
        <v>67776</v>
      </c>
      <c r="V102" s="91">
        <f t="shared" si="96"/>
        <v>50360.462778870744</v>
      </c>
      <c r="W102" s="91">
        <f t="shared" si="97"/>
        <v>8943.5372211292524</v>
      </c>
      <c r="X102" s="91">
        <f t="shared" si="98"/>
        <v>59304</v>
      </c>
      <c r="Y102" s="91">
        <f t="shared" si="99"/>
        <v>43166.110953317781</v>
      </c>
      <c r="Z102" s="91">
        <f t="shared" si="100"/>
        <v>7665.8890466822158</v>
      </c>
      <c r="AA102" s="59">
        <f t="shared" si="101"/>
        <v>50832</v>
      </c>
      <c r="AB102" s="32"/>
      <c r="AC102" s="32"/>
      <c r="AD102" s="32"/>
      <c r="AE102" s="32"/>
      <c r="AF102" s="32"/>
      <c r="AG102" s="33"/>
      <c r="AH102" s="32"/>
      <c r="AI102" s="32"/>
    </row>
    <row r="103" spans="1:35" ht="13.5" customHeight="1">
      <c r="A103" s="105">
        <v>76</v>
      </c>
      <c r="B103" s="50">
        <v>42979</v>
      </c>
      <c r="C103" s="61">
        <f>VLOOKUP(B103,'base(indices)'!$A$4:$C$183,3,FALSE)*1.25</f>
        <v>1171.25</v>
      </c>
      <c r="D103" s="343">
        <f>'base(indices)'!G96</f>
        <v>1.24637211</v>
      </c>
      <c r="E103" s="63">
        <f t="shared" si="83"/>
        <v>1459.8133338375001</v>
      </c>
      <c r="F103" s="307">
        <f>'base(indices)'!$I$147</f>
        <v>0.30830000000000002</v>
      </c>
      <c r="G103" s="63">
        <f t="shared" si="84"/>
        <v>450.0604508221013</v>
      </c>
      <c r="H103" s="268">
        <f t="shared" si="85"/>
        <v>1909.8737846596014</v>
      </c>
      <c r="I103" s="360">
        <f t="shared" si="81"/>
        <v>156769.22102356644</v>
      </c>
      <c r="J103" s="45">
        <f>IF((I103-H$105+(H$105/12*4))+K103-(H103/2)&gt;$I$197,$I$197-K103,(I103-H$105+(H$105/12*4)-(H103/2)))</f>
        <v>71943.518255529634</v>
      </c>
      <c r="K103" s="108">
        <f t="shared" si="82"/>
        <v>12776.48174447036</v>
      </c>
      <c r="L103" s="108">
        <f t="shared" si="86"/>
        <v>84720</v>
      </c>
      <c r="M103" s="108">
        <f t="shared" si="87"/>
        <v>68346.342342753152</v>
      </c>
      <c r="N103" s="108">
        <f t="shared" si="88"/>
        <v>12137.657657246842</v>
      </c>
      <c r="O103" s="108">
        <f t="shared" si="89"/>
        <v>80484</v>
      </c>
      <c r="P103" s="93">
        <f t="shared" si="102"/>
        <v>64749.166429976671</v>
      </c>
      <c r="Q103" s="108">
        <f t="shared" si="91"/>
        <v>11498.833570023324</v>
      </c>
      <c r="R103" s="108">
        <f t="shared" ref="R103:R121" si="103">P103+Q103</f>
        <v>76248</v>
      </c>
      <c r="S103" s="108">
        <f t="shared" si="93"/>
        <v>57554.814604423707</v>
      </c>
      <c r="T103" s="108">
        <f t="shared" si="94"/>
        <v>10221.185395576289</v>
      </c>
      <c r="U103" s="108">
        <f t="shared" si="95"/>
        <v>67776</v>
      </c>
      <c r="V103" s="108">
        <f t="shared" si="96"/>
        <v>50360.462778870744</v>
      </c>
      <c r="W103" s="108">
        <f t="shared" si="97"/>
        <v>8943.5372211292524</v>
      </c>
      <c r="X103" s="108">
        <f t="shared" si="98"/>
        <v>59304</v>
      </c>
      <c r="Y103" s="108">
        <f t="shared" si="99"/>
        <v>43166.110953317781</v>
      </c>
      <c r="Z103" s="108">
        <f t="shared" si="100"/>
        <v>7665.8890466822158</v>
      </c>
      <c r="AA103" s="46">
        <f t="shared" si="101"/>
        <v>50832</v>
      </c>
      <c r="AB103" s="16"/>
      <c r="AC103" s="16"/>
      <c r="AD103" s="16"/>
      <c r="AE103" s="16"/>
      <c r="AF103" s="16"/>
      <c r="AG103" s="17"/>
      <c r="AH103" s="16"/>
      <c r="AI103" s="16"/>
    </row>
    <row r="104" spans="1:35" s="26" customFormat="1" ht="13.5" customHeight="1">
      <c r="A104" s="105">
        <v>75</v>
      </c>
      <c r="B104" s="50">
        <v>43009</v>
      </c>
      <c r="C104" s="61">
        <f>VLOOKUP(B104,'base(indices)'!$A$4:$C$183,3,FALSE)*1.25</f>
        <v>1171.25</v>
      </c>
      <c r="D104" s="343">
        <f>'base(indices)'!G97</f>
        <v>1.24500261</v>
      </c>
      <c r="E104" s="54">
        <f t="shared" si="83"/>
        <v>1458.2093069625</v>
      </c>
      <c r="F104" s="307">
        <f>'base(indices)'!$I$147</f>
        <v>0.30830000000000002</v>
      </c>
      <c r="G104" s="54">
        <f t="shared" si="84"/>
        <v>449.56592933653877</v>
      </c>
      <c r="H104" s="267">
        <f t="shared" si="85"/>
        <v>1907.7752362990389</v>
      </c>
      <c r="I104" s="384">
        <f t="shared" si="81"/>
        <v>154859.34723890683</v>
      </c>
      <c r="J104" s="58">
        <f>IF((I104-H$105+(H$105/12*3))+K104-(H104/2)&gt;$I$197,$I$197-K104,(I104-H$105+(H$105/12*3)-(H104/2)))</f>
        <v>71943.518255529634</v>
      </c>
      <c r="K104" s="91">
        <f t="shared" si="82"/>
        <v>12776.48174447036</v>
      </c>
      <c r="L104" s="92">
        <f t="shared" si="86"/>
        <v>84720</v>
      </c>
      <c r="M104" s="91">
        <f t="shared" si="87"/>
        <v>68346.342342753152</v>
      </c>
      <c r="N104" s="91">
        <f t="shared" si="88"/>
        <v>12137.657657246842</v>
      </c>
      <c r="O104" s="91">
        <f t="shared" si="89"/>
        <v>80484</v>
      </c>
      <c r="P104" s="91">
        <f t="shared" si="102"/>
        <v>64749.166429976671</v>
      </c>
      <c r="Q104" s="91">
        <f t="shared" si="91"/>
        <v>11498.833570023324</v>
      </c>
      <c r="R104" s="91">
        <f t="shared" si="103"/>
        <v>76248</v>
      </c>
      <c r="S104" s="91">
        <f t="shared" si="93"/>
        <v>57554.814604423707</v>
      </c>
      <c r="T104" s="91">
        <f t="shared" si="94"/>
        <v>10221.185395576289</v>
      </c>
      <c r="U104" s="91">
        <f t="shared" si="95"/>
        <v>67776</v>
      </c>
      <c r="V104" s="91">
        <f t="shared" si="96"/>
        <v>50360.462778870744</v>
      </c>
      <c r="W104" s="91">
        <f t="shared" si="97"/>
        <v>8943.5372211292524</v>
      </c>
      <c r="X104" s="91">
        <f t="shared" si="98"/>
        <v>59304</v>
      </c>
      <c r="Y104" s="91">
        <f t="shared" si="99"/>
        <v>43166.110953317781</v>
      </c>
      <c r="Z104" s="91">
        <f t="shared" si="100"/>
        <v>7665.8890466822158</v>
      </c>
      <c r="AA104" s="59">
        <f t="shared" si="101"/>
        <v>50832</v>
      </c>
      <c r="AB104" s="32"/>
      <c r="AC104" s="32"/>
      <c r="AD104" s="32"/>
      <c r="AE104" s="32"/>
      <c r="AF104" s="32"/>
      <c r="AG104" s="33"/>
      <c r="AH104" s="32"/>
      <c r="AI104" s="32"/>
    </row>
    <row r="105" spans="1:35" ht="13.5" customHeight="1">
      <c r="A105" s="105">
        <v>74</v>
      </c>
      <c r="B105" s="50">
        <v>43040</v>
      </c>
      <c r="C105" s="61">
        <f>VLOOKUP(B105,'base(indices)'!$A$4:$C$183,3,FALSE)*1.25</f>
        <v>1171.25</v>
      </c>
      <c r="D105" s="343">
        <f>'base(indices)'!G98</f>
        <v>1.24078394</v>
      </c>
      <c r="E105" s="63">
        <f t="shared" si="83"/>
        <v>1453.268189725</v>
      </c>
      <c r="F105" s="307">
        <f>'base(indices)'!$I$147</f>
        <v>0.30830000000000002</v>
      </c>
      <c r="G105" s="63">
        <f t="shared" si="84"/>
        <v>448.04258289221752</v>
      </c>
      <c r="H105" s="268">
        <f t="shared" si="85"/>
        <v>1901.3107726172175</v>
      </c>
      <c r="I105" s="360">
        <f t="shared" si="81"/>
        <v>152951.57200260781</v>
      </c>
      <c r="J105" s="45">
        <f>IF((I105-H$105+(H$105/12*2))+K105-(H105/2)&gt;$I$197,$I$197-K105,(I105-H$105+(H$105/12*2)-(H105/2)))</f>
        <v>71943.518255529634</v>
      </c>
      <c r="K105" s="108">
        <f t="shared" si="82"/>
        <v>12776.48174447036</v>
      </c>
      <c r="L105" s="108">
        <f t="shared" si="86"/>
        <v>84720</v>
      </c>
      <c r="M105" s="108">
        <f t="shared" si="87"/>
        <v>68346.342342753152</v>
      </c>
      <c r="N105" s="108">
        <f t="shared" si="88"/>
        <v>12137.657657246842</v>
      </c>
      <c r="O105" s="108">
        <f t="shared" si="89"/>
        <v>80484</v>
      </c>
      <c r="P105" s="93">
        <f t="shared" si="102"/>
        <v>64749.166429976671</v>
      </c>
      <c r="Q105" s="108">
        <f t="shared" si="91"/>
        <v>11498.833570023324</v>
      </c>
      <c r="R105" s="108">
        <f t="shared" si="103"/>
        <v>76248</v>
      </c>
      <c r="S105" s="108">
        <f t="shared" si="93"/>
        <v>57554.814604423707</v>
      </c>
      <c r="T105" s="108">
        <f t="shared" si="94"/>
        <v>10221.185395576289</v>
      </c>
      <c r="U105" s="108">
        <f t="shared" si="95"/>
        <v>67776</v>
      </c>
      <c r="V105" s="108">
        <f t="shared" si="96"/>
        <v>50360.462778870744</v>
      </c>
      <c r="W105" s="108">
        <f t="shared" si="97"/>
        <v>8943.5372211292524</v>
      </c>
      <c r="X105" s="108">
        <f t="shared" si="98"/>
        <v>59304</v>
      </c>
      <c r="Y105" s="108">
        <f t="shared" si="99"/>
        <v>43166.110953317781</v>
      </c>
      <c r="Z105" s="108">
        <f t="shared" si="100"/>
        <v>7665.8890466822158</v>
      </c>
      <c r="AA105" s="46">
        <f t="shared" si="101"/>
        <v>50832</v>
      </c>
      <c r="AB105" s="16"/>
      <c r="AC105" s="16"/>
      <c r="AD105" s="16"/>
      <c r="AE105" s="16"/>
      <c r="AF105" s="16"/>
      <c r="AG105" s="17"/>
      <c r="AH105" s="16"/>
      <c r="AI105" s="16"/>
    </row>
    <row r="106" spans="1:35" s="26" customFormat="1" ht="13.5" customHeight="1" thickBot="1">
      <c r="A106" s="161">
        <v>73</v>
      </c>
      <c r="B106" s="247">
        <v>43070</v>
      </c>
      <c r="C106" s="142">
        <f>C105*2</f>
        <v>2342.5</v>
      </c>
      <c r="D106" s="343">
        <f>'base(indices)'!G99</f>
        <v>1.2368261</v>
      </c>
      <c r="E106" s="170">
        <f t="shared" si="83"/>
        <v>2897.2651392500002</v>
      </c>
      <c r="F106" s="307">
        <f>'base(indices)'!$I$147</f>
        <v>0.30830000000000002</v>
      </c>
      <c r="G106" s="170">
        <f t="shared" si="84"/>
        <v>893.22684243077515</v>
      </c>
      <c r="H106" s="368">
        <f t="shared" si="85"/>
        <v>3790.4919816807751</v>
      </c>
      <c r="I106" s="384">
        <f t="shared" si="81"/>
        <v>151050.26122999057</v>
      </c>
      <c r="J106" s="285">
        <f>IF((I106-H$105+(H$105/12*1))+K106-(H106/4)&gt;$I$197,$I$197-K106,(I106-H$105+(H$105/12*1)-(H106/4)))</f>
        <v>71943.518255529634</v>
      </c>
      <c r="K106" s="86">
        <f t="shared" si="82"/>
        <v>12776.48174447036</v>
      </c>
      <c r="L106" s="164">
        <f t="shared" si="86"/>
        <v>84720</v>
      </c>
      <c r="M106" s="86">
        <f t="shared" si="87"/>
        <v>68346.342342753152</v>
      </c>
      <c r="N106" s="86">
        <f t="shared" si="88"/>
        <v>12137.657657246842</v>
      </c>
      <c r="O106" s="86">
        <f t="shared" si="89"/>
        <v>80484</v>
      </c>
      <c r="P106" s="86">
        <f t="shared" si="102"/>
        <v>64749.166429976671</v>
      </c>
      <c r="Q106" s="86">
        <f t="shared" si="91"/>
        <v>11498.833570023324</v>
      </c>
      <c r="R106" s="86">
        <f t="shared" si="103"/>
        <v>76248</v>
      </c>
      <c r="S106" s="86">
        <f t="shared" si="93"/>
        <v>57554.814604423707</v>
      </c>
      <c r="T106" s="86">
        <f t="shared" si="94"/>
        <v>10221.185395576289</v>
      </c>
      <c r="U106" s="86">
        <f t="shared" si="95"/>
        <v>67776</v>
      </c>
      <c r="V106" s="86">
        <f t="shared" si="96"/>
        <v>50360.462778870744</v>
      </c>
      <c r="W106" s="86">
        <f t="shared" si="97"/>
        <v>8943.5372211292524</v>
      </c>
      <c r="X106" s="86">
        <f t="shared" si="98"/>
        <v>59304</v>
      </c>
      <c r="Y106" s="86">
        <f t="shared" si="99"/>
        <v>43166.110953317781</v>
      </c>
      <c r="Z106" s="86">
        <f t="shared" si="100"/>
        <v>7665.8890466822158</v>
      </c>
      <c r="AA106" s="165">
        <f t="shared" si="101"/>
        <v>50832</v>
      </c>
      <c r="AB106" s="32"/>
      <c r="AC106" s="32"/>
      <c r="AD106" s="32"/>
      <c r="AE106" s="32"/>
      <c r="AF106" s="32"/>
      <c r="AG106" s="33"/>
      <c r="AH106" s="32"/>
      <c r="AI106" s="32"/>
    </row>
    <row r="107" spans="1:35" ht="13.5" customHeight="1">
      <c r="A107" s="217">
        <v>72</v>
      </c>
      <c r="B107" s="136">
        <v>43101</v>
      </c>
      <c r="C107" s="120">
        <f>VLOOKUP(B107,'base(indices)'!$A$4:$C$183,3,FALSE)*1.25</f>
        <v>1192.5</v>
      </c>
      <c r="D107" s="386">
        <f>'base(indices)'!G100</f>
        <v>1.2325123099999999</v>
      </c>
      <c r="E107" s="137">
        <f t="shared" si="83"/>
        <v>1469.7709296749999</v>
      </c>
      <c r="F107" s="371">
        <f>'base(indices)'!$I$147</f>
        <v>0.30830000000000002</v>
      </c>
      <c r="G107" s="78">
        <f t="shared" si="84"/>
        <v>453.13037761880253</v>
      </c>
      <c r="H107" s="266">
        <f t="shared" si="85"/>
        <v>1922.9013072938023</v>
      </c>
      <c r="I107" s="358">
        <f t="shared" si="81"/>
        <v>147259.76924830981</v>
      </c>
      <c r="J107" s="48">
        <f>IF((I107-H$117+(H$117))+K107-(H107/2)&gt;$I$197,$I$197-K107,(I107-H$117+(H$117)-(H107/2)))</f>
        <v>71943.518255529634</v>
      </c>
      <c r="K107" s="156">
        <f t="shared" si="82"/>
        <v>12776.48174447036</v>
      </c>
      <c r="L107" s="156">
        <f t="shared" si="86"/>
        <v>84720</v>
      </c>
      <c r="M107" s="156">
        <f t="shared" si="87"/>
        <v>68346.342342753152</v>
      </c>
      <c r="N107" s="156">
        <f t="shared" si="88"/>
        <v>12137.657657246842</v>
      </c>
      <c r="O107" s="156">
        <f t="shared" si="89"/>
        <v>80484</v>
      </c>
      <c r="P107" s="151">
        <f t="shared" si="102"/>
        <v>64749.166429976671</v>
      </c>
      <c r="Q107" s="156">
        <f t="shared" si="91"/>
        <v>11498.833570023324</v>
      </c>
      <c r="R107" s="156">
        <f t="shared" si="103"/>
        <v>76248</v>
      </c>
      <c r="S107" s="156">
        <f t="shared" si="93"/>
        <v>57554.814604423707</v>
      </c>
      <c r="T107" s="156">
        <f t="shared" si="94"/>
        <v>10221.185395576289</v>
      </c>
      <c r="U107" s="156">
        <f t="shared" si="95"/>
        <v>67776</v>
      </c>
      <c r="V107" s="156">
        <f t="shared" si="96"/>
        <v>50360.462778870744</v>
      </c>
      <c r="W107" s="156">
        <f t="shared" si="97"/>
        <v>8943.5372211292524</v>
      </c>
      <c r="X107" s="156">
        <f t="shared" si="98"/>
        <v>59304</v>
      </c>
      <c r="Y107" s="156">
        <f t="shared" si="99"/>
        <v>43166.110953317781</v>
      </c>
      <c r="Z107" s="156">
        <f t="shared" si="100"/>
        <v>7665.8890466822158</v>
      </c>
      <c r="AA107" s="150">
        <f t="shared" si="101"/>
        <v>50832</v>
      </c>
      <c r="AB107" s="16"/>
      <c r="AC107" s="16"/>
      <c r="AD107" s="16"/>
      <c r="AE107" s="16"/>
      <c r="AF107" s="16"/>
      <c r="AG107" s="17"/>
      <c r="AH107" s="16"/>
      <c r="AI107" s="16"/>
    </row>
    <row r="108" spans="1:35" s="26" customFormat="1" ht="13.5" customHeight="1">
      <c r="A108" s="187">
        <v>71</v>
      </c>
      <c r="B108" s="50">
        <v>43132</v>
      </c>
      <c r="C108" s="61">
        <f>VLOOKUP(B108,'base(indices)'!$A$4:$C$183,3,FALSE)*1.25</f>
        <v>1192.5</v>
      </c>
      <c r="D108" s="343">
        <f>'base(indices)'!G101</f>
        <v>1.2277241800000001</v>
      </c>
      <c r="E108" s="52">
        <f t="shared" si="83"/>
        <v>1464.0610846500001</v>
      </c>
      <c r="F108" s="307">
        <f>'base(indices)'!$I$147</f>
        <v>0.30830000000000002</v>
      </c>
      <c r="G108" s="54">
        <f t="shared" si="84"/>
        <v>451.37003239759508</v>
      </c>
      <c r="H108" s="267">
        <f t="shared" si="85"/>
        <v>1915.4311170475953</v>
      </c>
      <c r="I108" s="384">
        <f t="shared" si="81"/>
        <v>145336.86794101601</v>
      </c>
      <c r="J108" s="58">
        <f>IF((I108-H$117+(H$117/12*11))+K108-(H108/2)&gt;$I$197,$I$197-K108,(I108-H$117+(H$117/12*11)-(H108/2)))</f>
        <v>71943.518255529634</v>
      </c>
      <c r="K108" s="91">
        <f t="shared" si="82"/>
        <v>12776.48174447036</v>
      </c>
      <c r="L108" s="92">
        <f t="shared" si="86"/>
        <v>84720</v>
      </c>
      <c r="M108" s="91">
        <f t="shared" si="87"/>
        <v>68346.342342753152</v>
      </c>
      <c r="N108" s="91">
        <f t="shared" si="88"/>
        <v>12137.657657246842</v>
      </c>
      <c r="O108" s="91">
        <f t="shared" si="89"/>
        <v>80484</v>
      </c>
      <c r="P108" s="91">
        <f t="shared" si="102"/>
        <v>64749.166429976671</v>
      </c>
      <c r="Q108" s="91">
        <f t="shared" si="91"/>
        <v>11498.833570023324</v>
      </c>
      <c r="R108" s="91">
        <f t="shared" si="103"/>
        <v>76248</v>
      </c>
      <c r="S108" s="91">
        <f t="shared" si="93"/>
        <v>57554.814604423707</v>
      </c>
      <c r="T108" s="91">
        <f t="shared" si="94"/>
        <v>10221.185395576289</v>
      </c>
      <c r="U108" s="91">
        <f t="shared" si="95"/>
        <v>67776</v>
      </c>
      <c r="V108" s="91">
        <f t="shared" si="96"/>
        <v>50360.462778870744</v>
      </c>
      <c r="W108" s="91">
        <f t="shared" si="97"/>
        <v>8943.5372211292524</v>
      </c>
      <c r="X108" s="91">
        <f t="shared" si="98"/>
        <v>59304</v>
      </c>
      <c r="Y108" s="91">
        <f t="shared" si="99"/>
        <v>43166.110953317781</v>
      </c>
      <c r="Z108" s="91">
        <f t="shared" si="100"/>
        <v>7665.8890466822158</v>
      </c>
      <c r="AA108" s="59">
        <f t="shared" si="101"/>
        <v>50832</v>
      </c>
      <c r="AB108" s="32"/>
      <c r="AC108" s="32"/>
      <c r="AD108" s="32"/>
      <c r="AE108" s="32"/>
      <c r="AF108" s="32"/>
      <c r="AG108" s="33"/>
      <c r="AH108" s="32"/>
      <c r="AI108" s="32"/>
    </row>
    <row r="109" spans="1:35" ht="13.5" customHeight="1">
      <c r="A109" s="187">
        <v>70</v>
      </c>
      <c r="B109" s="50">
        <v>43160</v>
      </c>
      <c r="C109" s="61">
        <f>VLOOKUP(B109,'base(indices)'!$A$4:$C$183,3,FALSE)*1.25</f>
        <v>1192.5</v>
      </c>
      <c r="D109" s="343">
        <f>'base(indices)'!G102</f>
        <v>1.22307649</v>
      </c>
      <c r="E109" s="62">
        <f t="shared" si="83"/>
        <v>1458.518714325</v>
      </c>
      <c r="F109" s="307">
        <f>'base(indices)'!$I$147</f>
        <v>0.30830000000000002</v>
      </c>
      <c r="G109" s="63">
        <f t="shared" si="84"/>
        <v>449.66131962639753</v>
      </c>
      <c r="H109" s="268">
        <f t="shared" si="85"/>
        <v>1908.1800339513975</v>
      </c>
      <c r="I109" s="360">
        <f t="shared" si="81"/>
        <v>143421.43682396843</v>
      </c>
      <c r="J109" s="45">
        <f>IF((I109-H$117+(H$117/12*10))+K109-(H109/2)&gt;$I$197,$I$197-K109,(I109-H$117+(H$117/12*10)-(H109/2)))</f>
        <v>71943.518255529634</v>
      </c>
      <c r="K109" s="108">
        <f t="shared" si="82"/>
        <v>12776.48174447036</v>
      </c>
      <c r="L109" s="108">
        <f t="shared" si="86"/>
        <v>84720</v>
      </c>
      <c r="M109" s="108">
        <f t="shared" si="87"/>
        <v>68346.342342753152</v>
      </c>
      <c r="N109" s="108">
        <f t="shared" si="88"/>
        <v>12137.657657246842</v>
      </c>
      <c r="O109" s="108">
        <f t="shared" si="89"/>
        <v>80484</v>
      </c>
      <c r="P109" s="93">
        <f t="shared" si="102"/>
        <v>64749.166429976671</v>
      </c>
      <c r="Q109" s="108">
        <f t="shared" si="91"/>
        <v>11498.833570023324</v>
      </c>
      <c r="R109" s="108">
        <f t="shared" si="103"/>
        <v>76248</v>
      </c>
      <c r="S109" s="108">
        <f t="shared" si="93"/>
        <v>57554.814604423707</v>
      </c>
      <c r="T109" s="108">
        <f t="shared" si="94"/>
        <v>10221.185395576289</v>
      </c>
      <c r="U109" s="108">
        <f t="shared" si="95"/>
        <v>67776</v>
      </c>
      <c r="V109" s="108">
        <f t="shared" si="96"/>
        <v>50360.462778870744</v>
      </c>
      <c r="W109" s="108">
        <f t="shared" si="97"/>
        <v>8943.5372211292524</v>
      </c>
      <c r="X109" s="108">
        <f t="shared" si="98"/>
        <v>59304</v>
      </c>
      <c r="Y109" s="108">
        <f t="shared" si="99"/>
        <v>43166.110953317781</v>
      </c>
      <c r="Z109" s="108">
        <f t="shared" si="100"/>
        <v>7665.8890466822158</v>
      </c>
      <c r="AA109" s="46">
        <f t="shared" si="101"/>
        <v>50832</v>
      </c>
      <c r="AB109" s="16"/>
      <c r="AC109" s="16"/>
      <c r="AD109" s="16"/>
      <c r="AE109" s="16"/>
      <c r="AF109" s="16"/>
      <c r="AG109" s="17"/>
      <c r="AH109" s="16"/>
      <c r="AI109" s="16"/>
    </row>
    <row r="110" spans="1:35" s="26" customFormat="1" ht="13.5" customHeight="1">
      <c r="A110" s="187">
        <v>69</v>
      </c>
      <c r="B110" s="50">
        <v>43191</v>
      </c>
      <c r="C110" s="61">
        <f>VLOOKUP(B110,'base(indices)'!$A$4:$C$183,3,FALSE)*1.25</f>
        <v>1192.5</v>
      </c>
      <c r="D110" s="343">
        <f>'base(indices)'!G103</f>
        <v>1.2218546400000001</v>
      </c>
      <c r="E110" s="52">
        <f t="shared" si="83"/>
        <v>1457.0616582</v>
      </c>
      <c r="F110" s="307">
        <f>'base(indices)'!$I$147</f>
        <v>0.30830000000000002</v>
      </c>
      <c r="G110" s="54">
        <f t="shared" si="84"/>
        <v>449.21210922306005</v>
      </c>
      <c r="H110" s="267">
        <f t="shared" si="85"/>
        <v>1906.27376742306</v>
      </c>
      <c r="I110" s="384">
        <f t="shared" si="81"/>
        <v>141513.25679001704</v>
      </c>
      <c r="J110" s="58">
        <f>IF((I110-H$117+(H$117/12*9))+K110-(H110/2)&gt;$I$197,$I$197-K110,(I110-H$117+(H$117/12*9)-(H110/2)))</f>
        <v>71943.518255529634</v>
      </c>
      <c r="K110" s="91">
        <f t="shared" si="82"/>
        <v>12776.48174447036</v>
      </c>
      <c r="L110" s="92">
        <f t="shared" si="86"/>
        <v>84720</v>
      </c>
      <c r="M110" s="91">
        <f t="shared" si="87"/>
        <v>68346.342342753152</v>
      </c>
      <c r="N110" s="91">
        <f t="shared" si="88"/>
        <v>12137.657657246842</v>
      </c>
      <c r="O110" s="91">
        <f t="shared" si="89"/>
        <v>80484</v>
      </c>
      <c r="P110" s="91">
        <f t="shared" si="102"/>
        <v>64749.166429976671</v>
      </c>
      <c r="Q110" s="91">
        <f t="shared" si="91"/>
        <v>11498.833570023324</v>
      </c>
      <c r="R110" s="91">
        <f t="shared" si="103"/>
        <v>76248</v>
      </c>
      <c r="S110" s="91">
        <f t="shared" si="93"/>
        <v>57554.814604423707</v>
      </c>
      <c r="T110" s="91">
        <f t="shared" si="94"/>
        <v>10221.185395576289</v>
      </c>
      <c r="U110" s="91">
        <f t="shared" si="95"/>
        <v>67776</v>
      </c>
      <c r="V110" s="91">
        <f t="shared" si="96"/>
        <v>50360.462778870744</v>
      </c>
      <c r="W110" s="91">
        <f t="shared" si="97"/>
        <v>8943.5372211292524</v>
      </c>
      <c r="X110" s="91">
        <f t="shared" si="98"/>
        <v>59304</v>
      </c>
      <c r="Y110" s="91">
        <f t="shared" si="99"/>
        <v>43166.110953317781</v>
      </c>
      <c r="Z110" s="91">
        <f t="shared" si="100"/>
        <v>7665.8890466822158</v>
      </c>
      <c r="AA110" s="59">
        <f t="shared" si="101"/>
        <v>50832</v>
      </c>
      <c r="AB110" s="32"/>
      <c r="AC110" s="32"/>
      <c r="AD110" s="32"/>
      <c r="AE110" s="32"/>
      <c r="AF110" s="32"/>
      <c r="AG110" s="33"/>
      <c r="AH110" s="32"/>
      <c r="AI110" s="32"/>
    </row>
    <row r="111" spans="1:35" ht="13.5" customHeight="1">
      <c r="A111" s="187">
        <v>68</v>
      </c>
      <c r="B111" s="50">
        <v>43221</v>
      </c>
      <c r="C111" s="61">
        <f>VLOOKUP(B111,'base(indices)'!$A$4:$C$183,3,FALSE)*1.25</f>
        <v>1192.5</v>
      </c>
      <c r="D111" s="343">
        <f>'base(indices)'!G104</f>
        <v>1.21929412</v>
      </c>
      <c r="E111" s="62">
        <f t="shared" si="83"/>
        <v>1454.0082381</v>
      </c>
      <c r="F111" s="307">
        <f>'base(indices)'!$I$147</f>
        <v>0.30830000000000002</v>
      </c>
      <c r="G111" s="63">
        <f t="shared" si="84"/>
        <v>448.27073980623004</v>
      </c>
      <c r="H111" s="268">
        <f t="shared" si="85"/>
        <v>1902.27897790623</v>
      </c>
      <c r="I111" s="360">
        <f t="shared" si="81"/>
        <v>139606.98302259398</v>
      </c>
      <c r="J111" s="45">
        <f>IF((I111-H$117+(H$117/12*8))+K111-(H111/2)&gt;$I$197,$I$197-K111,(I111-H$117+(H$117/12*8)-(H111/2)))</f>
        <v>71943.518255529634</v>
      </c>
      <c r="K111" s="108">
        <f t="shared" si="82"/>
        <v>12776.48174447036</v>
      </c>
      <c r="L111" s="108">
        <f t="shared" si="86"/>
        <v>84720</v>
      </c>
      <c r="M111" s="108">
        <f t="shared" si="87"/>
        <v>68346.342342753152</v>
      </c>
      <c r="N111" s="108">
        <f t="shared" si="88"/>
        <v>12137.657657246842</v>
      </c>
      <c r="O111" s="108">
        <f t="shared" si="89"/>
        <v>80484</v>
      </c>
      <c r="P111" s="93">
        <f t="shared" si="102"/>
        <v>64749.166429976671</v>
      </c>
      <c r="Q111" s="108">
        <f t="shared" si="91"/>
        <v>11498.833570023324</v>
      </c>
      <c r="R111" s="108">
        <f t="shared" si="103"/>
        <v>76248</v>
      </c>
      <c r="S111" s="108">
        <f t="shared" si="93"/>
        <v>57554.814604423707</v>
      </c>
      <c r="T111" s="108">
        <f t="shared" si="94"/>
        <v>10221.185395576289</v>
      </c>
      <c r="U111" s="108">
        <f t="shared" si="95"/>
        <v>67776</v>
      </c>
      <c r="V111" s="108">
        <f t="shared" si="96"/>
        <v>50360.462778870744</v>
      </c>
      <c r="W111" s="108">
        <f t="shared" si="97"/>
        <v>8943.5372211292524</v>
      </c>
      <c r="X111" s="108">
        <f t="shared" si="98"/>
        <v>59304</v>
      </c>
      <c r="Y111" s="108">
        <f t="shared" si="99"/>
        <v>43166.110953317781</v>
      </c>
      <c r="Z111" s="108">
        <f t="shared" si="100"/>
        <v>7665.8890466822158</v>
      </c>
      <c r="AA111" s="46">
        <f t="shared" si="101"/>
        <v>50832</v>
      </c>
      <c r="AB111" s="16"/>
      <c r="AC111" s="16"/>
      <c r="AD111" s="16"/>
      <c r="AE111" s="16"/>
      <c r="AF111" s="16"/>
      <c r="AG111" s="17"/>
      <c r="AH111" s="16"/>
      <c r="AI111" s="16"/>
    </row>
    <row r="112" spans="1:35" s="26" customFormat="1" ht="13.5" customHeight="1">
      <c r="A112" s="187">
        <v>67</v>
      </c>
      <c r="B112" s="50">
        <v>43252</v>
      </c>
      <c r="C112" s="61">
        <f>VLOOKUP(B112,'base(indices)'!$A$4:$C$183,3,FALSE)*1.25</f>
        <v>1192.5</v>
      </c>
      <c r="D112" s="343">
        <f>'base(indices)'!G105</f>
        <v>1.2175895000000001</v>
      </c>
      <c r="E112" s="52">
        <f t="shared" si="83"/>
        <v>1451.9754787500001</v>
      </c>
      <c r="F112" s="307">
        <f>'base(indices)'!$I$147</f>
        <v>0.30830000000000002</v>
      </c>
      <c r="G112" s="54">
        <f t="shared" si="84"/>
        <v>447.64404009862506</v>
      </c>
      <c r="H112" s="267">
        <f t="shared" si="85"/>
        <v>1899.6195188486251</v>
      </c>
      <c r="I112" s="384">
        <f t="shared" si="81"/>
        <v>137704.70404468774</v>
      </c>
      <c r="J112" s="58">
        <f>IF((I112-H$117+(H$117/12*7))+K112-(H112/2)&gt;$I$197,$I$197-K112,(I112-H$117+(H$117/12*7)-(H112/2)))</f>
        <v>71943.518255529634</v>
      </c>
      <c r="K112" s="91">
        <f t="shared" si="82"/>
        <v>12776.48174447036</v>
      </c>
      <c r="L112" s="92">
        <f t="shared" si="86"/>
        <v>84720</v>
      </c>
      <c r="M112" s="91">
        <f t="shared" si="87"/>
        <v>68346.342342753152</v>
      </c>
      <c r="N112" s="91">
        <f t="shared" si="88"/>
        <v>12137.657657246842</v>
      </c>
      <c r="O112" s="91">
        <f t="shared" si="89"/>
        <v>80484</v>
      </c>
      <c r="P112" s="91">
        <f t="shared" si="102"/>
        <v>64749.166429976671</v>
      </c>
      <c r="Q112" s="91">
        <f t="shared" si="91"/>
        <v>11498.833570023324</v>
      </c>
      <c r="R112" s="91">
        <f t="shared" si="103"/>
        <v>76248</v>
      </c>
      <c r="S112" s="91">
        <f t="shared" si="93"/>
        <v>57554.814604423707</v>
      </c>
      <c r="T112" s="91">
        <f t="shared" si="94"/>
        <v>10221.185395576289</v>
      </c>
      <c r="U112" s="91">
        <f t="shared" si="95"/>
        <v>67776</v>
      </c>
      <c r="V112" s="91">
        <f t="shared" si="96"/>
        <v>50360.462778870744</v>
      </c>
      <c r="W112" s="91">
        <f t="shared" si="97"/>
        <v>8943.5372211292524</v>
      </c>
      <c r="X112" s="91">
        <f t="shared" si="98"/>
        <v>59304</v>
      </c>
      <c r="Y112" s="91">
        <f t="shared" si="99"/>
        <v>43166.110953317781</v>
      </c>
      <c r="Z112" s="91">
        <f t="shared" si="100"/>
        <v>7665.8890466822158</v>
      </c>
      <c r="AA112" s="59">
        <f t="shared" si="101"/>
        <v>50832</v>
      </c>
      <c r="AB112" s="32"/>
      <c r="AC112" s="32"/>
      <c r="AD112" s="32"/>
      <c r="AE112" s="32"/>
      <c r="AF112" s="32"/>
      <c r="AG112" s="33"/>
      <c r="AH112" s="32"/>
      <c r="AI112" s="32"/>
    </row>
    <row r="113" spans="1:35" ht="13.5" customHeight="1">
      <c r="A113" s="187">
        <v>66</v>
      </c>
      <c r="B113" s="50">
        <v>43282</v>
      </c>
      <c r="C113" s="61">
        <f>VLOOKUP(B113,'base(indices)'!$A$4:$C$183,3,FALSE)*1.25</f>
        <v>1192.5</v>
      </c>
      <c r="D113" s="343">
        <f>'base(indices)'!G106</f>
        <v>1.2042226199999999</v>
      </c>
      <c r="E113" s="62">
        <f t="shared" si="83"/>
        <v>1436.03547435</v>
      </c>
      <c r="F113" s="307">
        <f>'base(indices)'!$I$147</f>
        <v>0.30830000000000002</v>
      </c>
      <c r="G113" s="63">
        <f t="shared" si="84"/>
        <v>442.72973674210499</v>
      </c>
      <c r="H113" s="268">
        <f t="shared" si="85"/>
        <v>1878.7652110921049</v>
      </c>
      <c r="I113" s="360">
        <f t="shared" si="81"/>
        <v>135805.08452583911</v>
      </c>
      <c r="J113" s="45">
        <f>IF((I113-H$117+(H$117/12*6))+K113-(H113/2)&gt;$I$197,$I$197-K113,(I113-H$117+(H$117/12*6)-(H113/2)))</f>
        <v>71943.518255529634</v>
      </c>
      <c r="K113" s="108">
        <f t="shared" si="82"/>
        <v>12776.48174447036</v>
      </c>
      <c r="L113" s="108">
        <f t="shared" si="86"/>
        <v>84720</v>
      </c>
      <c r="M113" s="108">
        <f t="shared" si="87"/>
        <v>68346.342342753152</v>
      </c>
      <c r="N113" s="108">
        <f t="shared" si="88"/>
        <v>12137.657657246842</v>
      </c>
      <c r="O113" s="108">
        <f t="shared" si="89"/>
        <v>80484</v>
      </c>
      <c r="P113" s="93">
        <f t="shared" si="102"/>
        <v>64749.166429976671</v>
      </c>
      <c r="Q113" s="108">
        <f t="shared" si="91"/>
        <v>11498.833570023324</v>
      </c>
      <c r="R113" s="108">
        <f t="shared" si="103"/>
        <v>76248</v>
      </c>
      <c r="S113" s="108">
        <f t="shared" si="93"/>
        <v>57554.814604423707</v>
      </c>
      <c r="T113" s="108">
        <f t="shared" si="94"/>
        <v>10221.185395576289</v>
      </c>
      <c r="U113" s="108">
        <f t="shared" si="95"/>
        <v>67776</v>
      </c>
      <c r="V113" s="108">
        <f t="shared" si="96"/>
        <v>50360.462778870744</v>
      </c>
      <c r="W113" s="108">
        <f t="shared" si="97"/>
        <v>8943.5372211292524</v>
      </c>
      <c r="X113" s="108">
        <f t="shared" si="98"/>
        <v>59304</v>
      </c>
      <c r="Y113" s="108">
        <f t="shared" si="99"/>
        <v>43166.110953317781</v>
      </c>
      <c r="Z113" s="108">
        <f t="shared" si="100"/>
        <v>7665.8890466822158</v>
      </c>
      <c r="AA113" s="46">
        <f t="shared" si="101"/>
        <v>50832</v>
      </c>
      <c r="AB113" s="16"/>
      <c r="AC113" s="16"/>
      <c r="AD113" s="16"/>
      <c r="AE113" s="16"/>
      <c r="AF113" s="16"/>
      <c r="AG113" s="17"/>
      <c r="AH113" s="16"/>
      <c r="AI113" s="16"/>
    </row>
    <row r="114" spans="1:35" s="26" customFormat="1" ht="13.5" customHeight="1">
      <c r="A114" s="187">
        <v>65</v>
      </c>
      <c r="B114" s="50">
        <v>43313</v>
      </c>
      <c r="C114" s="61">
        <f>VLOOKUP(B114,'base(indices)'!$A$4:$C$183,3,FALSE)*1.25</f>
        <v>1192.5</v>
      </c>
      <c r="D114" s="343">
        <f>'base(indices)'!G107</f>
        <v>1.19656461</v>
      </c>
      <c r="E114" s="52">
        <f t="shared" si="83"/>
        <v>1426.9032974250001</v>
      </c>
      <c r="F114" s="307">
        <f>'base(indices)'!$I$147</f>
        <v>0.30830000000000002</v>
      </c>
      <c r="G114" s="54">
        <f t="shared" si="84"/>
        <v>439.91428659612757</v>
      </c>
      <c r="H114" s="267">
        <f t="shared" si="85"/>
        <v>1866.8175840211277</v>
      </c>
      <c r="I114" s="384">
        <f t="shared" si="81"/>
        <v>133926.319314747</v>
      </c>
      <c r="J114" s="58">
        <f>IF((I114-H$117+(H$117/12*5))+K114-(H114/2)&gt;$I$197,$I$197-K114,(I114-H$117+(H$117/12*5)-(H114/2)))</f>
        <v>71943.518255529634</v>
      </c>
      <c r="K114" s="91">
        <f t="shared" si="82"/>
        <v>12776.48174447036</v>
      </c>
      <c r="L114" s="92">
        <f t="shared" si="86"/>
        <v>84720</v>
      </c>
      <c r="M114" s="91">
        <f t="shared" si="87"/>
        <v>68346.342342753152</v>
      </c>
      <c r="N114" s="91">
        <f t="shared" si="88"/>
        <v>12137.657657246842</v>
      </c>
      <c r="O114" s="91">
        <f t="shared" si="89"/>
        <v>80484</v>
      </c>
      <c r="P114" s="91">
        <f t="shared" si="102"/>
        <v>64749.166429976671</v>
      </c>
      <c r="Q114" s="91">
        <f t="shared" si="91"/>
        <v>11498.833570023324</v>
      </c>
      <c r="R114" s="91">
        <f t="shared" si="103"/>
        <v>76248</v>
      </c>
      <c r="S114" s="91">
        <f t="shared" si="93"/>
        <v>57554.814604423707</v>
      </c>
      <c r="T114" s="91">
        <f t="shared" si="94"/>
        <v>10221.185395576289</v>
      </c>
      <c r="U114" s="91">
        <f t="shared" si="95"/>
        <v>67776</v>
      </c>
      <c r="V114" s="91">
        <f t="shared" si="96"/>
        <v>50360.462778870744</v>
      </c>
      <c r="W114" s="91">
        <f t="shared" si="97"/>
        <v>8943.5372211292524</v>
      </c>
      <c r="X114" s="91">
        <f t="shared" si="98"/>
        <v>59304</v>
      </c>
      <c r="Y114" s="91">
        <f t="shared" si="99"/>
        <v>43166.110953317781</v>
      </c>
      <c r="Z114" s="91">
        <f t="shared" si="100"/>
        <v>7665.8890466822158</v>
      </c>
      <c r="AA114" s="59">
        <f t="shared" si="101"/>
        <v>50832</v>
      </c>
      <c r="AB114" s="32"/>
      <c r="AC114" s="32"/>
      <c r="AD114" s="32"/>
      <c r="AE114" s="32"/>
      <c r="AF114" s="32"/>
      <c r="AG114" s="33"/>
      <c r="AH114" s="32"/>
      <c r="AI114" s="32"/>
    </row>
    <row r="115" spans="1:35" ht="13.5" customHeight="1">
      <c r="A115" s="187">
        <v>64</v>
      </c>
      <c r="B115" s="50">
        <v>43344</v>
      </c>
      <c r="C115" s="61">
        <f>VLOOKUP(B115,'base(indices)'!$A$4:$C$183,3,FALSE)*1.25</f>
        <v>1192.5</v>
      </c>
      <c r="D115" s="343">
        <f>'base(indices)'!G108</f>
        <v>1.1950111000000001</v>
      </c>
      <c r="E115" s="62">
        <f t="shared" si="83"/>
        <v>1425.0507367500002</v>
      </c>
      <c r="F115" s="307">
        <f>'base(indices)'!$I$147</f>
        <v>0.30830000000000002</v>
      </c>
      <c r="G115" s="63">
        <f t="shared" si="84"/>
        <v>439.34314214002507</v>
      </c>
      <c r="H115" s="268">
        <f t="shared" si="85"/>
        <v>1864.3938788900252</v>
      </c>
      <c r="I115" s="360">
        <f t="shared" si="81"/>
        <v>132059.50173072587</v>
      </c>
      <c r="J115" s="45">
        <f>IF((I115-H$117+(H$117/12*4))+K115-(H115/2)&gt;$I$197,$I$197-K115,(I115-H$117+(H$117/12*4)-(H115/2)))</f>
        <v>71943.518255529634</v>
      </c>
      <c r="K115" s="108">
        <f t="shared" si="82"/>
        <v>12776.48174447036</v>
      </c>
      <c r="L115" s="108">
        <f t="shared" si="86"/>
        <v>84720</v>
      </c>
      <c r="M115" s="108">
        <f t="shared" si="87"/>
        <v>68346.342342753152</v>
      </c>
      <c r="N115" s="108">
        <f t="shared" si="88"/>
        <v>12137.657657246842</v>
      </c>
      <c r="O115" s="108">
        <f t="shared" si="89"/>
        <v>80484</v>
      </c>
      <c r="P115" s="93">
        <f t="shared" si="102"/>
        <v>64749.166429976671</v>
      </c>
      <c r="Q115" s="108">
        <f t="shared" si="91"/>
        <v>11498.833570023324</v>
      </c>
      <c r="R115" s="108">
        <f t="shared" si="103"/>
        <v>76248</v>
      </c>
      <c r="S115" s="108">
        <f t="shared" si="93"/>
        <v>57554.814604423707</v>
      </c>
      <c r="T115" s="108">
        <f t="shared" si="94"/>
        <v>10221.185395576289</v>
      </c>
      <c r="U115" s="108">
        <f t="shared" si="95"/>
        <v>67776</v>
      </c>
      <c r="V115" s="108">
        <f t="shared" si="96"/>
        <v>50360.462778870744</v>
      </c>
      <c r="W115" s="108">
        <f t="shared" si="97"/>
        <v>8943.5372211292524</v>
      </c>
      <c r="X115" s="108">
        <f t="shared" si="98"/>
        <v>59304</v>
      </c>
      <c r="Y115" s="108">
        <f t="shared" si="99"/>
        <v>43166.110953317781</v>
      </c>
      <c r="Z115" s="108">
        <f t="shared" si="100"/>
        <v>7665.8890466822158</v>
      </c>
      <c r="AA115" s="46">
        <f t="shared" si="101"/>
        <v>50832</v>
      </c>
      <c r="AB115" s="16"/>
      <c r="AC115" s="16"/>
      <c r="AD115" s="16"/>
      <c r="AE115" s="16"/>
      <c r="AF115" s="16"/>
      <c r="AG115" s="17"/>
      <c r="AH115" s="16"/>
      <c r="AI115" s="16"/>
    </row>
    <row r="116" spans="1:35" s="26" customFormat="1" ht="13.5" customHeight="1">
      <c r="A116" s="187">
        <v>63</v>
      </c>
      <c r="B116" s="50">
        <v>43374</v>
      </c>
      <c r="C116" s="61">
        <f>VLOOKUP(B116,'base(indices)'!$A$4:$C$183,3,FALSE)*1.25</f>
        <v>1192.5</v>
      </c>
      <c r="D116" s="343">
        <f>'base(indices)'!G109</f>
        <v>1.1939365500000001</v>
      </c>
      <c r="E116" s="52">
        <f t="shared" si="83"/>
        <v>1423.769335875</v>
      </c>
      <c r="F116" s="307">
        <f>'base(indices)'!$I$147</f>
        <v>0.30830000000000002</v>
      </c>
      <c r="G116" s="54">
        <f t="shared" si="84"/>
        <v>438.94808625026252</v>
      </c>
      <c r="H116" s="267">
        <f t="shared" si="85"/>
        <v>1862.7174221252626</v>
      </c>
      <c r="I116" s="384">
        <f t="shared" si="81"/>
        <v>130195.10785183584</v>
      </c>
      <c r="J116" s="58">
        <f>IF((I116-H$117+(H$117/12*3))+K116-(H116/2)&gt;$I$197,$I$197-K116,(I116-H$117+(H$117/12*3)-(H116/2)))</f>
        <v>71943.518255529634</v>
      </c>
      <c r="K116" s="91">
        <f t="shared" si="82"/>
        <v>12776.48174447036</v>
      </c>
      <c r="L116" s="92">
        <f t="shared" si="86"/>
        <v>84720</v>
      </c>
      <c r="M116" s="91">
        <f t="shared" si="87"/>
        <v>68346.342342753152</v>
      </c>
      <c r="N116" s="91">
        <f t="shared" si="88"/>
        <v>12137.657657246842</v>
      </c>
      <c r="O116" s="91">
        <f t="shared" si="89"/>
        <v>80484</v>
      </c>
      <c r="P116" s="91">
        <f t="shared" si="102"/>
        <v>64749.166429976671</v>
      </c>
      <c r="Q116" s="91">
        <f t="shared" si="91"/>
        <v>11498.833570023324</v>
      </c>
      <c r="R116" s="91">
        <f t="shared" si="103"/>
        <v>76248</v>
      </c>
      <c r="S116" s="91">
        <f t="shared" si="93"/>
        <v>57554.814604423707</v>
      </c>
      <c r="T116" s="91">
        <f t="shared" si="94"/>
        <v>10221.185395576289</v>
      </c>
      <c r="U116" s="91">
        <f t="shared" si="95"/>
        <v>67776</v>
      </c>
      <c r="V116" s="91">
        <f t="shared" si="96"/>
        <v>50360.462778870744</v>
      </c>
      <c r="W116" s="91">
        <f t="shared" si="97"/>
        <v>8943.5372211292524</v>
      </c>
      <c r="X116" s="91">
        <f t="shared" si="98"/>
        <v>59304</v>
      </c>
      <c r="Y116" s="91">
        <f t="shared" si="99"/>
        <v>43166.110953317781</v>
      </c>
      <c r="Z116" s="91">
        <f t="shared" si="100"/>
        <v>7665.8890466822158</v>
      </c>
      <c r="AA116" s="59">
        <f t="shared" si="101"/>
        <v>50832</v>
      </c>
      <c r="AB116" s="32"/>
      <c r="AC116" s="32"/>
      <c r="AD116" s="32"/>
      <c r="AE116" s="32"/>
      <c r="AF116" s="32"/>
      <c r="AG116" s="33"/>
      <c r="AH116" s="32"/>
      <c r="AI116" s="32"/>
    </row>
    <row r="117" spans="1:35" ht="13.5" customHeight="1">
      <c r="A117" s="187">
        <v>62</v>
      </c>
      <c r="B117" s="50">
        <v>43405</v>
      </c>
      <c r="C117" s="61">
        <f>VLOOKUP(B117,'base(indices)'!$A$4:$C$183,3,FALSE)*1.25</f>
        <v>1192.5</v>
      </c>
      <c r="D117" s="343">
        <f>'base(indices)'!G110</f>
        <v>1.1870516499999999</v>
      </c>
      <c r="E117" s="62">
        <f t="shared" si="83"/>
        <v>1415.5590926249999</v>
      </c>
      <c r="F117" s="307">
        <f>'base(indices)'!$I$147</f>
        <v>0.30830000000000002</v>
      </c>
      <c r="G117" s="63">
        <f t="shared" si="84"/>
        <v>436.4168682562875</v>
      </c>
      <c r="H117" s="268">
        <f t="shared" si="85"/>
        <v>1851.9759608812874</v>
      </c>
      <c r="I117" s="360">
        <f t="shared" si="81"/>
        <v>128332.39042971058</v>
      </c>
      <c r="J117" s="45">
        <f>IF((I117-H$117+(H$117/12*2))+K117-(H117/2)&gt;$I$197,$I$197-K117,(I117-H$117+(H$117/12*2)-(H117/2)))</f>
        <v>71943.518255529634</v>
      </c>
      <c r="K117" s="108">
        <f t="shared" si="82"/>
        <v>12776.48174447036</v>
      </c>
      <c r="L117" s="108">
        <f t="shared" si="86"/>
        <v>84720</v>
      </c>
      <c r="M117" s="108">
        <f t="shared" si="87"/>
        <v>68346.342342753152</v>
      </c>
      <c r="N117" s="108">
        <f t="shared" si="88"/>
        <v>12137.657657246842</v>
      </c>
      <c r="O117" s="108">
        <f t="shared" si="89"/>
        <v>80484</v>
      </c>
      <c r="P117" s="93">
        <f t="shared" si="102"/>
        <v>64749.166429976671</v>
      </c>
      <c r="Q117" s="108">
        <f t="shared" si="91"/>
        <v>11498.833570023324</v>
      </c>
      <c r="R117" s="108">
        <f t="shared" si="103"/>
        <v>76248</v>
      </c>
      <c r="S117" s="108">
        <f t="shared" si="93"/>
        <v>57554.814604423707</v>
      </c>
      <c r="T117" s="108">
        <f t="shared" si="94"/>
        <v>10221.185395576289</v>
      </c>
      <c r="U117" s="108">
        <f t="shared" si="95"/>
        <v>67776</v>
      </c>
      <c r="V117" s="108">
        <f t="shared" si="96"/>
        <v>50360.462778870744</v>
      </c>
      <c r="W117" s="108">
        <f t="shared" si="97"/>
        <v>8943.5372211292524</v>
      </c>
      <c r="X117" s="108">
        <f t="shared" si="98"/>
        <v>59304</v>
      </c>
      <c r="Y117" s="108">
        <f t="shared" si="99"/>
        <v>43166.110953317781</v>
      </c>
      <c r="Z117" s="108">
        <f t="shared" si="100"/>
        <v>7665.8890466822158</v>
      </c>
      <c r="AA117" s="46">
        <f t="shared" si="101"/>
        <v>50832</v>
      </c>
      <c r="AB117" s="16"/>
      <c r="AC117" s="16"/>
      <c r="AD117" s="16"/>
      <c r="AE117" s="16"/>
      <c r="AF117" s="16"/>
      <c r="AG117" s="17"/>
      <c r="AH117" s="16"/>
      <c r="AI117" s="16"/>
    </row>
    <row r="118" spans="1:35" s="26" customFormat="1" ht="13.5" customHeight="1" thickBot="1">
      <c r="A118" s="305">
        <v>61</v>
      </c>
      <c r="B118" s="68">
        <v>43435</v>
      </c>
      <c r="C118" s="69">
        <f>C117*2</f>
        <v>2385</v>
      </c>
      <c r="D118" s="335">
        <f>'base(indices)'!G111</f>
        <v>1.18480053</v>
      </c>
      <c r="E118" s="219">
        <f t="shared" si="83"/>
        <v>2825.74926405</v>
      </c>
      <c r="F118" s="304">
        <f>'base(indices)'!$I$147</f>
        <v>0.30830000000000002</v>
      </c>
      <c r="G118" s="163">
        <f t="shared" si="84"/>
        <v>871.17849810661505</v>
      </c>
      <c r="H118" s="355">
        <f t="shared" si="85"/>
        <v>3696.9277621566152</v>
      </c>
      <c r="I118" s="361">
        <f t="shared" si="81"/>
        <v>126480.41446882929</v>
      </c>
      <c r="J118" s="175">
        <f>IF((I118-H$117+(H$117/12*1))+K118-(H118/4)&gt;$I$197,$I$197-K118,(I118-H$117+(H$117/12*1)-(H118/4)))</f>
        <v>71943.518255529634</v>
      </c>
      <c r="K118" s="202">
        <f t="shared" si="82"/>
        <v>12776.48174447036</v>
      </c>
      <c r="L118" s="250">
        <f t="shared" si="86"/>
        <v>84720</v>
      </c>
      <c r="M118" s="202">
        <f t="shared" si="87"/>
        <v>68346.342342753152</v>
      </c>
      <c r="N118" s="202">
        <f t="shared" si="88"/>
        <v>12137.657657246842</v>
      </c>
      <c r="O118" s="202">
        <f t="shared" si="89"/>
        <v>80484</v>
      </c>
      <c r="P118" s="202">
        <f t="shared" si="102"/>
        <v>64749.166429976671</v>
      </c>
      <c r="Q118" s="202">
        <f t="shared" si="91"/>
        <v>11498.833570023324</v>
      </c>
      <c r="R118" s="202">
        <f t="shared" si="103"/>
        <v>76248</v>
      </c>
      <c r="S118" s="202">
        <f t="shared" si="93"/>
        <v>57554.814604423707</v>
      </c>
      <c r="T118" s="202">
        <f t="shared" si="94"/>
        <v>10221.185395576289</v>
      </c>
      <c r="U118" s="202">
        <f t="shared" si="95"/>
        <v>67776</v>
      </c>
      <c r="V118" s="202">
        <f t="shared" si="96"/>
        <v>50360.462778870744</v>
      </c>
      <c r="W118" s="202">
        <f t="shared" si="97"/>
        <v>8943.5372211292524</v>
      </c>
      <c r="X118" s="202">
        <f t="shared" si="98"/>
        <v>59304</v>
      </c>
      <c r="Y118" s="202">
        <f t="shared" si="99"/>
        <v>43166.110953317781</v>
      </c>
      <c r="Z118" s="202">
        <f t="shared" si="100"/>
        <v>7665.8890466822158</v>
      </c>
      <c r="AA118" s="203">
        <f t="shared" si="101"/>
        <v>50832</v>
      </c>
      <c r="AB118" s="32"/>
      <c r="AC118" s="32"/>
      <c r="AD118" s="32"/>
      <c r="AE118" s="32"/>
      <c r="AF118" s="32"/>
      <c r="AG118" s="33"/>
      <c r="AH118" s="32"/>
      <c r="AI118" s="32"/>
    </row>
    <row r="119" spans="1:35" ht="13.5" customHeight="1">
      <c r="A119" s="190">
        <v>60</v>
      </c>
      <c r="B119" s="246">
        <v>43466</v>
      </c>
      <c r="C119" s="273">
        <f>VLOOKUP(B119,'base(indices)'!$A$4:$C$183,3,FALSE)*1.25</f>
        <v>1247.5</v>
      </c>
      <c r="D119" s="306">
        <f>'base(indices)'!G112</f>
        <v>1.18669925</v>
      </c>
      <c r="E119" s="206">
        <f t="shared" si="83"/>
        <v>1480.4073143749999</v>
      </c>
      <c r="F119" s="264">
        <f>'base(indices)'!$I$147</f>
        <v>0.30830000000000002</v>
      </c>
      <c r="G119" s="154">
        <f t="shared" si="84"/>
        <v>456.40957502181249</v>
      </c>
      <c r="H119" s="362">
        <f t="shared" si="85"/>
        <v>1936.8168893968125</v>
      </c>
      <c r="I119" s="401">
        <f t="shared" si="81"/>
        <v>122783.48670667267</v>
      </c>
      <c r="J119" s="288">
        <f>IF((I119-H$129+(H$129))+K119-(H119/2)&gt;$I$197,$I$197-K119,(I119-H$129+(H$129)-(H119/2)))</f>
        <v>71943.518255529634</v>
      </c>
      <c r="K119" s="109">
        <f t="shared" si="82"/>
        <v>12776.48174447036</v>
      </c>
      <c r="L119" s="109">
        <f t="shared" si="86"/>
        <v>84720</v>
      </c>
      <c r="M119" s="109">
        <f t="shared" si="87"/>
        <v>68346.342342753152</v>
      </c>
      <c r="N119" s="109">
        <f t="shared" si="88"/>
        <v>12137.657657246842</v>
      </c>
      <c r="O119" s="109">
        <f t="shared" si="89"/>
        <v>80484</v>
      </c>
      <c r="P119" s="90">
        <f t="shared" si="102"/>
        <v>64749.166429976671</v>
      </c>
      <c r="Q119" s="109">
        <f t="shared" si="91"/>
        <v>11498.833570023324</v>
      </c>
      <c r="R119" s="109">
        <f t="shared" si="103"/>
        <v>76248</v>
      </c>
      <c r="S119" s="109">
        <f t="shared" si="93"/>
        <v>57554.814604423707</v>
      </c>
      <c r="T119" s="109">
        <f t="shared" si="94"/>
        <v>10221.185395576289</v>
      </c>
      <c r="U119" s="109">
        <f t="shared" si="95"/>
        <v>67776</v>
      </c>
      <c r="V119" s="109">
        <f t="shared" si="96"/>
        <v>50360.462778870744</v>
      </c>
      <c r="W119" s="109">
        <f t="shared" si="97"/>
        <v>8943.5372211292524</v>
      </c>
      <c r="X119" s="109">
        <f t="shared" si="98"/>
        <v>59304</v>
      </c>
      <c r="Y119" s="109">
        <f t="shared" si="99"/>
        <v>43166.110953317781</v>
      </c>
      <c r="Z119" s="109">
        <f t="shared" si="100"/>
        <v>7665.8890466822158</v>
      </c>
      <c r="AA119" s="49">
        <f t="shared" si="101"/>
        <v>50832</v>
      </c>
      <c r="AB119" s="16"/>
      <c r="AC119" s="16"/>
      <c r="AD119" s="16"/>
      <c r="AE119" s="16"/>
      <c r="AF119" s="16"/>
      <c r="AG119" s="17"/>
      <c r="AH119" s="16"/>
      <c r="AI119" s="16"/>
    </row>
    <row r="120" spans="1:35" s="26" customFormat="1" ht="13.5" customHeight="1">
      <c r="A120" s="187">
        <v>59</v>
      </c>
      <c r="B120" s="50">
        <v>43497</v>
      </c>
      <c r="C120" s="61">
        <f>VLOOKUP(B120,'base(indices)'!$A$4:$C$183,3,FALSE)*1.25</f>
        <v>1247.5</v>
      </c>
      <c r="D120" s="343">
        <f>'base(indices)'!G113</f>
        <v>1.1831498</v>
      </c>
      <c r="E120" s="52">
        <f t="shared" si="83"/>
        <v>1475.9793755000001</v>
      </c>
      <c r="F120" s="307">
        <f>'base(indices)'!$I$147</f>
        <v>0.30830000000000002</v>
      </c>
      <c r="G120" s="54">
        <f t="shared" si="84"/>
        <v>455.04444146665003</v>
      </c>
      <c r="H120" s="267">
        <f t="shared" si="85"/>
        <v>1931.02381696665</v>
      </c>
      <c r="I120" s="384">
        <f t="shared" si="81"/>
        <v>120846.66981727586</v>
      </c>
      <c r="J120" s="58">
        <f>IF((I120-H$129+(H$129/12*11))+K120-(H120/2)&gt;$I$197,$I$197-K120,(I120-H$129+(H$129/12*11)-(H120/2)))</f>
        <v>71943.518255529634</v>
      </c>
      <c r="K120" s="91">
        <f t="shared" si="82"/>
        <v>12776.48174447036</v>
      </c>
      <c r="L120" s="92">
        <f t="shared" si="86"/>
        <v>84720</v>
      </c>
      <c r="M120" s="91">
        <f t="shared" si="87"/>
        <v>68346.342342753152</v>
      </c>
      <c r="N120" s="91">
        <f t="shared" si="88"/>
        <v>12137.657657246842</v>
      </c>
      <c r="O120" s="91">
        <f t="shared" si="89"/>
        <v>80484</v>
      </c>
      <c r="P120" s="91">
        <f>J120*$P$9</f>
        <v>64749.166429976671</v>
      </c>
      <c r="Q120" s="91">
        <f t="shared" si="91"/>
        <v>11498.833570023324</v>
      </c>
      <c r="R120" s="91">
        <f t="shared" si="103"/>
        <v>76248</v>
      </c>
      <c r="S120" s="91">
        <f t="shared" si="93"/>
        <v>57554.814604423707</v>
      </c>
      <c r="T120" s="91">
        <f t="shared" si="94"/>
        <v>10221.185395576289</v>
      </c>
      <c r="U120" s="91">
        <f t="shared" si="95"/>
        <v>67776</v>
      </c>
      <c r="V120" s="91">
        <f t="shared" si="96"/>
        <v>50360.462778870744</v>
      </c>
      <c r="W120" s="91">
        <f t="shared" si="97"/>
        <v>8943.5372211292524</v>
      </c>
      <c r="X120" s="91">
        <f t="shared" si="98"/>
        <v>59304</v>
      </c>
      <c r="Y120" s="91">
        <f t="shared" si="99"/>
        <v>43166.110953317781</v>
      </c>
      <c r="Z120" s="91">
        <f t="shared" si="100"/>
        <v>7665.8890466822158</v>
      </c>
      <c r="AA120" s="59">
        <f t="shared" si="101"/>
        <v>50832</v>
      </c>
      <c r="AB120" s="32"/>
      <c r="AC120" s="32"/>
      <c r="AD120" s="32"/>
      <c r="AE120" s="32"/>
      <c r="AF120" s="32"/>
      <c r="AG120" s="33"/>
      <c r="AH120" s="32"/>
      <c r="AI120" s="32"/>
    </row>
    <row r="121" spans="1:35" ht="13.5" customHeight="1">
      <c r="A121" s="187">
        <v>58</v>
      </c>
      <c r="B121" s="50">
        <v>43525</v>
      </c>
      <c r="C121" s="61">
        <f>VLOOKUP(B121,'base(indices)'!$A$4:$C$183,3,FALSE)*1.25</f>
        <v>1247.5</v>
      </c>
      <c r="D121" s="343">
        <f>'base(indices)'!G114</f>
        <v>1.1791407199999999</v>
      </c>
      <c r="E121" s="62">
        <f t="shared" si="83"/>
        <v>1470.9780481999999</v>
      </c>
      <c r="F121" s="307">
        <f>'base(indices)'!$I$147</f>
        <v>0.30830000000000002</v>
      </c>
      <c r="G121" s="63">
        <f t="shared" si="84"/>
        <v>453.50253226005998</v>
      </c>
      <c r="H121" s="268">
        <f t="shared" si="85"/>
        <v>1924.4805804600599</v>
      </c>
      <c r="I121" s="360">
        <f t="shared" si="81"/>
        <v>118915.64600030921</v>
      </c>
      <c r="J121" s="45">
        <f>IF((I121-H$129+(H$129/12*10))+K121-(H121/2)&gt;$I$197,$I$197-K121,(I121-H$129+(H$129/12*10)-(H121/2)))</f>
        <v>71943.518255529634</v>
      </c>
      <c r="K121" s="108">
        <f t="shared" si="82"/>
        <v>12776.48174447036</v>
      </c>
      <c r="L121" s="108">
        <f t="shared" si="86"/>
        <v>84720</v>
      </c>
      <c r="M121" s="108">
        <f t="shared" si="87"/>
        <v>68346.342342753152</v>
      </c>
      <c r="N121" s="108">
        <f t="shared" si="88"/>
        <v>12137.657657246842</v>
      </c>
      <c r="O121" s="108">
        <f t="shared" si="89"/>
        <v>80484</v>
      </c>
      <c r="P121" s="93">
        <f>J121*$P$9</f>
        <v>64749.166429976671</v>
      </c>
      <c r="Q121" s="108">
        <f t="shared" si="91"/>
        <v>11498.833570023324</v>
      </c>
      <c r="R121" s="108">
        <f t="shared" si="103"/>
        <v>76248</v>
      </c>
      <c r="S121" s="108">
        <f t="shared" si="93"/>
        <v>57554.814604423707</v>
      </c>
      <c r="T121" s="108">
        <f t="shared" si="94"/>
        <v>10221.185395576289</v>
      </c>
      <c r="U121" s="108">
        <f t="shared" si="95"/>
        <v>67776</v>
      </c>
      <c r="V121" s="108">
        <f t="shared" si="96"/>
        <v>50360.462778870744</v>
      </c>
      <c r="W121" s="108">
        <f t="shared" si="97"/>
        <v>8943.5372211292524</v>
      </c>
      <c r="X121" s="108">
        <f t="shared" si="98"/>
        <v>59304</v>
      </c>
      <c r="Y121" s="108">
        <f t="shared" si="99"/>
        <v>43166.110953317781</v>
      </c>
      <c r="Z121" s="108">
        <f t="shared" si="100"/>
        <v>7665.8890466822158</v>
      </c>
      <c r="AA121" s="46">
        <f t="shared" si="101"/>
        <v>50832</v>
      </c>
      <c r="AB121" s="16"/>
      <c r="AC121" s="16"/>
      <c r="AD121" s="16"/>
      <c r="AE121" s="16"/>
      <c r="AF121" s="16"/>
      <c r="AG121" s="17"/>
      <c r="AH121" s="16"/>
      <c r="AI121" s="16"/>
    </row>
    <row r="122" spans="1:35" s="26" customFormat="1" ht="13.5" customHeight="1">
      <c r="A122" s="187">
        <v>57</v>
      </c>
      <c r="B122" s="50">
        <v>43556</v>
      </c>
      <c r="C122" s="61">
        <f>VLOOKUP(B122,'base(indices)'!$A$4:$C$183,3,FALSE)*1.25</f>
        <v>1247.5</v>
      </c>
      <c r="D122" s="343">
        <f>'base(indices)'!G115</f>
        <v>1.1728075600000001</v>
      </c>
      <c r="E122" s="52">
        <f t="shared" si="83"/>
        <v>1463.0774311</v>
      </c>
      <c r="F122" s="307">
        <f>'base(indices)'!$I$147</f>
        <v>0.30830000000000002</v>
      </c>
      <c r="G122" s="54">
        <f t="shared" si="84"/>
        <v>451.06677200813004</v>
      </c>
      <c r="H122" s="267">
        <f t="shared" si="85"/>
        <v>1914.1442031081301</v>
      </c>
      <c r="I122" s="384">
        <f t="shared" si="81"/>
        <v>116991.16541984915</v>
      </c>
      <c r="J122" s="58">
        <f>IF((I122-H$129+(H$129/12*9))+K122-(H122/2)&gt;$I$197,$I$197-K122,(I122-H$129+(H$129/12*9)-(H122/2)))</f>
        <v>71943.518255529634</v>
      </c>
      <c r="K122" s="91">
        <f t="shared" si="82"/>
        <v>12776.48174447036</v>
      </c>
      <c r="L122" s="92">
        <f t="shared" si="86"/>
        <v>84720</v>
      </c>
      <c r="M122" s="91">
        <f t="shared" si="87"/>
        <v>68346.342342753152</v>
      </c>
      <c r="N122" s="91">
        <f t="shared" si="88"/>
        <v>12137.657657246842</v>
      </c>
      <c r="O122" s="91">
        <f t="shared" si="89"/>
        <v>80484</v>
      </c>
      <c r="P122" s="91">
        <f t="shared" ref="P122:P178" si="104">J122*$P$9</f>
        <v>64749.166429976671</v>
      </c>
      <c r="Q122" s="91">
        <f t="shared" si="91"/>
        <v>11498.833570023324</v>
      </c>
      <c r="R122" s="91">
        <f>P122+Q122</f>
        <v>76248</v>
      </c>
      <c r="S122" s="91">
        <f t="shared" si="93"/>
        <v>57554.814604423707</v>
      </c>
      <c r="T122" s="91">
        <f t="shared" si="94"/>
        <v>10221.185395576289</v>
      </c>
      <c r="U122" s="91">
        <f t="shared" si="95"/>
        <v>67776</v>
      </c>
      <c r="V122" s="91">
        <f t="shared" si="96"/>
        <v>50360.462778870744</v>
      </c>
      <c r="W122" s="91">
        <f t="shared" si="97"/>
        <v>8943.5372211292524</v>
      </c>
      <c r="X122" s="91">
        <f t="shared" si="98"/>
        <v>59304</v>
      </c>
      <c r="Y122" s="91">
        <f t="shared" si="99"/>
        <v>43166.110953317781</v>
      </c>
      <c r="Z122" s="91">
        <f t="shared" si="100"/>
        <v>7665.8890466822158</v>
      </c>
      <c r="AA122" s="59">
        <f t="shared" si="101"/>
        <v>50832</v>
      </c>
      <c r="AB122" s="32"/>
      <c r="AC122" s="32"/>
      <c r="AD122" s="32"/>
      <c r="AE122" s="32"/>
      <c r="AF122" s="32"/>
      <c r="AG122" s="33"/>
      <c r="AH122" s="32"/>
      <c r="AI122" s="32"/>
    </row>
    <row r="123" spans="1:35" ht="13.5" customHeight="1">
      <c r="A123" s="187">
        <v>56</v>
      </c>
      <c r="B123" s="50">
        <v>43586</v>
      </c>
      <c r="C123" s="61">
        <f>VLOOKUP(B123,'base(indices)'!$A$4:$C$183,3,FALSE)*1.25</f>
        <v>1247.5</v>
      </c>
      <c r="D123" s="343">
        <f>'base(indices)'!G116</f>
        <v>1.1644237099999999</v>
      </c>
      <c r="E123" s="62">
        <f t="shared" si="83"/>
        <v>1452.618578225</v>
      </c>
      <c r="F123" s="307">
        <f>'base(indices)'!$I$147</f>
        <v>0.30830000000000002</v>
      </c>
      <c r="G123" s="63">
        <f t="shared" si="84"/>
        <v>447.84230766676751</v>
      </c>
      <c r="H123" s="268">
        <f t="shared" si="85"/>
        <v>1900.4608858917675</v>
      </c>
      <c r="I123" s="360">
        <f t="shared" si="81"/>
        <v>115077.02121674102</v>
      </c>
      <c r="J123" s="45">
        <f>IF((I123-H$129+(H$129/12*8))+K123-(H123/2)&gt;$I$197,$I$197-K123,(I123-H$129+(H$129/12*8)-(H123/2)))</f>
        <v>71943.518255529634</v>
      </c>
      <c r="K123" s="108">
        <f t="shared" si="82"/>
        <v>12776.48174447036</v>
      </c>
      <c r="L123" s="108">
        <f t="shared" si="86"/>
        <v>84720</v>
      </c>
      <c r="M123" s="108">
        <f t="shared" si="87"/>
        <v>68346.342342753152</v>
      </c>
      <c r="N123" s="108">
        <f t="shared" si="88"/>
        <v>12137.657657246842</v>
      </c>
      <c r="O123" s="108">
        <f t="shared" si="89"/>
        <v>80484</v>
      </c>
      <c r="P123" s="93">
        <f t="shared" si="104"/>
        <v>64749.166429976671</v>
      </c>
      <c r="Q123" s="108">
        <f t="shared" si="91"/>
        <v>11498.833570023324</v>
      </c>
      <c r="R123" s="108">
        <f t="shared" ref="R123:R178" si="105">P123+Q123</f>
        <v>76248</v>
      </c>
      <c r="S123" s="108">
        <f t="shared" si="93"/>
        <v>57554.814604423707</v>
      </c>
      <c r="T123" s="108">
        <f t="shared" si="94"/>
        <v>10221.185395576289</v>
      </c>
      <c r="U123" s="108">
        <f t="shared" si="95"/>
        <v>67776</v>
      </c>
      <c r="V123" s="108">
        <f t="shared" si="96"/>
        <v>50360.462778870744</v>
      </c>
      <c r="W123" s="108">
        <f t="shared" si="97"/>
        <v>8943.5372211292524</v>
      </c>
      <c r="X123" s="108">
        <f t="shared" si="98"/>
        <v>59304</v>
      </c>
      <c r="Y123" s="108">
        <f t="shared" si="99"/>
        <v>43166.110953317781</v>
      </c>
      <c r="Z123" s="108">
        <f t="shared" si="100"/>
        <v>7665.8890466822158</v>
      </c>
      <c r="AA123" s="46">
        <f t="shared" si="101"/>
        <v>50832</v>
      </c>
      <c r="AB123" s="16"/>
      <c r="AC123" s="16"/>
      <c r="AD123" s="16"/>
      <c r="AE123" s="16"/>
      <c r="AF123" s="16"/>
      <c r="AG123" s="17"/>
      <c r="AH123" s="16"/>
      <c r="AI123" s="16"/>
    </row>
    <row r="124" spans="1:35" s="26" customFormat="1" ht="13.5" customHeight="1">
      <c r="A124" s="187">
        <v>55</v>
      </c>
      <c r="B124" s="50">
        <v>43617</v>
      </c>
      <c r="C124" s="61">
        <f>VLOOKUP(B124,'base(indices)'!$A$4:$C$183,3,FALSE)*1.25</f>
        <v>1247.5</v>
      </c>
      <c r="D124" s="343">
        <f>'base(indices)'!G117</f>
        <v>1.1603624400000001</v>
      </c>
      <c r="E124" s="52">
        <f t="shared" si="83"/>
        <v>1447.5521439000001</v>
      </c>
      <c r="F124" s="307">
        <f>'base(indices)'!$I$147</f>
        <v>0.30830000000000002</v>
      </c>
      <c r="G124" s="54">
        <f t="shared" si="84"/>
        <v>446.28032596437009</v>
      </c>
      <c r="H124" s="267">
        <f t="shared" si="85"/>
        <v>1893.8324698643703</v>
      </c>
      <c r="I124" s="384">
        <f t="shared" si="81"/>
        <v>113176.56033084926</v>
      </c>
      <c r="J124" s="58">
        <f>IF((I124-H$129+(H$129/12*7))+K124-(H124/2)&gt;$I$197,$I$197-K124,(I124-H$129+(H$129/12*7)-(H124/2)))</f>
        <v>71943.518255529634</v>
      </c>
      <c r="K124" s="91">
        <f t="shared" si="82"/>
        <v>12776.48174447036</v>
      </c>
      <c r="L124" s="92">
        <f t="shared" si="86"/>
        <v>84720</v>
      </c>
      <c r="M124" s="91">
        <f t="shared" si="87"/>
        <v>68346.342342753152</v>
      </c>
      <c r="N124" s="91">
        <f t="shared" si="88"/>
        <v>12137.657657246842</v>
      </c>
      <c r="O124" s="91">
        <f t="shared" si="89"/>
        <v>80484</v>
      </c>
      <c r="P124" s="91">
        <f t="shared" si="104"/>
        <v>64749.166429976671</v>
      </c>
      <c r="Q124" s="91">
        <f t="shared" si="91"/>
        <v>11498.833570023324</v>
      </c>
      <c r="R124" s="91">
        <f t="shared" si="105"/>
        <v>76248</v>
      </c>
      <c r="S124" s="91">
        <f t="shared" si="93"/>
        <v>57554.814604423707</v>
      </c>
      <c r="T124" s="91">
        <f t="shared" si="94"/>
        <v>10221.185395576289</v>
      </c>
      <c r="U124" s="91">
        <f t="shared" si="95"/>
        <v>67776</v>
      </c>
      <c r="V124" s="91">
        <f t="shared" si="96"/>
        <v>50360.462778870744</v>
      </c>
      <c r="W124" s="91">
        <f t="shared" si="97"/>
        <v>8943.5372211292524</v>
      </c>
      <c r="X124" s="91">
        <f t="shared" si="98"/>
        <v>59304</v>
      </c>
      <c r="Y124" s="91">
        <f t="shared" si="99"/>
        <v>43166.110953317781</v>
      </c>
      <c r="Z124" s="91">
        <f t="shared" si="100"/>
        <v>7665.8890466822158</v>
      </c>
      <c r="AA124" s="59">
        <f t="shared" si="101"/>
        <v>50832</v>
      </c>
      <c r="AB124" s="32"/>
      <c r="AC124" s="32"/>
      <c r="AD124" s="32"/>
      <c r="AE124" s="32"/>
      <c r="AF124" s="32"/>
      <c r="AG124" s="33"/>
      <c r="AH124" s="32"/>
      <c r="AI124" s="32"/>
    </row>
    <row r="125" spans="1:35" ht="13.5" customHeight="1">
      <c r="A125" s="187">
        <v>54</v>
      </c>
      <c r="B125" s="50">
        <v>43647</v>
      </c>
      <c r="C125" s="61">
        <f>VLOOKUP(B125,'base(indices)'!$A$4:$C$183,3,FALSE)*1.25</f>
        <v>1247.5</v>
      </c>
      <c r="D125" s="343">
        <f>'base(indices)'!G118</f>
        <v>1.15966664</v>
      </c>
      <c r="E125" s="62">
        <f t="shared" si="83"/>
        <v>1446.6841334000001</v>
      </c>
      <c r="F125" s="307">
        <f>'base(indices)'!$I$147</f>
        <v>0.30830000000000002</v>
      </c>
      <c r="G125" s="63">
        <f t="shared" si="84"/>
        <v>446.01271832722006</v>
      </c>
      <c r="H125" s="268">
        <f t="shared" si="85"/>
        <v>1892.6968517272201</v>
      </c>
      <c r="I125" s="360">
        <f t="shared" si="81"/>
        <v>111282.72786098489</v>
      </c>
      <c r="J125" s="45">
        <f>IF((I125-H$129+(H$129/12*6))+K125-(H125/2)&gt;$I$197,$I$197-K125,(I125-H$129+(H$129/12*6)-(H125/2)))</f>
        <v>71943.518255529634</v>
      </c>
      <c r="K125" s="108">
        <f t="shared" si="82"/>
        <v>12776.48174447036</v>
      </c>
      <c r="L125" s="108">
        <f t="shared" si="86"/>
        <v>84720</v>
      </c>
      <c r="M125" s="108">
        <f t="shared" si="87"/>
        <v>68346.342342753152</v>
      </c>
      <c r="N125" s="108">
        <f t="shared" si="88"/>
        <v>12137.657657246842</v>
      </c>
      <c r="O125" s="108">
        <f t="shared" si="89"/>
        <v>80484</v>
      </c>
      <c r="P125" s="93">
        <f t="shared" si="104"/>
        <v>64749.166429976671</v>
      </c>
      <c r="Q125" s="108">
        <f t="shared" si="91"/>
        <v>11498.833570023324</v>
      </c>
      <c r="R125" s="108">
        <f t="shared" si="105"/>
        <v>76248</v>
      </c>
      <c r="S125" s="108">
        <f t="shared" si="93"/>
        <v>57554.814604423707</v>
      </c>
      <c r="T125" s="108">
        <f t="shared" si="94"/>
        <v>10221.185395576289</v>
      </c>
      <c r="U125" s="108">
        <f t="shared" si="95"/>
        <v>67776</v>
      </c>
      <c r="V125" s="108">
        <f t="shared" si="96"/>
        <v>50360.462778870744</v>
      </c>
      <c r="W125" s="108">
        <f t="shared" si="97"/>
        <v>8943.5372211292524</v>
      </c>
      <c r="X125" s="108">
        <f t="shared" si="98"/>
        <v>59304</v>
      </c>
      <c r="Y125" s="108">
        <f t="shared" si="99"/>
        <v>43166.110953317781</v>
      </c>
      <c r="Z125" s="108">
        <f t="shared" si="100"/>
        <v>7665.8890466822158</v>
      </c>
      <c r="AA125" s="46">
        <f t="shared" si="101"/>
        <v>50832</v>
      </c>
      <c r="AB125" s="16"/>
      <c r="AC125" s="16"/>
      <c r="AD125" s="16"/>
      <c r="AE125" s="16"/>
      <c r="AF125" s="16"/>
      <c r="AG125" s="17"/>
      <c r="AH125" s="16"/>
      <c r="AI125" s="16"/>
    </row>
    <row r="126" spans="1:35" s="26" customFormat="1" ht="13.5" customHeight="1">
      <c r="A126" s="187">
        <v>53</v>
      </c>
      <c r="B126" s="50">
        <v>43678</v>
      </c>
      <c r="C126" s="61">
        <f>VLOOKUP(B126,'base(indices)'!$A$4:$C$183,3,FALSE)*1.25</f>
        <v>1247.5</v>
      </c>
      <c r="D126" s="343">
        <f>'base(indices)'!G119</f>
        <v>1.1586238799999999</v>
      </c>
      <c r="E126" s="52">
        <f t="shared" si="83"/>
        <v>1445.3832903</v>
      </c>
      <c r="F126" s="307">
        <f>'base(indices)'!$I$147</f>
        <v>0.30830000000000002</v>
      </c>
      <c r="G126" s="54">
        <f t="shared" si="84"/>
        <v>445.61166839949004</v>
      </c>
      <c r="H126" s="267">
        <f t="shared" si="85"/>
        <v>1890.9949586994901</v>
      </c>
      <c r="I126" s="384">
        <f t="shared" si="81"/>
        <v>109390.03100925767</v>
      </c>
      <c r="J126" s="58">
        <f>IF((I126-H$129+(H$129/12*5))+K126-(H126/2)&gt;$I$197,$I$197-K126,(I126-H$129+(H$129/12*5)-(H126/2)))</f>
        <v>71943.518255529634</v>
      </c>
      <c r="K126" s="91">
        <f t="shared" si="82"/>
        <v>12776.48174447036</v>
      </c>
      <c r="L126" s="92">
        <f t="shared" si="86"/>
        <v>84720</v>
      </c>
      <c r="M126" s="91">
        <f t="shared" si="87"/>
        <v>68346.342342753152</v>
      </c>
      <c r="N126" s="91">
        <f t="shared" si="88"/>
        <v>12137.657657246842</v>
      </c>
      <c r="O126" s="91">
        <f t="shared" si="89"/>
        <v>80484</v>
      </c>
      <c r="P126" s="91">
        <f t="shared" si="104"/>
        <v>64749.166429976671</v>
      </c>
      <c r="Q126" s="91">
        <f t="shared" si="91"/>
        <v>11498.833570023324</v>
      </c>
      <c r="R126" s="91">
        <f t="shared" si="105"/>
        <v>76248</v>
      </c>
      <c r="S126" s="91">
        <f t="shared" si="93"/>
        <v>57554.814604423707</v>
      </c>
      <c r="T126" s="91">
        <f t="shared" si="94"/>
        <v>10221.185395576289</v>
      </c>
      <c r="U126" s="91">
        <f t="shared" si="95"/>
        <v>67776</v>
      </c>
      <c r="V126" s="91">
        <f t="shared" si="96"/>
        <v>50360.462778870744</v>
      </c>
      <c r="W126" s="91">
        <f t="shared" si="97"/>
        <v>8943.5372211292524</v>
      </c>
      <c r="X126" s="91">
        <f t="shared" si="98"/>
        <v>59304</v>
      </c>
      <c r="Y126" s="91">
        <f t="shared" si="99"/>
        <v>43166.110953317781</v>
      </c>
      <c r="Z126" s="91">
        <f t="shared" si="100"/>
        <v>7665.8890466822158</v>
      </c>
      <c r="AA126" s="59">
        <f t="shared" si="101"/>
        <v>50832</v>
      </c>
      <c r="AB126" s="32"/>
      <c r="AC126" s="32"/>
      <c r="AD126" s="32"/>
      <c r="AE126" s="32"/>
      <c r="AF126" s="32"/>
      <c r="AG126" s="33"/>
      <c r="AH126" s="32"/>
      <c r="AI126" s="32"/>
    </row>
    <row r="127" spans="1:35" ht="13.5" customHeight="1">
      <c r="A127" s="187">
        <v>52</v>
      </c>
      <c r="B127" s="50">
        <v>43709</v>
      </c>
      <c r="C127" s="61">
        <f>VLOOKUP(B127,'base(indices)'!$A$4:$C$183,3,FALSE)*1.25</f>
        <v>1247.5</v>
      </c>
      <c r="D127" s="343">
        <f>'base(indices)'!G120</f>
        <v>1.15769772</v>
      </c>
      <c r="E127" s="62">
        <f t="shared" si="83"/>
        <v>1444.2279057000001</v>
      </c>
      <c r="F127" s="307">
        <f>'base(indices)'!$I$147</f>
        <v>0.30830000000000002</v>
      </c>
      <c r="G127" s="63">
        <f t="shared" si="84"/>
        <v>445.25546332731005</v>
      </c>
      <c r="H127" s="268">
        <f t="shared" si="85"/>
        <v>1889.4833690273101</v>
      </c>
      <c r="I127" s="360">
        <f t="shared" si="81"/>
        <v>107499.03605055818</v>
      </c>
      <c r="J127" s="45">
        <f>IF((I127-H$129+(H$129/12*4))+K127-(H127/2)&gt;$I$197,$I$197-K127,(I127-H$129+(H$129/12*4)-(H127/2)))</f>
        <v>71943.518255529634</v>
      </c>
      <c r="K127" s="108">
        <f t="shared" ref="K127:K158" si="106">I$196</f>
        <v>12776.48174447036</v>
      </c>
      <c r="L127" s="108">
        <f t="shared" si="86"/>
        <v>84720</v>
      </c>
      <c r="M127" s="108">
        <f t="shared" si="87"/>
        <v>68346.342342753152</v>
      </c>
      <c r="N127" s="108">
        <f t="shared" si="88"/>
        <v>12137.657657246842</v>
      </c>
      <c r="O127" s="108">
        <f t="shared" si="89"/>
        <v>80484</v>
      </c>
      <c r="P127" s="93">
        <f t="shared" si="104"/>
        <v>64749.166429976671</v>
      </c>
      <c r="Q127" s="108">
        <f t="shared" si="91"/>
        <v>11498.833570023324</v>
      </c>
      <c r="R127" s="108">
        <f t="shared" si="105"/>
        <v>76248</v>
      </c>
      <c r="S127" s="108">
        <f t="shared" si="93"/>
        <v>57554.814604423707</v>
      </c>
      <c r="T127" s="108">
        <f t="shared" si="94"/>
        <v>10221.185395576289</v>
      </c>
      <c r="U127" s="108">
        <f t="shared" si="95"/>
        <v>67776</v>
      </c>
      <c r="V127" s="108">
        <f t="shared" si="96"/>
        <v>50360.462778870744</v>
      </c>
      <c r="W127" s="108">
        <f t="shared" si="97"/>
        <v>8943.5372211292524</v>
      </c>
      <c r="X127" s="108">
        <f t="shared" si="98"/>
        <v>59304</v>
      </c>
      <c r="Y127" s="108">
        <f t="shared" si="99"/>
        <v>43166.110953317781</v>
      </c>
      <c r="Z127" s="108">
        <f t="shared" si="100"/>
        <v>7665.8890466822158</v>
      </c>
      <c r="AA127" s="46">
        <f t="shared" si="101"/>
        <v>50832</v>
      </c>
      <c r="AB127" s="16"/>
      <c r="AC127" s="16"/>
      <c r="AD127" s="16"/>
      <c r="AE127" s="16"/>
      <c r="AF127" s="16"/>
      <c r="AG127" s="17"/>
      <c r="AH127" s="16"/>
      <c r="AI127" s="16"/>
    </row>
    <row r="128" spans="1:35" s="26" customFormat="1" ht="13.5" customHeight="1">
      <c r="A128" s="187">
        <v>51</v>
      </c>
      <c r="B128" s="50">
        <v>43739</v>
      </c>
      <c r="C128" s="61">
        <f>VLOOKUP(B128,'base(indices)'!$A$4:$C$183,3,FALSE)*1.25</f>
        <v>1247.5</v>
      </c>
      <c r="D128" s="343">
        <f>'base(indices)'!G121</f>
        <v>1.1566567299999999</v>
      </c>
      <c r="E128" s="52">
        <f t="shared" si="83"/>
        <v>1442.929270675</v>
      </c>
      <c r="F128" s="307">
        <f>'base(indices)'!$I$147</f>
        <v>0.30830000000000002</v>
      </c>
      <c r="G128" s="54">
        <f t="shared" si="84"/>
        <v>444.85509414910251</v>
      </c>
      <c r="H128" s="267">
        <f t="shared" si="85"/>
        <v>1887.7843648241026</v>
      </c>
      <c r="I128" s="384">
        <f t="shared" si="81"/>
        <v>105609.55268153087</v>
      </c>
      <c r="J128" s="58">
        <f>IF((I128-H$129+(H$129/12*3))+K128-(H128/2)&gt;$I$197,$I$197-K128,(I128-H$129+(H$129/12*3)-(H128/2)))</f>
        <v>71943.518255529634</v>
      </c>
      <c r="K128" s="91">
        <f t="shared" si="106"/>
        <v>12776.48174447036</v>
      </c>
      <c r="L128" s="92">
        <f t="shared" si="86"/>
        <v>84720</v>
      </c>
      <c r="M128" s="91">
        <f t="shared" si="87"/>
        <v>68346.342342753152</v>
      </c>
      <c r="N128" s="91">
        <f t="shared" si="88"/>
        <v>12137.657657246842</v>
      </c>
      <c r="O128" s="91">
        <f t="shared" si="89"/>
        <v>80484</v>
      </c>
      <c r="P128" s="91">
        <f t="shared" si="104"/>
        <v>64749.166429976671</v>
      </c>
      <c r="Q128" s="91">
        <f t="shared" si="91"/>
        <v>11498.833570023324</v>
      </c>
      <c r="R128" s="91">
        <f t="shared" si="105"/>
        <v>76248</v>
      </c>
      <c r="S128" s="91">
        <f t="shared" si="93"/>
        <v>57554.814604423707</v>
      </c>
      <c r="T128" s="91">
        <f t="shared" si="94"/>
        <v>10221.185395576289</v>
      </c>
      <c r="U128" s="91">
        <f t="shared" si="95"/>
        <v>67776</v>
      </c>
      <c r="V128" s="91">
        <f t="shared" si="96"/>
        <v>50360.462778870744</v>
      </c>
      <c r="W128" s="91">
        <f t="shared" si="97"/>
        <v>8943.5372211292524</v>
      </c>
      <c r="X128" s="91">
        <f t="shared" si="98"/>
        <v>59304</v>
      </c>
      <c r="Y128" s="91">
        <f t="shared" si="99"/>
        <v>43166.110953317781</v>
      </c>
      <c r="Z128" s="91">
        <f t="shared" si="100"/>
        <v>7665.8890466822158</v>
      </c>
      <c r="AA128" s="59">
        <f t="shared" si="101"/>
        <v>50832</v>
      </c>
      <c r="AB128" s="32"/>
      <c r="AC128" s="32"/>
      <c r="AD128" s="32"/>
      <c r="AE128" s="32"/>
      <c r="AF128" s="32"/>
      <c r="AG128" s="33"/>
      <c r="AH128" s="32"/>
      <c r="AI128" s="32"/>
    </row>
    <row r="129" spans="1:35" ht="13.5" customHeight="1">
      <c r="A129" s="187">
        <v>50</v>
      </c>
      <c r="B129" s="50">
        <v>43770</v>
      </c>
      <c r="C129" s="61">
        <f>VLOOKUP(B129,'base(indices)'!$A$4:$C$183,3,FALSE)*1.25</f>
        <v>1247.5</v>
      </c>
      <c r="D129" s="343">
        <f>'base(indices)'!G122</f>
        <v>1.1556166800000001</v>
      </c>
      <c r="E129" s="62">
        <f t="shared" si="83"/>
        <v>1441.6318083000001</v>
      </c>
      <c r="F129" s="307">
        <f>'base(indices)'!$I$147</f>
        <v>0.30830000000000002</v>
      </c>
      <c r="G129" s="63">
        <f t="shared" si="84"/>
        <v>444.45508649889007</v>
      </c>
      <c r="H129" s="268">
        <f t="shared" si="85"/>
        <v>1886.0868947988902</v>
      </c>
      <c r="I129" s="360">
        <f t="shared" si="81"/>
        <v>103721.76831670677</v>
      </c>
      <c r="J129" s="45">
        <f>IF((I129-H$129+(H$129/12*2))+K129-(H129/2)&gt;$I$197,$I$197-K129,(I129-H$129+(H$129/12*2)-(H129/2)))</f>
        <v>71943.518255529634</v>
      </c>
      <c r="K129" s="108">
        <f t="shared" si="106"/>
        <v>12776.48174447036</v>
      </c>
      <c r="L129" s="108">
        <f t="shared" si="86"/>
        <v>84720</v>
      </c>
      <c r="M129" s="108">
        <f t="shared" si="87"/>
        <v>68346.342342753152</v>
      </c>
      <c r="N129" s="108">
        <f t="shared" si="88"/>
        <v>12137.657657246842</v>
      </c>
      <c r="O129" s="108">
        <f t="shared" si="89"/>
        <v>80484</v>
      </c>
      <c r="P129" s="93">
        <f t="shared" si="104"/>
        <v>64749.166429976671</v>
      </c>
      <c r="Q129" s="108">
        <f t="shared" si="91"/>
        <v>11498.833570023324</v>
      </c>
      <c r="R129" s="108">
        <f t="shared" si="105"/>
        <v>76248</v>
      </c>
      <c r="S129" s="108">
        <f t="shared" si="93"/>
        <v>57554.814604423707</v>
      </c>
      <c r="T129" s="108">
        <f t="shared" si="94"/>
        <v>10221.185395576289</v>
      </c>
      <c r="U129" s="108">
        <f t="shared" si="95"/>
        <v>67776</v>
      </c>
      <c r="V129" s="108">
        <f t="shared" si="96"/>
        <v>50360.462778870744</v>
      </c>
      <c r="W129" s="108">
        <f t="shared" si="97"/>
        <v>8943.5372211292524</v>
      </c>
      <c r="X129" s="108">
        <f t="shared" si="98"/>
        <v>59304</v>
      </c>
      <c r="Y129" s="108">
        <f t="shared" si="99"/>
        <v>43166.110953317781</v>
      </c>
      <c r="Z129" s="108">
        <f t="shared" si="100"/>
        <v>7665.8890466822158</v>
      </c>
      <c r="AA129" s="46">
        <f t="shared" si="101"/>
        <v>50832</v>
      </c>
      <c r="AB129" s="16"/>
      <c r="AC129" s="16"/>
      <c r="AD129" s="16"/>
      <c r="AE129" s="16"/>
      <c r="AF129" s="16"/>
      <c r="AG129" s="17"/>
      <c r="AH129" s="16"/>
      <c r="AI129" s="16"/>
    </row>
    <row r="130" spans="1:35" s="26" customFormat="1" ht="13.5" customHeight="1" thickBot="1">
      <c r="A130" s="188">
        <v>49</v>
      </c>
      <c r="B130" s="247">
        <v>43800</v>
      </c>
      <c r="C130" s="142">
        <f>C129*2</f>
        <v>2495</v>
      </c>
      <c r="D130" s="343">
        <f>'base(indices)'!G123</f>
        <v>1.15400108</v>
      </c>
      <c r="E130" s="248">
        <f t="shared" si="83"/>
        <v>2879.2326945999998</v>
      </c>
      <c r="F130" s="307">
        <f>'base(indices)'!$I$147</f>
        <v>0.30830000000000002</v>
      </c>
      <c r="G130" s="170">
        <f t="shared" si="84"/>
        <v>887.66743974517999</v>
      </c>
      <c r="H130" s="368">
        <f t="shared" si="85"/>
        <v>3766.90013434518</v>
      </c>
      <c r="I130" s="384">
        <f t="shared" si="81"/>
        <v>101835.68142190788</v>
      </c>
      <c r="J130" s="285">
        <f>IF((I130-H$129+(H$129/12*1))+K130-(H130/4)&gt;$I$197,$I$197-K130,(I130-H$129+(H$129/12*1)-(H130/4)))</f>
        <v>71943.518255529634</v>
      </c>
      <c r="K130" s="202">
        <f t="shared" si="106"/>
        <v>12776.48174447036</v>
      </c>
      <c r="L130" s="250">
        <f t="shared" si="86"/>
        <v>84720</v>
      </c>
      <c r="M130" s="202">
        <f t="shared" si="87"/>
        <v>68346.342342753152</v>
      </c>
      <c r="N130" s="202">
        <f t="shared" si="88"/>
        <v>12137.657657246842</v>
      </c>
      <c r="O130" s="202">
        <f t="shared" si="89"/>
        <v>80484</v>
      </c>
      <c r="P130" s="202">
        <f t="shared" si="104"/>
        <v>64749.166429976671</v>
      </c>
      <c r="Q130" s="202">
        <f t="shared" si="91"/>
        <v>11498.833570023324</v>
      </c>
      <c r="R130" s="202">
        <f t="shared" si="105"/>
        <v>76248</v>
      </c>
      <c r="S130" s="202">
        <f t="shared" si="93"/>
        <v>57554.814604423707</v>
      </c>
      <c r="T130" s="202">
        <f t="shared" si="94"/>
        <v>10221.185395576289</v>
      </c>
      <c r="U130" s="202">
        <f t="shared" si="95"/>
        <v>67776</v>
      </c>
      <c r="V130" s="202">
        <f t="shared" si="96"/>
        <v>50360.462778870744</v>
      </c>
      <c r="W130" s="202">
        <f t="shared" si="97"/>
        <v>8943.5372211292524</v>
      </c>
      <c r="X130" s="202">
        <f t="shared" si="98"/>
        <v>59304</v>
      </c>
      <c r="Y130" s="202">
        <f t="shared" si="99"/>
        <v>43166.110953317781</v>
      </c>
      <c r="Z130" s="202">
        <f t="shared" si="100"/>
        <v>7665.8890466822158</v>
      </c>
      <c r="AA130" s="203">
        <f t="shared" si="101"/>
        <v>50832</v>
      </c>
      <c r="AB130" s="32"/>
      <c r="AC130" s="32"/>
      <c r="AD130" s="32"/>
      <c r="AE130" s="32"/>
      <c r="AF130" s="32"/>
      <c r="AG130" s="33"/>
      <c r="AH130" s="32"/>
      <c r="AI130" s="32"/>
    </row>
    <row r="131" spans="1:35" ht="13.5" customHeight="1">
      <c r="A131" s="190">
        <v>48</v>
      </c>
      <c r="B131" s="136">
        <v>43831</v>
      </c>
      <c r="C131" s="120">
        <f>VLOOKUP(B131,'base(indices)'!$A$4:$C$183,3,FALSE)*1.25</f>
        <v>1298.75</v>
      </c>
      <c r="D131" s="386">
        <f>'base(indices)'!G124</f>
        <v>1.1420099699999999</v>
      </c>
      <c r="E131" s="137">
        <f t="shared" si="83"/>
        <v>1483.1854485375</v>
      </c>
      <c r="F131" s="371">
        <f>'base(indices)'!$I$147</f>
        <v>0.30830000000000002</v>
      </c>
      <c r="G131" s="78">
        <f t="shared" si="84"/>
        <v>457.26607378411126</v>
      </c>
      <c r="H131" s="266">
        <f t="shared" si="85"/>
        <v>1940.4515223216113</v>
      </c>
      <c r="I131" s="358">
        <f t="shared" si="81"/>
        <v>98068.781287562699</v>
      </c>
      <c r="J131" s="48">
        <f>IF((I131-H$141+(H$141))+K131-(H131/2)&gt;$I$197,$I$197-K131,(I131-H$141+(H$141)-(H131/2)))</f>
        <v>71943.518255529634</v>
      </c>
      <c r="K131" s="109">
        <f t="shared" si="106"/>
        <v>12776.48174447036</v>
      </c>
      <c r="L131" s="109">
        <f t="shared" si="86"/>
        <v>84720</v>
      </c>
      <c r="M131" s="109">
        <f t="shared" si="87"/>
        <v>68346.342342753152</v>
      </c>
      <c r="N131" s="109">
        <f t="shared" si="88"/>
        <v>12137.657657246842</v>
      </c>
      <c r="O131" s="109">
        <f t="shared" si="89"/>
        <v>80484</v>
      </c>
      <c r="P131" s="90">
        <f t="shared" si="104"/>
        <v>64749.166429976671</v>
      </c>
      <c r="Q131" s="109">
        <f t="shared" si="91"/>
        <v>11498.833570023324</v>
      </c>
      <c r="R131" s="109">
        <f t="shared" si="105"/>
        <v>76248</v>
      </c>
      <c r="S131" s="109">
        <f t="shared" si="93"/>
        <v>57554.814604423707</v>
      </c>
      <c r="T131" s="109">
        <f t="shared" si="94"/>
        <v>10221.185395576289</v>
      </c>
      <c r="U131" s="109">
        <f t="shared" si="95"/>
        <v>67776</v>
      </c>
      <c r="V131" s="109">
        <f t="shared" si="96"/>
        <v>50360.462778870744</v>
      </c>
      <c r="W131" s="109">
        <f t="shared" si="97"/>
        <v>8943.5372211292524</v>
      </c>
      <c r="X131" s="109">
        <f t="shared" si="98"/>
        <v>59304</v>
      </c>
      <c r="Y131" s="109">
        <f t="shared" si="99"/>
        <v>43166.110953317781</v>
      </c>
      <c r="Z131" s="109">
        <f t="shared" si="100"/>
        <v>7665.8890466822158</v>
      </c>
      <c r="AA131" s="49">
        <f t="shared" si="101"/>
        <v>50832</v>
      </c>
      <c r="AB131" s="16"/>
      <c r="AC131" s="16"/>
      <c r="AD131" s="16"/>
      <c r="AE131" s="16"/>
      <c r="AF131" s="16"/>
      <c r="AG131" s="17"/>
      <c r="AH131" s="16"/>
      <c r="AI131" s="16"/>
    </row>
    <row r="132" spans="1:35" s="26" customFormat="1" ht="13.5" customHeight="1">
      <c r="A132" s="187">
        <v>47</v>
      </c>
      <c r="B132" s="50">
        <v>43862</v>
      </c>
      <c r="C132" s="61">
        <f>VLOOKUP(B132,'base(indices)'!$A$4:$C$183,3,FALSE)*1.25</f>
        <v>1306.25</v>
      </c>
      <c r="D132" s="343">
        <f>'base(indices)'!G125</f>
        <v>1.1339588599999999</v>
      </c>
      <c r="E132" s="52">
        <f t="shared" si="83"/>
        <v>1481.2337608749999</v>
      </c>
      <c r="F132" s="307">
        <f>'base(indices)'!$I$147</f>
        <v>0.30830000000000002</v>
      </c>
      <c r="G132" s="54">
        <f t="shared" si="84"/>
        <v>456.66436847776248</v>
      </c>
      <c r="H132" s="267">
        <f t="shared" si="85"/>
        <v>1937.8981293527625</v>
      </c>
      <c r="I132" s="384">
        <f t="shared" si="81"/>
        <v>96128.329765241084</v>
      </c>
      <c r="J132" s="58">
        <f>IF((I132-H$141+(H$141/12*11))+K132-(H132/2)&gt;$I$197,$I$197-K132,(I132-H$141+(H$141/12*11)-(H132/2)))</f>
        <v>71943.518255529634</v>
      </c>
      <c r="K132" s="91">
        <f t="shared" si="106"/>
        <v>12776.48174447036</v>
      </c>
      <c r="L132" s="92">
        <f t="shared" si="86"/>
        <v>84720</v>
      </c>
      <c r="M132" s="91">
        <f t="shared" si="87"/>
        <v>68346.342342753152</v>
      </c>
      <c r="N132" s="91">
        <f t="shared" si="88"/>
        <v>12137.657657246842</v>
      </c>
      <c r="O132" s="91">
        <f t="shared" si="89"/>
        <v>80484</v>
      </c>
      <c r="P132" s="91">
        <f t="shared" si="104"/>
        <v>64749.166429976671</v>
      </c>
      <c r="Q132" s="91">
        <f t="shared" si="91"/>
        <v>11498.833570023324</v>
      </c>
      <c r="R132" s="91">
        <f t="shared" si="105"/>
        <v>76248</v>
      </c>
      <c r="S132" s="91">
        <f t="shared" si="93"/>
        <v>57554.814604423707</v>
      </c>
      <c r="T132" s="91">
        <f t="shared" si="94"/>
        <v>10221.185395576289</v>
      </c>
      <c r="U132" s="91">
        <f t="shared" si="95"/>
        <v>67776</v>
      </c>
      <c r="V132" s="91">
        <f t="shared" si="96"/>
        <v>50360.462778870744</v>
      </c>
      <c r="W132" s="91">
        <f t="shared" si="97"/>
        <v>8943.5372211292524</v>
      </c>
      <c r="X132" s="91">
        <f t="shared" si="98"/>
        <v>59304</v>
      </c>
      <c r="Y132" s="91">
        <f t="shared" si="99"/>
        <v>43166.110953317781</v>
      </c>
      <c r="Z132" s="91">
        <f t="shared" si="100"/>
        <v>7665.8890466822158</v>
      </c>
      <c r="AA132" s="59">
        <f t="shared" si="101"/>
        <v>50832</v>
      </c>
      <c r="AB132" s="32"/>
      <c r="AC132" s="32"/>
      <c r="AD132" s="32"/>
      <c r="AE132" s="32"/>
      <c r="AF132" s="32"/>
      <c r="AG132" s="33"/>
      <c r="AH132" s="32"/>
      <c r="AI132" s="32"/>
    </row>
    <row r="133" spans="1:35" ht="13.5" customHeight="1">
      <c r="A133" s="187">
        <v>46</v>
      </c>
      <c r="B133" s="50">
        <v>43891</v>
      </c>
      <c r="C133" s="61">
        <f>VLOOKUP(B133,'base(indices)'!$A$4:$C$183,3,FALSE)*1.25</f>
        <v>1306.25</v>
      </c>
      <c r="D133" s="343">
        <f>'base(indices)'!G126</f>
        <v>1.13146963</v>
      </c>
      <c r="E133" s="62">
        <f t="shared" si="83"/>
        <v>1477.9822041875</v>
      </c>
      <c r="F133" s="307">
        <f>'base(indices)'!$I$147</f>
        <v>0.30830000000000002</v>
      </c>
      <c r="G133" s="63">
        <f t="shared" si="84"/>
        <v>455.66191355100625</v>
      </c>
      <c r="H133" s="268">
        <f t="shared" si="85"/>
        <v>1933.6441177385063</v>
      </c>
      <c r="I133" s="360">
        <f t="shared" si="81"/>
        <v>94190.431635888322</v>
      </c>
      <c r="J133" s="45">
        <f>IF((I133-H$141+(H$141/12*10))+K133-(H133/2)&gt;$I$197,$I$197-K133,(I133-H$141+(H$141/12*10)-(H133/2)))</f>
        <v>71943.518255529634</v>
      </c>
      <c r="K133" s="108">
        <f t="shared" si="106"/>
        <v>12776.48174447036</v>
      </c>
      <c r="L133" s="108">
        <f t="shared" si="86"/>
        <v>84720</v>
      </c>
      <c r="M133" s="108">
        <f t="shared" si="87"/>
        <v>68346.342342753152</v>
      </c>
      <c r="N133" s="108">
        <f t="shared" si="88"/>
        <v>12137.657657246842</v>
      </c>
      <c r="O133" s="108">
        <f t="shared" si="89"/>
        <v>80484</v>
      </c>
      <c r="P133" s="93">
        <f t="shared" si="104"/>
        <v>64749.166429976671</v>
      </c>
      <c r="Q133" s="108">
        <f t="shared" si="91"/>
        <v>11498.833570023324</v>
      </c>
      <c r="R133" s="108">
        <f t="shared" si="105"/>
        <v>76248</v>
      </c>
      <c r="S133" s="108">
        <f t="shared" si="93"/>
        <v>57554.814604423707</v>
      </c>
      <c r="T133" s="108">
        <f t="shared" si="94"/>
        <v>10221.185395576289</v>
      </c>
      <c r="U133" s="108">
        <f t="shared" si="95"/>
        <v>67776</v>
      </c>
      <c r="V133" s="108">
        <f t="shared" si="96"/>
        <v>50360.462778870744</v>
      </c>
      <c r="W133" s="108">
        <f t="shared" si="97"/>
        <v>8943.5372211292524</v>
      </c>
      <c r="X133" s="108">
        <f t="shared" si="98"/>
        <v>59304</v>
      </c>
      <c r="Y133" s="108">
        <f t="shared" si="99"/>
        <v>43166.110953317781</v>
      </c>
      <c r="Z133" s="108">
        <f t="shared" si="100"/>
        <v>7665.8890466822158</v>
      </c>
      <c r="AA133" s="46">
        <f t="shared" si="101"/>
        <v>50832</v>
      </c>
      <c r="AB133" s="16"/>
      <c r="AC133" s="16"/>
      <c r="AD133" s="16"/>
      <c r="AE133" s="16"/>
      <c r="AF133" s="16"/>
      <c r="AG133" s="17"/>
      <c r="AH133" s="16"/>
      <c r="AI133" s="16"/>
    </row>
    <row r="134" spans="1:35" s="26" customFormat="1" ht="13.5" customHeight="1">
      <c r="A134" s="187">
        <v>45</v>
      </c>
      <c r="B134" s="50">
        <v>43922</v>
      </c>
      <c r="C134" s="61">
        <f>VLOOKUP(B134,'base(indices)'!$A$4:$C$183,3,FALSE)*1.25</f>
        <v>1306.25</v>
      </c>
      <c r="D134" s="343">
        <f>'base(indices)'!G127</f>
        <v>1.1312433799999999</v>
      </c>
      <c r="E134" s="52">
        <f t="shared" si="83"/>
        <v>1477.686665125</v>
      </c>
      <c r="F134" s="307">
        <f>'base(indices)'!$I$147</f>
        <v>0.30830000000000002</v>
      </c>
      <c r="G134" s="54">
        <f t="shared" si="84"/>
        <v>455.57079885803751</v>
      </c>
      <c r="H134" s="267">
        <f t="shared" si="85"/>
        <v>1933.2574639830375</v>
      </c>
      <c r="I134" s="384">
        <f t="shared" si="81"/>
        <v>92256.787518149809</v>
      </c>
      <c r="J134" s="58">
        <f>IF((I134-H$141+(H$141/12*9))+K134-(H134/2)&gt;$I$197,$I$197-K134,(I134-H$141+(H$141/12*9)-(H134/2)))</f>
        <v>71943.518255529634</v>
      </c>
      <c r="K134" s="91">
        <f t="shared" si="106"/>
        <v>12776.48174447036</v>
      </c>
      <c r="L134" s="92">
        <f t="shared" si="86"/>
        <v>84720</v>
      </c>
      <c r="M134" s="91">
        <f t="shared" si="87"/>
        <v>68346.342342753152</v>
      </c>
      <c r="N134" s="91">
        <f t="shared" si="88"/>
        <v>12137.657657246842</v>
      </c>
      <c r="O134" s="91">
        <f t="shared" si="89"/>
        <v>80484</v>
      </c>
      <c r="P134" s="91">
        <f t="shared" si="104"/>
        <v>64749.166429976671</v>
      </c>
      <c r="Q134" s="91">
        <f t="shared" si="91"/>
        <v>11498.833570023324</v>
      </c>
      <c r="R134" s="91">
        <f t="shared" si="105"/>
        <v>76248</v>
      </c>
      <c r="S134" s="91">
        <f t="shared" si="93"/>
        <v>57554.814604423707</v>
      </c>
      <c r="T134" s="91">
        <f t="shared" si="94"/>
        <v>10221.185395576289</v>
      </c>
      <c r="U134" s="91">
        <f t="shared" si="95"/>
        <v>67776</v>
      </c>
      <c r="V134" s="91">
        <f t="shared" si="96"/>
        <v>50360.462778870744</v>
      </c>
      <c r="W134" s="91">
        <f t="shared" si="97"/>
        <v>8943.5372211292524</v>
      </c>
      <c r="X134" s="91">
        <f t="shared" si="98"/>
        <v>59304</v>
      </c>
      <c r="Y134" s="91">
        <f t="shared" si="99"/>
        <v>43166.110953317781</v>
      </c>
      <c r="Z134" s="91">
        <f t="shared" si="100"/>
        <v>7665.8890466822158</v>
      </c>
      <c r="AA134" s="59">
        <f t="shared" si="101"/>
        <v>50832</v>
      </c>
      <c r="AB134" s="32"/>
      <c r="AC134" s="32"/>
      <c r="AD134" s="32"/>
      <c r="AE134" s="32"/>
      <c r="AF134" s="32"/>
      <c r="AG134" s="33"/>
      <c r="AH134" s="32"/>
      <c r="AI134" s="32"/>
    </row>
    <row r="135" spans="1:35" ht="13.5" customHeight="1">
      <c r="A135" s="187">
        <v>44</v>
      </c>
      <c r="B135" s="50">
        <v>43952</v>
      </c>
      <c r="C135" s="61">
        <f>VLOOKUP(B135,'base(indices)'!$A$4:$C$183,3,FALSE)*1.25</f>
        <v>1306.25</v>
      </c>
      <c r="D135" s="343">
        <f>'base(indices)'!G128</f>
        <v>1.13135652</v>
      </c>
      <c r="E135" s="62">
        <f t="shared" si="83"/>
        <v>1477.8344542499999</v>
      </c>
      <c r="F135" s="307">
        <f>'base(indices)'!$I$147</f>
        <v>0.30830000000000002</v>
      </c>
      <c r="G135" s="63">
        <f t="shared" si="84"/>
        <v>455.61636224527501</v>
      </c>
      <c r="H135" s="268">
        <f t="shared" si="85"/>
        <v>1933.4508164952749</v>
      </c>
      <c r="I135" s="360">
        <f t="shared" si="81"/>
        <v>90323.530054166768</v>
      </c>
      <c r="J135" s="45">
        <f>IF((I135-H$141+(H$141/12*8))+K135-(H135/2)&gt;$I$197,$I$197-K135,(I135-H$141+(H$141/12*8)-(H135/2)))</f>
        <v>71943.518255529634</v>
      </c>
      <c r="K135" s="108">
        <f t="shared" si="106"/>
        <v>12776.48174447036</v>
      </c>
      <c r="L135" s="108">
        <f t="shared" si="86"/>
        <v>84720</v>
      </c>
      <c r="M135" s="108">
        <f t="shared" si="87"/>
        <v>68346.342342753152</v>
      </c>
      <c r="N135" s="108">
        <f t="shared" si="88"/>
        <v>12137.657657246842</v>
      </c>
      <c r="O135" s="108">
        <f t="shared" si="89"/>
        <v>80484</v>
      </c>
      <c r="P135" s="93">
        <f t="shared" si="104"/>
        <v>64749.166429976671</v>
      </c>
      <c r="Q135" s="108">
        <f t="shared" si="91"/>
        <v>11498.833570023324</v>
      </c>
      <c r="R135" s="108">
        <f t="shared" si="105"/>
        <v>76248</v>
      </c>
      <c r="S135" s="108">
        <f t="shared" si="93"/>
        <v>57554.814604423707</v>
      </c>
      <c r="T135" s="108">
        <f t="shared" si="94"/>
        <v>10221.185395576289</v>
      </c>
      <c r="U135" s="108">
        <f t="shared" si="95"/>
        <v>67776</v>
      </c>
      <c r="V135" s="108">
        <f t="shared" si="96"/>
        <v>50360.462778870744</v>
      </c>
      <c r="W135" s="108">
        <f t="shared" si="97"/>
        <v>8943.5372211292524</v>
      </c>
      <c r="X135" s="108">
        <f t="shared" si="98"/>
        <v>59304</v>
      </c>
      <c r="Y135" s="108">
        <f t="shared" si="99"/>
        <v>43166.110953317781</v>
      </c>
      <c r="Z135" s="108">
        <f t="shared" si="100"/>
        <v>7665.8890466822158</v>
      </c>
      <c r="AA135" s="46">
        <f t="shared" si="101"/>
        <v>50832</v>
      </c>
      <c r="AB135" s="16"/>
      <c r="AC135" s="16"/>
      <c r="AD135" s="16"/>
      <c r="AE135" s="16"/>
      <c r="AF135" s="16"/>
      <c r="AG135" s="17"/>
      <c r="AH135" s="16"/>
      <c r="AI135" s="16"/>
    </row>
    <row r="136" spans="1:35" s="26" customFormat="1" ht="13.5" customHeight="1">
      <c r="A136" s="187">
        <v>43</v>
      </c>
      <c r="B136" s="50">
        <v>43983</v>
      </c>
      <c r="C136" s="61">
        <f>VLOOKUP(B136,'base(indices)'!$A$4:$C$183,3,FALSE)*1.25</f>
        <v>1306.25</v>
      </c>
      <c r="D136" s="343">
        <f>'base(indices)'!G129</f>
        <v>1.1380711400000001</v>
      </c>
      <c r="E136" s="52">
        <f t="shared" si="83"/>
        <v>1486.6054266250001</v>
      </c>
      <c r="F136" s="307">
        <f>'base(indices)'!$I$147</f>
        <v>0.30830000000000002</v>
      </c>
      <c r="G136" s="54">
        <f t="shared" si="84"/>
        <v>458.32045302848752</v>
      </c>
      <c r="H136" s="267">
        <f t="shared" si="85"/>
        <v>1944.9258796534875</v>
      </c>
      <c r="I136" s="384">
        <f t="shared" si="81"/>
        <v>88390.079237671496</v>
      </c>
      <c r="J136" s="58">
        <f>IF((I136-H$141+(H$141/12*7))+K136-(H136/2)&gt;$I$197,$I$197-K136,(I136-H$141+(H$141/12*7)-(H136/2)))</f>
        <v>71943.518255529634</v>
      </c>
      <c r="K136" s="91">
        <f t="shared" si="106"/>
        <v>12776.48174447036</v>
      </c>
      <c r="L136" s="92">
        <f t="shared" si="86"/>
        <v>84720</v>
      </c>
      <c r="M136" s="91">
        <f t="shared" si="87"/>
        <v>68346.342342753152</v>
      </c>
      <c r="N136" s="91">
        <f t="shared" si="88"/>
        <v>12137.657657246842</v>
      </c>
      <c r="O136" s="91">
        <f t="shared" si="89"/>
        <v>80484</v>
      </c>
      <c r="P136" s="91">
        <f t="shared" si="104"/>
        <v>64749.166429976671</v>
      </c>
      <c r="Q136" s="91">
        <f t="shared" si="91"/>
        <v>11498.833570023324</v>
      </c>
      <c r="R136" s="91">
        <f t="shared" si="105"/>
        <v>76248</v>
      </c>
      <c r="S136" s="91">
        <f t="shared" si="93"/>
        <v>57554.814604423707</v>
      </c>
      <c r="T136" s="91">
        <f t="shared" si="94"/>
        <v>10221.185395576289</v>
      </c>
      <c r="U136" s="91">
        <f t="shared" si="95"/>
        <v>67776</v>
      </c>
      <c r="V136" s="91">
        <f t="shared" si="96"/>
        <v>50360.462778870744</v>
      </c>
      <c r="W136" s="91">
        <f t="shared" si="97"/>
        <v>8943.5372211292524</v>
      </c>
      <c r="X136" s="91">
        <f t="shared" si="98"/>
        <v>59304</v>
      </c>
      <c r="Y136" s="91">
        <f t="shared" si="99"/>
        <v>43166.110953317781</v>
      </c>
      <c r="Z136" s="91">
        <f t="shared" si="100"/>
        <v>7665.8890466822158</v>
      </c>
      <c r="AA136" s="59">
        <f t="shared" si="101"/>
        <v>50832</v>
      </c>
      <c r="AB136" s="32"/>
      <c r="AC136" s="32"/>
      <c r="AD136" s="32"/>
      <c r="AE136" s="32"/>
      <c r="AF136" s="32"/>
      <c r="AG136" s="33"/>
      <c r="AH136" s="32"/>
      <c r="AI136" s="32"/>
    </row>
    <row r="137" spans="1:35" ht="13.5" customHeight="1">
      <c r="A137" s="187">
        <v>42</v>
      </c>
      <c r="B137" s="50">
        <v>44013</v>
      </c>
      <c r="C137" s="61">
        <f>VLOOKUP(B137,'base(indices)'!$A$4:$C$183,3,FALSE)*1.25</f>
        <v>1306.25</v>
      </c>
      <c r="D137" s="343">
        <f>'base(indices)'!G130</f>
        <v>1.13784357</v>
      </c>
      <c r="E137" s="62">
        <f t="shared" si="83"/>
        <v>1486.3081633125</v>
      </c>
      <c r="F137" s="307">
        <f>'base(indices)'!$I$147</f>
        <v>0.30830000000000002</v>
      </c>
      <c r="G137" s="63">
        <f t="shared" si="84"/>
        <v>458.2288067492438</v>
      </c>
      <c r="H137" s="268">
        <f t="shared" si="85"/>
        <v>1944.5369700617439</v>
      </c>
      <c r="I137" s="360">
        <f t="shared" si="81"/>
        <v>86445.153358018011</v>
      </c>
      <c r="J137" s="45">
        <f>IF((I137-H$141+(H$141/12*6))+K137-(H137/2)&gt;$I$197,$I$197-K137,(I137-H$141+(H$141/12*6)-(H137/2)))</f>
        <v>71943.518255529634</v>
      </c>
      <c r="K137" s="108">
        <f t="shared" si="106"/>
        <v>12776.48174447036</v>
      </c>
      <c r="L137" s="108">
        <f t="shared" si="86"/>
        <v>84720</v>
      </c>
      <c r="M137" s="108">
        <f t="shared" si="87"/>
        <v>68346.342342753152</v>
      </c>
      <c r="N137" s="108">
        <f t="shared" si="88"/>
        <v>12137.657657246842</v>
      </c>
      <c r="O137" s="108">
        <f t="shared" si="89"/>
        <v>80484</v>
      </c>
      <c r="P137" s="93">
        <f t="shared" si="104"/>
        <v>64749.166429976671</v>
      </c>
      <c r="Q137" s="108">
        <f t="shared" si="91"/>
        <v>11498.833570023324</v>
      </c>
      <c r="R137" s="108">
        <f t="shared" si="105"/>
        <v>76248</v>
      </c>
      <c r="S137" s="108">
        <f t="shared" si="93"/>
        <v>57554.814604423707</v>
      </c>
      <c r="T137" s="108">
        <f t="shared" si="94"/>
        <v>10221.185395576289</v>
      </c>
      <c r="U137" s="108">
        <f t="shared" si="95"/>
        <v>67776</v>
      </c>
      <c r="V137" s="108">
        <f t="shared" si="96"/>
        <v>50360.462778870744</v>
      </c>
      <c r="W137" s="108">
        <f t="shared" si="97"/>
        <v>8943.5372211292524</v>
      </c>
      <c r="X137" s="108">
        <f t="shared" si="98"/>
        <v>59304</v>
      </c>
      <c r="Y137" s="108">
        <f t="shared" si="99"/>
        <v>43166.110953317781</v>
      </c>
      <c r="Z137" s="108">
        <f t="shared" si="100"/>
        <v>7665.8890466822158</v>
      </c>
      <c r="AA137" s="46">
        <f t="shared" si="101"/>
        <v>50832</v>
      </c>
      <c r="AB137" s="16"/>
      <c r="AC137" s="16"/>
      <c r="AD137" s="16"/>
      <c r="AE137" s="16"/>
      <c r="AF137" s="16"/>
      <c r="AG137" s="17"/>
      <c r="AH137" s="16"/>
      <c r="AI137" s="16"/>
    </row>
    <row r="138" spans="1:35" s="26" customFormat="1" ht="13.5" customHeight="1">
      <c r="A138" s="187">
        <v>41</v>
      </c>
      <c r="B138" s="50">
        <v>44044</v>
      </c>
      <c r="C138" s="61">
        <f>VLOOKUP(B138,'base(indices)'!$A$4:$C$183,3,FALSE)*1.25</f>
        <v>1306.25</v>
      </c>
      <c r="D138" s="343">
        <f>'base(indices)'!G131</f>
        <v>1.1344402499999999</v>
      </c>
      <c r="E138" s="52">
        <f t="shared" si="83"/>
        <v>1481.8625765625</v>
      </c>
      <c r="F138" s="307">
        <f>'base(indices)'!$I$147</f>
        <v>0.30830000000000002</v>
      </c>
      <c r="G138" s="54">
        <f t="shared" si="84"/>
        <v>456.85823235421879</v>
      </c>
      <c r="H138" s="267">
        <f t="shared" si="85"/>
        <v>1938.7208089167189</v>
      </c>
      <c r="I138" s="384">
        <f t="shared" si="81"/>
        <v>84500.616387956266</v>
      </c>
      <c r="J138" s="58">
        <f>IF((I138-H$141+(H$141/12*5))+K138-(H138/2)&gt;$I$197,$I$197-K138,(I138-H$141+(H$141/12*5)-(H138/2)))</f>
        <v>71943.518255529634</v>
      </c>
      <c r="K138" s="91">
        <f t="shared" si="106"/>
        <v>12776.48174447036</v>
      </c>
      <c r="L138" s="92">
        <f t="shared" si="86"/>
        <v>84720</v>
      </c>
      <c r="M138" s="91">
        <f t="shared" si="87"/>
        <v>68346.342342753152</v>
      </c>
      <c r="N138" s="91">
        <f t="shared" si="88"/>
        <v>12137.657657246842</v>
      </c>
      <c r="O138" s="91">
        <f t="shared" si="89"/>
        <v>80484</v>
      </c>
      <c r="P138" s="91">
        <f t="shared" si="104"/>
        <v>64749.166429976671</v>
      </c>
      <c r="Q138" s="91">
        <f t="shared" si="91"/>
        <v>11498.833570023324</v>
      </c>
      <c r="R138" s="91">
        <f t="shared" si="105"/>
        <v>76248</v>
      </c>
      <c r="S138" s="91">
        <f t="shared" si="93"/>
        <v>57554.814604423707</v>
      </c>
      <c r="T138" s="91">
        <f t="shared" si="94"/>
        <v>10221.185395576289</v>
      </c>
      <c r="U138" s="91">
        <f t="shared" si="95"/>
        <v>67776</v>
      </c>
      <c r="V138" s="91">
        <f t="shared" si="96"/>
        <v>50360.462778870744</v>
      </c>
      <c r="W138" s="91">
        <f t="shared" si="97"/>
        <v>8943.5372211292524</v>
      </c>
      <c r="X138" s="91">
        <f t="shared" si="98"/>
        <v>59304</v>
      </c>
      <c r="Y138" s="91">
        <f t="shared" si="99"/>
        <v>43166.110953317781</v>
      </c>
      <c r="Z138" s="91">
        <f t="shared" si="100"/>
        <v>7665.8890466822158</v>
      </c>
      <c r="AA138" s="59">
        <f t="shared" si="101"/>
        <v>50832</v>
      </c>
      <c r="AB138" s="32"/>
      <c r="AC138" s="32"/>
      <c r="AD138" s="32"/>
      <c r="AE138" s="32"/>
      <c r="AF138" s="32"/>
      <c r="AG138" s="33"/>
      <c r="AH138" s="32"/>
      <c r="AI138" s="32"/>
    </row>
    <row r="139" spans="1:35" ht="13.5" customHeight="1">
      <c r="A139" s="187">
        <v>40</v>
      </c>
      <c r="B139" s="50">
        <v>44075</v>
      </c>
      <c r="C139" s="61">
        <f>VLOOKUP(B139,'base(indices)'!$A$4:$C$183,3,FALSE)*1.25</f>
        <v>1306.25</v>
      </c>
      <c r="D139" s="343">
        <f>'base(indices)'!G132</f>
        <v>1.1318370200000001</v>
      </c>
      <c r="E139" s="62">
        <f t="shared" si="83"/>
        <v>1478.4621073750002</v>
      </c>
      <c r="F139" s="307">
        <f>'base(indices)'!$I$147</f>
        <v>0.30830000000000002</v>
      </c>
      <c r="G139" s="63">
        <f t="shared" si="84"/>
        <v>455.8098677037126</v>
      </c>
      <c r="H139" s="268">
        <f t="shared" si="85"/>
        <v>1934.2719750787128</v>
      </c>
      <c r="I139" s="360">
        <f t="shared" si="81"/>
        <v>82561.895579039541</v>
      </c>
      <c r="J139" s="45">
        <f>IF((I139-H$141+(H$141/12*4))+K139-(H139/2)&gt;$I$197,$I$197-K139,(I139-H$141+(H$141/12*4)-(H139/2)))</f>
        <v>71943.518255529634</v>
      </c>
      <c r="K139" s="108">
        <f t="shared" si="106"/>
        <v>12776.48174447036</v>
      </c>
      <c r="L139" s="108">
        <f t="shared" si="86"/>
        <v>84720</v>
      </c>
      <c r="M139" s="108">
        <f t="shared" si="87"/>
        <v>68346.342342753152</v>
      </c>
      <c r="N139" s="108">
        <f t="shared" si="88"/>
        <v>12137.657657246842</v>
      </c>
      <c r="O139" s="108">
        <f t="shared" si="89"/>
        <v>80484</v>
      </c>
      <c r="P139" s="93">
        <f t="shared" si="104"/>
        <v>64749.166429976671</v>
      </c>
      <c r="Q139" s="108">
        <f t="shared" si="91"/>
        <v>11498.833570023324</v>
      </c>
      <c r="R139" s="108">
        <f t="shared" si="105"/>
        <v>76248</v>
      </c>
      <c r="S139" s="108">
        <f t="shared" si="93"/>
        <v>57554.814604423707</v>
      </c>
      <c r="T139" s="108">
        <f t="shared" si="94"/>
        <v>10221.185395576289</v>
      </c>
      <c r="U139" s="108">
        <f t="shared" si="95"/>
        <v>67776</v>
      </c>
      <c r="V139" s="108">
        <f t="shared" si="96"/>
        <v>50360.462778870744</v>
      </c>
      <c r="W139" s="108">
        <f t="shared" si="97"/>
        <v>8943.5372211292524</v>
      </c>
      <c r="X139" s="108">
        <f t="shared" si="98"/>
        <v>59304</v>
      </c>
      <c r="Y139" s="108">
        <f t="shared" si="99"/>
        <v>43166.110953317781</v>
      </c>
      <c r="Z139" s="108">
        <f t="shared" si="100"/>
        <v>7665.8890466822158</v>
      </c>
      <c r="AA139" s="46">
        <f t="shared" si="101"/>
        <v>50832</v>
      </c>
      <c r="AB139" s="16"/>
      <c r="AC139" s="16"/>
      <c r="AD139" s="16"/>
      <c r="AE139" s="16"/>
      <c r="AF139" s="16"/>
      <c r="AG139" s="17"/>
      <c r="AH139" s="16"/>
      <c r="AI139" s="16"/>
    </row>
    <row r="140" spans="1:35" s="26" customFormat="1" ht="13.5" customHeight="1">
      <c r="A140" s="187">
        <v>39</v>
      </c>
      <c r="B140" s="50">
        <v>44105</v>
      </c>
      <c r="C140" s="61">
        <f>VLOOKUP(B140,'base(indices)'!$A$4:$C$183,3,FALSE)*1.25</f>
        <v>1306.25</v>
      </c>
      <c r="D140" s="343">
        <f>'base(indices)'!G133</f>
        <v>1.12676657</v>
      </c>
      <c r="E140" s="52">
        <f t="shared" si="83"/>
        <v>1471.8388320624999</v>
      </c>
      <c r="F140" s="307">
        <f>'base(indices)'!$I$147</f>
        <v>0.30830000000000002</v>
      </c>
      <c r="G140" s="54">
        <f t="shared" si="84"/>
        <v>453.76791192486877</v>
      </c>
      <c r="H140" s="267">
        <f t="shared" si="85"/>
        <v>1925.6067439873686</v>
      </c>
      <c r="I140" s="384">
        <f t="shared" si="81"/>
        <v>80627.623603960834</v>
      </c>
      <c r="J140" s="58">
        <f>IF((I140-H$141+(H$141/12*3))+K140-(H140/2)&gt;$I$197,$I$197-K140,(I140-H$141+(H$141/12*3)-(H140/2)))</f>
        <v>71943.518255529634</v>
      </c>
      <c r="K140" s="91">
        <f t="shared" si="106"/>
        <v>12776.48174447036</v>
      </c>
      <c r="L140" s="92">
        <f t="shared" si="86"/>
        <v>84720</v>
      </c>
      <c r="M140" s="91">
        <f t="shared" si="87"/>
        <v>68346.342342753152</v>
      </c>
      <c r="N140" s="91">
        <f t="shared" si="88"/>
        <v>12137.657657246842</v>
      </c>
      <c r="O140" s="91">
        <f t="shared" si="89"/>
        <v>80484</v>
      </c>
      <c r="P140" s="91">
        <f t="shared" si="104"/>
        <v>64749.166429976671</v>
      </c>
      <c r="Q140" s="91">
        <f t="shared" si="91"/>
        <v>11498.833570023324</v>
      </c>
      <c r="R140" s="91">
        <f t="shared" si="105"/>
        <v>76248</v>
      </c>
      <c r="S140" s="91">
        <f t="shared" si="93"/>
        <v>57554.814604423707</v>
      </c>
      <c r="T140" s="91">
        <f t="shared" si="94"/>
        <v>10221.185395576289</v>
      </c>
      <c r="U140" s="91">
        <f t="shared" si="95"/>
        <v>67776</v>
      </c>
      <c r="V140" s="91">
        <f t="shared" si="96"/>
        <v>50360.462778870744</v>
      </c>
      <c r="W140" s="91">
        <f t="shared" si="97"/>
        <v>8943.5372211292524</v>
      </c>
      <c r="X140" s="91">
        <f t="shared" si="98"/>
        <v>59304</v>
      </c>
      <c r="Y140" s="91">
        <f t="shared" si="99"/>
        <v>43166.110953317781</v>
      </c>
      <c r="Z140" s="91">
        <f t="shared" si="100"/>
        <v>7665.8890466822158</v>
      </c>
      <c r="AA140" s="59">
        <f t="shared" si="101"/>
        <v>50832</v>
      </c>
      <c r="AB140" s="32"/>
      <c r="AC140" s="32"/>
      <c r="AD140" s="32"/>
      <c r="AE140" s="32"/>
      <c r="AF140" s="32"/>
      <c r="AG140" s="33"/>
      <c r="AH140" s="32"/>
      <c r="AI140" s="32"/>
    </row>
    <row r="141" spans="1:35" ht="13.5" customHeight="1">
      <c r="A141" s="187">
        <v>38</v>
      </c>
      <c r="B141" s="50">
        <v>44136</v>
      </c>
      <c r="C141" s="61">
        <f>VLOOKUP(B141,'base(indices)'!$A$4:$C$183,3,FALSE)*1.25</f>
        <v>1306.25</v>
      </c>
      <c r="D141" s="343">
        <f>'base(indices)'!G134</f>
        <v>1.1162736</v>
      </c>
      <c r="E141" s="62">
        <f t="shared" si="83"/>
        <v>1458.13239</v>
      </c>
      <c r="F141" s="307">
        <f>'base(indices)'!$I$147</f>
        <v>0.30830000000000002</v>
      </c>
      <c r="G141" s="63">
        <f t="shared" si="84"/>
        <v>449.54221583700001</v>
      </c>
      <c r="H141" s="268">
        <f t="shared" si="85"/>
        <v>1907.6746058369999</v>
      </c>
      <c r="I141" s="360">
        <f t="shared" ref="I141:I178" si="107">I140-H140</f>
        <v>78702.016859973461</v>
      </c>
      <c r="J141" s="45">
        <f>IF((I141-H$141+(H$141/12*2))+K141-(H141/2)&gt;$I$197,$I$197-K141,(I141-H$141+(H$141/12*2)-(H141/2)))</f>
        <v>71943.518255529634</v>
      </c>
      <c r="K141" s="108">
        <f t="shared" si="106"/>
        <v>12776.48174447036</v>
      </c>
      <c r="L141" s="108">
        <f t="shared" si="86"/>
        <v>84720</v>
      </c>
      <c r="M141" s="108">
        <f t="shared" si="87"/>
        <v>68346.342342753152</v>
      </c>
      <c r="N141" s="108">
        <f t="shared" si="88"/>
        <v>12137.657657246842</v>
      </c>
      <c r="O141" s="108">
        <f t="shared" si="89"/>
        <v>80484</v>
      </c>
      <c r="P141" s="93">
        <f t="shared" si="104"/>
        <v>64749.166429976671</v>
      </c>
      <c r="Q141" s="108">
        <f t="shared" si="91"/>
        <v>11498.833570023324</v>
      </c>
      <c r="R141" s="108">
        <f t="shared" si="105"/>
        <v>76248</v>
      </c>
      <c r="S141" s="108">
        <f t="shared" si="93"/>
        <v>57554.814604423707</v>
      </c>
      <c r="T141" s="108">
        <f t="shared" si="94"/>
        <v>10221.185395576289</v>
      </c>
      <c r="U141" s="108">
        <f t="shared" si="95"/>
        <v>67776</v>
      </c>
      <c r="V141" s="108">
        <f t="shared" si="96"/>
        <v>50360.462778870744</v>
      </c>
      <c r="W141" s="108">
        <f t="shared" si="97"/>
        <v>8943.5372211292524</v>
      </c>
      <c r="X141" s="108">
        <f t="shared" si="98"/>
        <v>59304</v>
      </c>
      <c r="Y141" s="108">
        <f t="shared" si="99"/>
        <v>43166.110953317781</v>
      </c>
      <c r="Z141" s="108">
        <f t="shared" si="100"/>
        <v>7665.8890466822158</v>
      </c>
      <c r="AA141" s="46">
        <f t="shared" si="101"/>
        <v>50832</v>
      </c>
      <c r="AB141" s="16"/>
      <c r="AC141" s="16"/>
      <c r="AD141" s="16"/>
      <c r="AE141" s="16"/>
      <c r="AF141" s="16"/>
      <c r="AG141" s="17"/>
      <c r="AH141" s="16"/>
      <c r="AI141" s="16"/>
    </row>
    <row r="142" spans="1:35" s="26" customFormat="1" ht="13.5" customHeight="1" thickBot="1">
      <c r="A142" s="188">
        <v>37</v>
      </c>
      <c r="B142" s="68">
        <v>44166</v>
      </c>
      <c r="C142" s="69">
        <f>C141*2</f>
        <v>2612.5</v>
      </c>
      <c r="D142" s="335">
        <f>'base(indices)'!G135</f>
        <v>1.1073044400000001</v>
      </c>
      <c r="E142" s="219">
        <f t="shared" si="83"/>
        <v>2892.8328495000001</v>
      </c>
      <c r="F142" s="304">
        <f>'base(indices)'!$I$147</f>
        <v>0.30830000000000002</v>
      </c>
      <c r="G142" s="163">
        <f t="shared" si="84"/>
        <v>891.86036750085009</v>
      </c>
      <c r="H142" s="355">
        <f t="shared" si="85"/>
        <v>3784.6932170008504</v>
      </c>
      <c r="I142" s="361">
        <f t="shared" si="107"/>
        <v>76794.342254136456</v>
      </c>
      <c r="J142" s="175">
        <f>IF((I142-H$141+(H$141/12*1))+K142-(H142/4)&gt;$I$197,$I$197-K142,(I142-H$141+(H$141/12*1)-(H142/4)))</f>
        <v>71943.518255529634</v>
      </c>
      <c r="K142" s="86">
        <f t="shared" si="106"/>
        <v>12776.48174447036</v>
      </c>
      <c r="L142" s="164">
        <f t="shared" si="86"/>
        <v>84720</v>
      </c>
      <c r="M142" s="86">
        <f t="shared" si="87"/>
        <v>68346.342342753152</v>
      </c>
      <c r="N142" s="86">
        <f t="shared" si="88"/>
        <v>12137.657657246842</v>
      </c>
      <c r="O142" s="86">
        <f t="shared" si="89"/>
        <v>80484</v>
      </c>
      <c r="P142" s="86">
        <f t="shared" si="104"/>
        <v>64749.166429976671</v>
      </c>
      <c r="Q142" s="86">
        <f t="shared" si="91"/>
        <v>11498.833570023324</v>
      </c>
      <c r="R142" s="86">
        <f t="shared" si="105"/>
        <v>76248</v>
      </c>
      <c r="S142" s="86">
        <f>J142*S$9</f>
        <v>57554.814604423707</v>
      </c>
      <c r="T142" s="86">
        <f t="shared" si="94"/>
        <v>10221.185395576289</v>
      </c>
      <c r="U142" s="86">
        <f>S142+T142</f>
        <v>67776</v>
      </c>
      <c r="V142" s="86">
        <f t="shared" si="96"/>
        <v>50360.462778870744</v>
      </c>
      <c r="W142" s="86">
        <f t="shared" si="97"/>
        <v>8943.5372211292524</v>
      </c>
      <c r="X142" s="86">
        <f t="shared" si="98"/>
        <v>59304</v>
      </c>
      <c r="Y142" s="86">
        <f t="shared" si="99"/>
        <v>43166.110953317781</v>
      </c>
      <c r="Z142" s="86">
        <f t="shared" si="100"/>
        <v>7665.8890466822158</v>
      </c>
      <c r="AA142" s="165">
        <f t="shared" si="101"/>
        <v>50832</v>
      </c>
      <c r="AB142" s="32"/>
      <c r="AC142" s="32"/>
      <c r="AD142" s="32"/>
      <c r="AE142" s="32"/>
      <c r="AF142" s="32"/>
      <c r="AG142" s="33"/>
      <c r="AH142" s="32"/>
      <c r="AI142" s="32"/>
    </row>
    <row r="143" spans="1:35" s="26" customFormat="1" ht="13.5" customHeight="1">
      <c r="A143" s="217">
        <v>36</v>
      </c>
      <c r="B143" s="246">
        <v>44197</v>
      </c>
      <c r="C143" s="273">
        <f>VLOOKUP(B143,'base(indices)'!$A$4:$C$183,3,FALSE)*1.25</f>
        <v>1375</v>
      </c>
      <c r="D143" s="306">
        <f>'base(indices)'!G136</f>
        <v>1.09569012</v>
      </c>
      <c r="E143" s="265">
        <f t="shared" si="83"/>
        <v>1506.5739149999999</v>
      </c>
      <c r="F143" s="264">
        <f>'base(indices)'!$I$147</f>
        <v>0.30830000000000002</v>
      </c>
      <c r="G143" s="204">
        <f t="shared" si="84"/>
        <v>464.47673799450001</v>
      </c>
      <c r="H143" s="400">
        <f t="shared" si="85"/>
        <v>1971.0506529945001</v>
      </c>
      <c r="I143" s="401">
        <f t="shared" si="107"/>
        <v>73009.649037135605</v>
      </c>
      <c r="J143" s="288">
        <f>IF((I143-H$153+(H$153))+K143-(H143/2)&gt;$I$197,$I$197-K143,(I143-H$153+(H$153)-(H143/2)))</f>
        <v>71943.518255529634</v>
      </c>
      <c r="K143" s="156">
        <f t="shared" si="106"/>
        <v>12776.48174447036</v>
      </c>
      <c r="L143" s="156">
        <f t="shared" si="86"/>
        <v>84720</v>
      </c>
      <c r="M143" s="156">
        <f t="shared" si="87"/>
        <v>68346.342342753152</v>
      </c>
      <c r="N143" s="156">
        <f t="shared" si="88"/>
        <v>12137.657657246842</v>
      </c>
      <c r="O143" s="156">
        <f t="shared" si="89"/>
        <v>80484</v>
      </c>
      <c r="P143" s="151">
        <f t="shared" si="104"/>
        <v>64749.166429976671</v>
      </c>
      <c r="Q143" s="156">
        <f t="shared" si="91"/>
        <v>11498.833570023324</v>
      </c>
      <c r="R143" s="156">
        <f t="shared" si="105"/>
        <v>76248</v>
      </c>
      <c r="S143" s="156">
        <f t="shared" ref="S143:S153" si="108">J143*S$9</f>
        <v>57554.814604423707</v>
      </c>
      <c r="T143" s="156">
        <f t="shared" si="94"/>
        <v>10221.185395576289</v>
      </c>
      <c r="U143" s="156">
        <f t="shared" ref="U143:U153" si="109">S143+T143</f>
        <v>67776</v>
      </c>
      <c r="V143" s="156">
        <f t="shared" si="96"/>
        <v>50360.462778870744</v>
      </c>
      <c r="W143" s="156">
        <f t="shared" si="97"/>
        <v>8943.5372211292524</v>
      </c>
      <c r="X143" s="156">
        <f t="shared" si="98"/>
        <v>59304</v>
      </c>
      <c r="Y143" s="156">
        <f t="shared" si="99"/>
        <v>43166.110953317781</v>
      </c>
      <c r="Z143" s="156">
        <f t="shared" si="100"/>
        <v>7665.8890466822158</v>
      </c>
      <c r="AA143" s="150">
        <f t="shared" si="101"/>
        <v>50832</v>
      </c>
      <c r="AB143" s="32"/>
      <c r="AC143" s="32"/>
      <c r="AD143" s="32"/>
      <c r="AE143" s="32"/>
      <c r="AF143" s="32"/>
      <c r="AG143" s="33"/>
      <c r="AH143" s="32"/>
      <c r="AI143" s="32"/>
    </row>
    <row r="144" spans="1:35" s="26" customFormat="1" ht="13.5" customHeight="1">
      <c r="A144" s="187">
        <v>35</v>
      </c>
      <c r="B144" s="50">
        <v>44228</v>
      </c>
      <c r="C144" s="61">
        <f>VLOOKUP(B144,'base(indices)'!$A$4:$C$183,3,FALSE)*1.25</f>
        <v>1375</v>
      </c>
      <c r="D144" s="343">
        <f>'base(indices)'!G137</f>
        <v>1.0872098800000001</v>
      </c>
      <c r="E144" s="52">
        <f t="shared" si="83"/>
        <v>1494.913585</v>
      </c>
      <c r="F144" s="307">
        <f>'base(indices)'!$I$147</f>
        <v>0.30830000000000002</v>
      </c>
      <c r="G144" s="54">
        <f t="shared" si="84"/>
        <v>460.88185825550005</v>
      </c>
      <c r="H144" s="267">
        <f t="shared" si="85"/>
        <v>1955.7954432555</v>
      </c>
      <c r="I144" s="384">
        <f t="shared" si="107"/>
        <v>71038.598384141107</v>
      </c>
      <c r="J144" s="58">
        <f>IF((I144-H$153+(H$153/12*11))+K144-(H144/2)&gt;$I$197,$I$197-K144,(I144-H$153+(H$153/12*11)-(H144/2)))</f>
        <v>69909.037350824045</v>
      </c>
      <c r="K144" s="91">
        <f t="shared" si="106"/>
        <v>12776.48174447036</v>
      </c>
      <c r="L144" s="92">
        <f t="shared" si="86"/>
        <v>82685.51909529441</v>
      </c>
      <c r="M144" s="91">
        <f t="shared" si="87"/>
        <v>66413.585483282834</v>
      </c>
      <c r="N144" s="91">
        <f t="shared" si="88"/>
        <v>12137.657657246842</v>
      </c>
      <c r="O144" s="91">
        <f t="shared" si="89"/>
        <v>78551.243140529681</v>
      </c>
      <c r="P144" s="91">
        <f t="shared" si="104"/>
        <v>62918.133615741644</v>
      </c>
      <c r="Q144" s="91">
        <f t="shared" si="91"/>
        <v>11498.833570023324</v>
      </c>
      <c r="R144" s="91">
        <f t="shared" si="105"/>
        <v>74416.967185764966</v>
      </c>
      <c r="S144" s="91">
        <f t="shared" si="108"/>
        <v>55927.229880659237</v>
      </c>
      <c r="T144" s="91">
        <f t="shared" si="94"/>
        <v>10221.185395576289</v>
      </c>
      <c r="U144" s="91">
        <f t="shared" si="109"/>
        <v>66148.415276235522</v>
      </c>
      <c r="V144" s="91">
        <f t="shared" si="96"/>
        <v>48936.32614557683</v>
      </c>
      <c r="W144" s="91">
        <f t="shared" si="97"/>
        <v>8943.5372211292524</v>
      </c>
      <c r="X144" s="91">
        <f t="shared" si="98"/>
        <v>57879.863366706079</v>
      </c>
      <c r="Y144" s="91">
        <f t="shared" si="99"/>
        <v>41945.422410494422</v>
      </c>
      <c r="Z144" s="91">
        <f t="shared" si="100"/>
        <v>7665.8890466822158</v>
      </c>
      <c r="AA144" s="59">
        <f t="shared" si="101"/>
        <v>49611.311457176635</v>
      </c>
      <c r="AB144" s="32"/>
      <c r="AC144" s="32"/>
      <c r="AD144" s="32"/>
      <c r="AE144" s="32"/>
      <c r="AF144" s="32"/>
      <c r="AG144" s="33"/>
      <c r="AH144" s="32"/>
      <c r="AI144" s="32"/>
    </row>
    <row r="145" spans="1:35" s="26" customFormat="1" ht="13.5" customHeight="1">
      <c r="A145" s="187">
        <v>34</v>
      </c>
      <c r="B145" s="50">
        <v>44256</v>
      </c>
      <c r="C145" s="61">
        <f>VLOOKUP(B145,'base(indices)'!$A$4:$C$183,3,FALSE)*1.25</f>
        <v>1375</v>
      </c>
      <c r="D145" s="343">
        <f>'base(indices)'!G138</f>
        <v>1.0820162099999999</v>
      </c>
      <c r="E145" s="52">
        <f t="shared" si="83"/>
        <v>1487.7722887499999</v>
      </c>
      <c r="F145" s="307">
        <f>'base(indices)'!$I$147</f>
        <v>0.30830000000000002</v>
      </c>
      <c r="G145" s="54">
        <f t="shared" si="84"/>
        <v>458.68019662162499</v>
      </c>
      <c r="H145" s="267">
        <f t="shared" si="85"/>
        <v>1946.4524853716248</v>
      </c>
      <c r="I145" s="360">
        <f t="shared" si="107"/>
        <v>69082.802940885609</v>
      </c>
      <c r="J145" s="45">
        <f>IF((I145-H$153+(H$153/12*10))+K145-(H145/2)&gt;$I$197,$I$197-K145,(I145-H$153+(H$153/12*10)-(H145/2)))</f>
        <v>67806.250074821175</v>
      </c>
      <c r="K145" s="108">
        <f t="shared" si="106"/>
        <v>12776.48174447036</v>
      </c>
      <c r="L145" s="108">
        <f t="shared" si="86"/>
        <v>80582.731819291541</v>
      </c>
      <c r="M145" s="108">
        <f t="shared" si="87"/>
        <v>64415.937571080111</v>
      </c>
      <c r="N145" s="108">
        <f t="shared" si="88"/>
        <v>12137.657657246842</v>
      </c>
      <c r="O145" s="108">
        <f t="shared" si="89"/>
        <v>76553.595228326958</v>
      </c>
      <c r="P145" s="93">
        <f t="shared" si="104"/>
        <v>61025.62506733906</v>
      </c>
      <c r="Q145" s="108">
        <f t="shared" si="91"/>
        <v>11498.833570023324</v>
      </c>
      <c r="R145" s="108">
        <f t="shared" si="105"/>
        <v>72524.45863736239</v>
      </c>
      <c r="S145" s="108">
        <f t="shared" si="108"/>
        <v>54245.000059856946</v>
      </c>
      <c r="T145" s="108">
        <f t="shared" si="94"/>
        <v>10221.185395576289</v>
      </c>
      <c r="U145" s="108">
        <f t="shared" si="109"/>
        <v>64466.185455433239</v>
      </c>
      <c r="V145" s="108">
        <f t="shared" si="96"/>
        <v>47464.375052374817</v>
      </c>
      <c r="W145" s="108">
        <f t="shared" si="97"/>
        <v>8943.5372211292524</v>
      </c>
      <c r="X145" s="108">
        <f t="shared" si="98"/>
        <v>56407.912273504073</v>
      </c>
      <c r="Y145" s="108">
        <f t="shared" si="99"/>
        <v>40683.750044892702</v>
      </c>
      <c r="Z145" s="108">
        <f t="shared" si="100"/>
        <v>7665.8890466822158</v>
      </c>
      <c r="AA145" s="46">
        <f t="shared" si="101"/>
        <v>48349.639091574922</v>
      </c>
      <c r="AB145" s="32"/>
      <c r="AC145" s="32"/>
      <c r="AD145" s="32"/>
      <c r="AE145" s="32"/>
      <c r="AF145" s="32"/>
      <c r="AG145" s="33"/>
      <c r="AH145" s="32"/>
      <c r="AI145" s="32"/>
    </row>
    <row r="146" spans="1:35" s="26" customFormat="1" ht="13.5" customHeight="1">
      <c r="A146" s="187">
        <v>33</v>
      </c>
      <c r="B146" s="50">
        <v>44287</v>
      </c>
      <c r="C146" s="61">
        <f>VLOOKUP(B146,'base(indices)'!$A$4:$C$183,3,FALSE)*1.25</f>
        <v>1375</v>
      </c>
      <c r="D146" s="343">
        <f>'base(indices)'!G139</f>
        <v>1.0720461800000001</v>
      </c>
      <c r="E146" s="52">
        <f t="shared" si="83"/>
        <v>1474.0634975</v>
      </c>
      <c r="F146" s="307">
        <f>'base(indices)'!$I$147</f>
        <v>0.30830000000000002</v>
      </c>
      <c r="G146" s="54">
        <f t="shared" si="84"/>
        <v>454.45377627925006</v>
      </c>
      <c r="H146" s="267">
        <f t="shared" si="85"/>
        <v>1928.51727377925</v>
      </c>
      <c r="I146" s="384">
        <f t="shared" si="107"/>
        <v>67136.350455513981</v>
      </c>
      <c r="J146" s="58">
        <f>IF((I146-H$153+(H$153/12*9))+K146-(H146/2)&gt;$I$197,$I$197-K146,(I146-H$153+(H$153/12*9)-(H146/2)))</f>
        <v>65717.101883556417</v>
      </c>
      <c r="K146" s="91">
        <f t="shared" si="106"/>
        <v>12776.48174447036</v>
      </c>
      <c r="L146" s="92">
        <f t="shared" si="86"/>
        <v>78493.583628026783</v>
      </c>
      <c r="M146" s="91">
        <f t="shared" si="87"/>
        <v>62431.246789378594</v>
      </c>
      <c r="N146" s="91">
        <f t="shared" si="88"/>
        <v>12137.657657246842</v>
      </c>
      <c r="O146" s="91">
        <f t="shared" si="89"/>
        <v>74568.904446625442</v>
      </c>
      <c r="P146" s="91">
        <f t="shared" si="104"/>
        <v>59145.391695200778</v>
      </c>
      <c r="Q146" s="91">
        <f t="shared" si="91"/>
        <v>11498.833570023324</v>
      </c>
      <c r="R146" s="91">
        <f t="shared" si="105"/>
        <v>70644.2252652241</v>
      </c>
      <c r="S146" s="91">
        <f t="shared" si="108"/>
        <v>52573.68150684514</v>
      </c>
      <c r="T146" s="91">
        <f t="shared" si="94"/>
        <v>10221.185395576289</v>
      </c>
      <c r="U146" s="91">
        <f t="shared" si="109"/>
        <v>62794.866902421432</v>
      </c>
      <c r="V146" s="91">
        <f t="shared" si="96"/>
        <v>46001.971318489486</v>
      </c>
      <c r="W146" s="91">
        <f t="shared" si="97"/>
        <v>8943.5372211292524</v>
      </c>
      <c r="X146" s="91">
        <f t="shared" si="98"/>
        <v>54945.508539618735</v>
      </c>
      <c r="Y146" s="91">
        <f t="shared" si="99"/>
        <v>39430.261130133847</v>
      </c>
      <c r="Z146" s="91">
        <f t="shared" si="100"/>
        <v>7665.8890466822158</v>
      </c>
      <c r="AA146" s="59">
        <f t="shared" si="101"/>
        <v>47096.150176816067</v>
      </c>
      <c r="AB146" s="32"/>
      <c r="AC146" s="32"/>
      <c r="AD146" s="32"/>
      <c r="AE146" s="32"/>
      <c r="AF146" s="32"/>
      <c r="AG146" s="33"/>
      <c r="AH146" s="32"/>
      <c r="AI146" s="32"/>
    </row>
    <row r="147" spans="1:35" s="26" customFormat="1" ht="13.5" customHeight="1">
      <c r="A147" s="187">
        <v>32</v>
      </c>
      <c r="B147" s="50">
        <v>44317</v>
      </c>
      <c r="C147" s="61">
        <f>VLOOKUP(B147,'base(indices)'!$A$4:$C$183,3,FALSE)*1.25</f>
        <v>1375</v>
      </c>
      <c r="D147" s="343">
        <f>'base(indices)'!G140</f>
        <v>1.06565226</v>
      </c>
      <c r="E147" s="52">
        <f t="shared" si="83"/>
        <v>1465.2718575000001</v>
      </c>
      <c r="F147" s="307">
        <f>'base(indices)'!$I$147</f>
        <v>0.30830000000000002</v>
      </c>
      <c r="G147" s="54">
        <f t="shared" si="84"/>
        <v>451.74331366725005</v>
      </c>
      <c r="H147" s="267">
        <f t="shared" si="85"/>
        <v>1917.0151711672502</v>
      </c>
      <c r="I147" s="360">
        <f t="shared" si="107"/>
        <v>65207.833181734728</v>
      </c>
      <c r="J147" s="45">
        <f>IF((I147-H$153+(H$153/12*8))+K147-(H147/2)&gt;$I$197,$I$197-K147,(I147-H$153+(H$153/12*8)-(H147/2)))</f>
        <v>63642.672349393855</v>
      </c>
      <c r="K147" s="108">
        <f t="shared" si="106"/>
        <v>12776.48174447036</v>
      </c>
      <c r="L147" s="108">
        <f t="shared" si="86"/>
        <v>76419.154093864214</v>
      </c>
      <c r="M147" s="108">
        <f t="shared" si="87"/>
        <v>60460.538731924156</v>
      </c>
      <c r="N147" s="108">
        <f t="shared" si="88"/>
        <v>12137.657657246842</v>
      </c>
      <c r="O147" s="108">
        <f t="shared" si="89"/>
        <v>72598.196389171004</v>
      </c>
      <c r="P147" s="93">
        <f t="shared" si="104"/>
        <v>57278.405114454472</v>
      </c>
      <c r="Q147" s="108">
        <f t="shared" si="91"/>
        <v>11498.833570023324</v>
      </c>
      <c r="R147" s="108">
        <f t="shared" si="105"/>
        <v>68777.238684477794</v>
      </c>
      <c r="S147" s="108">
        <f t="shared" si="108"/>
        <v>50914.137879515089</v>
      </c>
      <c r="T147" s="108">
        <f t="shared" si="94"/>
        <v>10221.185395576289</v>
      </c>
      <c r="U147" s="108">
        <f t="shared" si="109"/>
        <v>61135.323275091374</v>
      </c>
      <c r="V147" s="108">
        <f t="shared" si="96"/>
        <v>44549.870644575698</v>
      </c>
      <c r="W147" s="108">
        <f t="shared" si="97"/>
        <v>8943.5372211292524</v>
      </c>
      <c r="X147" s="108">
        <f t="shared" si="98"/>
        <v>53493.407865704954</v>
      </c>
      <c r="Y147" s="108">
        <f t="shared" si="99"/>
        <v>38185.603409636315</v>
      </c>
      <c r="Z147" s="108">
        <f t="shared" si="100"/>
        <v>7665.8890466822158</v>
      </c>
      <c r="AA147" s="46">
        <f t="shared" si="101"/>
        <v>45851.492456318534</v>
      </c>
      <c r="AB147" s="32"/>
      <c r="AC147" s="32"/>
      <c r="AD147" s="32"/>
      <c r="AE147" s="32"/>
      <c r="AF147" s="32"/>
      <c r="AG147" s="33"/>
      <c r="AH147" s="32"/>
      <c r="AI147" s="32"/>
    </row>
    <row r="148" spans="1:35" s="26" customFormat="1" ht="13.5" customHeight="1">
      <c r="A148" s="187">
        <v>31</v>
      </c>
      <c r="B148" s="50">
        <v>44348</v>
      </c>
      <c r="C148" s="61">
        <f>VLOOKUP(B148,'base(indices)'!$A$4:$C$183,3,FALSE)*1.25</f>
        <v>1375</v>
      </c>
      <c r="D148" s="343">
        <f>'base(indices)'!G141</f>
        <v>1.0609839299999999</v>
      </c>
      <c r="E148" s="52">
        <f t="shared" si="83"/>
        <v>1458.8529037499998</v>
      </c>
      <c r="F148" s="307">
        <f>'base(indices)'!$I$147</f>
        <v>0.30830000000000002</v>
      </c>
      <c r="G148" s="54">
        <f t="shared" si="84"/>
        <v>449.76435022612498</v>
      </c>
      <c r="H148" s="267">
        <f t="shared" si="85"/>
        <v>1908.6172539761246</v>
      </c>
      <c r="I148" s="384">
        <f t="shared" si="107"/>
        <v>63290.818010567476</v>
      </c>
      <c r="J148" s="58">
        <f>IF((I148-H$153+(H$153/12*7))+K148-(H148/2)&gt;$I$197,$I$197-K148,(I148-H$153+(H$153/12*7)-(H148/2)))</f>
        <v>61578.19282513285</v>
      </c>
      <c r="K148" s="91">
        <f t="shared" si="106"/>
        <v>12776.48174447036</v>
      </c>
      <c r="L148" s="92">
        <f t="shared" si="86"/>
        <v>74354.674569603216</v>
      </c>
      <c r="M148" s="91">
        <f t="shared" si="87"/>
        <v>58499.283183876207</v>
      </c>
      <c r="N148" s="91">
        <f t="shared" si="88"/>
        <v>12137.657657246842</v>
      </c>
      <c r="O148" s="91">
        <f t="shared" si="89"/>
        <v>70636.940841123054</v>
      </c>
      <c r="P148" s="91">
        <f t="shared" si="104"/>
        <v>55420.373542619564</v>
      </c>
      <c r="Q148" s="91">
        <f t="shared" si="91"/>
        <v>11498.833570023324</v>
      </c>
      <c r="R148" s="91">
        <f t="shared" si="105"/>
        <v>66919.207112642893</v>
      </c>
      <c r="S148" s="91">
        <f t="shared" si="108"/>
        <v>49262.554260106284</v>
      </c>
      <c r="T148" s="91">
        <f t="shared" si="94"/>
        <v>10221.185395576289</v>
      </c>
      <c r="U148" s="91">
        <f t="shared" si="109"/>
        <v>59483.73965568257</v>
      </c>
      <c r="V148" s="91">
        <f t="shared" si="96"/>
        <v>43104.734977592991</v>
      </c>
      <c r="W148" s="91">
        <f t="shared" si="97"/>
        <v>8943.5372211292524</v>
      </c>
      <c r="X148" s="91">
        <f t="shared" si="98"/>
        <v>52048.272198722247</v>
      </c>
      <c r="Y148" s="91">
        <f t="shared" si="99"/>
        <v>36946.915695079711</v>
      </c>
      <c r="Z148" s="91">
        <f t="shared" si="100"/>
        <v>7665.8890466822158</v>
      </c>
      <c r="AA148" s="59">
        <f t="shared" si="101"/>
        <v>44612.804741761924</v>
      </c>
      <c r="AB148" s="32"/>
      <c r="AC148" s="32"/>
      <c r="AD148" s="32"/>
      <c r="AE148" s="32"/>
      <c r="AF148" s="32"/>
      <c r="AG148" s="33"/>
      <c r="AH148" s="32"/>
      <c r="AI148" s="32"/>
    </row>
    <row r="149" spans="1:35" s="26" customFormat="1" ht="13.5" customHeight="1">
      <c r="A149" s="187">
        <v>30</v>
      </c>
      <c r="B149" s="50">
        <v>44378</v>
      </c>
      <c r="C149" s="61">
        <f>VLOOKUP(B149,'base(indices)'!$A$4:$C$183,3,FALSE)*1.25</f>
        <v>1375</v>
      </c>
      <c r="D149" s="343">
        <f>'base(indices)'!G142</f>
        <v>1.0522502600000001</v>
      </c>
      <c r="E149" s="52">
        <f t="shared" si="83"/>
        <v>1446.8441075000001</v>
      </c>
      <c r="F149" s="307">
        <f>'base(indices)'!$I$147</f>
        <v>0.30830000000000002</v>
      </c>
      <c r="G149" s="54">
        <f t="shared" si="84"/>
        <v>446.06203834225005</v>
      </c>
      <c r="H149" s="267">
        <f t="shared" si="85"/>
        <v>1892.9061458422502</v>
      </c>
      <c r="I149" s="360">
        <f t="shared" si="107"/>
        <v>61382.200756591352</v>
      </c>
      <c r="J149" s="45">
        <f>IF((I149-H$153+(H$153/12*6))+K149-(H149/2)&gt;$I$197,$I$197-K149,(I149-H$153+(H$153/12*6)-(H149/2)))</f>
        <v>59525.767813534352</v>
      </c>
      <c r="K149" s="108">
        <f t="shared" si="106"/>
        <v>12776.48174447036</v>
      </c>
      <c r="L149" s="108">
        <f t="shared" si="86"/>
        <v>72302.249558004711</v>
      </c>
      <c r="M149" s="108">
        <f t="shared" si="87"/>
        <v>56549.479422857628</v>
      </c>
      <c r="N149" s="108">
        <f t="shared" si="88"/>
        <v>12137.657657246842</v>
      </c>
      <c r="O149" s="108">
        <f t="shared" si="89"/>
        <v>68687.137080104469</v>
      </c>
      <c r="P149" s="93">
        <f t="shared" si="104"/>
        <v>53573.191032180919</v>
      </c>
      <c r="Q149" s="108">
        <f t="shared" si="91"/>
        <v>11498.833570023324</v>
      </c>
      <c r="R149" s="108">
        <f t="shared" si="105"/>
        <v>65072.024602204241</v>
      </c>
      <c r="S149" s="108">
        <f t="shared" si="108"/>
        <v>47620.614250827486</v>
      </c>
      <c r="T149" s="108">
        <f t="shared" si="94"/>
        <v>10221.185395576289</v>
      </c>
      <c r="U149" s="108">
        <f t="shared" si="109"/>
        <v>57841.799646403771</v>
      </c>
      <c r="V149" s="108">
        <f t="shared" si="96"/>
        <v>41668.037469474046</v>
      </c>
      <c r="W149" s="108">
        <f t="shared" si="97"/>
        <v>8943.5372211292524</v>
      </c>
      <c r="X149" s="108">
        <f t="shared" si="98"/>
        <v>50611.574690603302</v>
      </c>
      <c r="Y149" s="108">
        <f t="shared" si="99"/>
        <v>35715.460688120613</v>
      </c>
      <c r="Z149" s="108">
        <f t="shared" si="100"/>
        <v>7665.8890466822158</v>
      </c>
      <c r="AA149" s="46">
        <f t="shared" si="101"/>
        <v>43381.349734802832</v>
      </c>
      <c r="AB149" s="32"/>
      <c r="AC149" s="32"/>
      <c r="AD149" s="32"/>
      <c r="AE149" s="32"/>
      <c r="AF149" s="32"/>
      <c r="AG149" s="33"/>
      <c r="AH149" s="32"/>
      <c r="AI149" s="32"/>
    </row>
    <row r="150" spans="1:35" s="26" customFormat="1" ht="13.5" customHeight="1">
      <c r="A150" s="187">
        <v>29</v>
      </c>
      <c r="B150" s="50">
        <v>44409</v>
      </c>
      <c r="C150" s="61">
        <f>VLOOKUP(B150,'base(indices)'!$A$4:$C$183,3,FALSE)*1.25</f>
        <v>1375</v>
      </c>
      <c r="D150" s="343">
        <f>'base(indices)'!G143</f>
        <v>1.0447282099999999</v>
      </c>
      <c r="E150" s="52">
        <f t="shared" si="83"/>
        <v>1436.50128875</v>
      </c>
      <c r="F150" s="307">
        <f>'base(indices)'!$I$147</f>
        <v>0.30830000000000002</v>
      </c>
      <c r="G150" s="54">
        <f t="shared" si="84"/>
        <v>442.87334732162503</v>
      </c>
      <c r="H150" s="267">
        <f t="shared" si="85"/>
        <v>1879.374636071625</v>
      </c>
      <c r="I150" s="384">
        <f t="shared" si="107"/>
        <v>59489.294610749101</v>
      </c>
      <c r="J150" s="58">
        <f>IF((I150-H$153+(H$153/12*5))+K150-(H150/2)&gt;$I$197,$I$197-K150,(I150-H$153+(H$153/12*5)-(H150/2)))</f>
        <v>57487.964110888104</v>
      </c>
      <c r="K150" s="91">
        <f t="shared" si="106"/>
        <v>12776.48174447036</v>
      </c>
      <c r="L150" s="92">
        <f t="shared" si="86"/>
        <v>70264.44585535847</v>
      </c>
      <c r="M150" s="91">
        <f t="shared" si="87"/>
        <v>54613.565905343698</v>
      </c>
      <c r="N150" s="91">
        <f t="shared" si="88"/>
        <v>12137.657657246842</v>
      </c>
      <c r="O150" s="91">
        <f t="shared" si="89"/>
        <v>66751.223562590545</v>
      </c>
      <c r="P150" s="91">
        <f t="shared" si="104"/>
        <v>51739.167699799298</v>
      </c>
      <c r="Q150" s="91">
        <f t="shared" si="91"/>
        <v>11498.833570023324</v>
      </c>
      <c r="R150" s="91">
        <f t="shared" si="105"/>
        <v>63238.00126982262</v>
      </c>
      <c r="S150" s="91">
        <f t="shared" si="108"/>
        <v>45990.371288710485</v>
      </c>
      <c r="T150" s="91">
        <f t="shared" si="94"/>
        <v>10221.185395576289</v>
      </c>
      <c r="U150" s="91">
        <f t="shared" si="109"/>
        <v>56211.55668428677</v>
      </c>
      <c r="V150" s="91">
        <f t="shared" si="96"/>
        <v>40241.574877621671</v>
      </c>
      <c r="W150" s="91">
        <f t="shared" si="97"/>
        <v>8943.5372211292524</v>
      </c>
      <c r="X150" s="91">
        <f t="shared" si="98"/>
        <v>49185.11209875092</v>
      </c>
      <c r="Y150" s="91">
        <f t="shared" si="99"/>
        <v>34492.778466532858</v>
      </c>
      <c r="Z150" s="91">
        <f t="shared" si="100"/>
        <v>7665.8890466822158</v>
      </c>
      <c r="AA150" s="59">
        <f t="shared" si="101"/>
        <v>42158.66751321507</v>
      </c>
      <c r="AB150" s="32"/>
      <c r="AC150" s="32"/>
      <c r="AD150" s="32"/>
      <c r="AE150" s="32"/>
      <c r="AF150" s="32"/>
      <c r="AG150" s="33"/>
      <c r="AH150" s="32"/>
      <c r="AI150" s="32"/>
    </row>
    <row r="151" spans="1:35" s="26" customFormat="1" ht="13.5" customHeight="1">
      <c r="A151" s="187">
        <v>28</v>
      </c>
      <c r="B151" s="50">
        <v>44440</v>
      </c>
      <c r="C151" s="61">
        <f>VLOOKUP(B151,'base(indices)'!$A$4:$C$183,3,FALSE)*1.25</f>
        <v>1375</v>
      </c>
      <c r="D151" s="343">
        <f>'base(indices)'!G144</f>
        <v>1.0355121599999999</v>
      </c>
      <c r="E151" s="52">
        <f t="shared" si="83"/>
        <v>1423.8292199999999</v>
      </c>
      <c r="F151" s="307">
        <f>'base(indices)'!$I$147</f>
        <v>0.30830000000000002</v>
      </c>
      <c r="G151" s="54">
        <f t="shared" si="84"/>
        <v>438.966548526</v>
      </c>
      <c r="H151" s="267">
        <f t="shared" si="85"/>
        <v>1862.7957685259998</v>
      </c>
      <c r="I151" s="360">
        <f t="shared" si="107"/>
        <v>57609.919974677476</v>
      </c>
      <c r="J151" s="45">
        <f>IF((I151-H$153+(H$153/12*4))+K151-(H151/2)&gt;$I$197,$I$197-K151,(I151-H$153+(H$153/12*4)-(H151/2)))</f>
        <v>55465.215596899972</v>
      </c>
      <c r="K151" s="108">
        <f t="shared" si="106"/>
        <v>12776.48174447036</v>
      </c>
      <c r="L151" s="108">
        <f t="shared" si="86"/>
        <v>68241.697341370338</v>
      </c>
      <c r="M151" s="108">
        <f t="shared" si="87"/>
        <v>52691.954817054968</v>
      </c>
      <c r="N151" s="108">
        <f t="shared" si="88"/>
        <v>12137.657657246842</v>
      </c>
      <c r="O151" s="108">
        <f t="shared" si="89"/>
        <v>64829.612474301808</v>
      </c>
      <c r="P151" s="93">
        <f t="shared" si="104"/>
        <v>49918.694037209978</v>
      </c>
      <c r="Q151" s="108">
        <f t="shared" si="91"/>
        <v>11498.833570023324</v>
      </c>
      <c r="R151" s="108">
        <f t="shared" si="105"/>
        <v>61417.5276072333</v>
      </c>
      <c r="S151" s="108">
        <f t="shared" si="108"/>
        <v>44372.172477519984</v>
      </c>
      <c r="T151" s="108">
        <f t="shared" si="94"/>
        <v>10221.185395576289</v>
      </c>
      <c r="U151" s="108">
        <f t="shared" si="109"/>
        <v>54593.357873096276</v>
      </c>
      <c r="V151" s="108">
        <f t="shared" si="96"/>
        <v>38825.650917829975</v>
      </c>
      <c r="W151" s="108">
        <f t="shared" si="97"/>
        <v>8943.5372211292524</v>
      </c>
      <c r="X151" s="108">
        <f t="shared" si="98"/>
        <v>47769.188138959231</v>
      </c>
      <c r="Y151" s="108">
        <f t="shared" si="99"/>
        <v>33279.12935813998</v>
      </c>
      <c r="Z151" s="108">
        <f t="shared" si="100"/>
        <v>7665.8890466822158</v>
      </c>
      <c r="AA151" s="46">
        <f t="shared" si="101"/>
        <v>40945.0184048222</v>
      </c>
      <c r="AB151" s="32"/>
      <c r="AC151" s="32"/>
      <c r="AD151" s="32"/>
      <c r="AE151" s="32"/>
      <c r="AF151" s="32"/>
      <c r="AG151" s="33"/>
      <c r="AH151" s="32"/>
      <c r="AI151" s="32"/>
    </row>
    <row r="152" spans="1:35" s="26" customFormat="1" ht="13.5" customHeight="1">
      <c r="A152" s="187">
        <v>27</v>
      </c>
      <c r="B152" s="50">
        <v>44470</v>
      </c>
      <c r="C152" s="61">
        <f>VLOOKUP(B152,'base(indices)'!$A$4:$C$183,3,FALSE)*1.25</f>
        <v>1375</v>
      </c>
      <c r="D152" s="343">
        <f>'base(indices)'!G145</f>
        <v>1.02384038</v>
      </c>
      <c r="E152" s="52">
        <f t="shared" si="83"/>
        <v>1407.7805225</v>
      </c>
      <c r="F152" s="307">
        <f>'base(indices)'!$I$147</f>
        <v>0.30830000000000002</v>
      </c>
      <c r="G152" s="54">
        <f t="shared" si="84"/>
        <v>434.01873508675004</v>
      </c>
      <c r="H152" s="267">
        <f t="shared" si="85"/>
        <v>1841.7992575867499</v>
      </c>
      <c r="I152" s="384">
        <f t="shared" si="107"/>
        <v>55747.124206151479</v>
      </c>
      <c r="J152" s="58">
        <f>IF((I152-H$153+(H$153/12*3))+K152-(H152/2)&gt;$I$197,$I$197-K152,(I152-H$153+(H$153/12*3)-(H152/2)))</f>
        <v>53461.254772154294</v>
      </c>
      <c r="K152" s="91">
        <f t="shared" si="106"/>
        <v>12776.48174447036</v>
      </c>
      <c r="L152" s="92">
        <f t="shared" si="86"/>
        <v>66237.73651662466</v>
      </c>
      <c r="M152" s="91">
        <f t="shared" si="87"/>
        <v>50788.192033546577</v>
      </c>
      <c r="N152" s="91">
        <f t="shared" si="88"/>
        <v>12137.657657246842</v>
      </c>
      <c r="O152" s="91">
        <f t="shared" si="89"/>
        <v>62925.849690793417</v>
      </c>
      <c r="P152" s="91">
        <f t="shared" si="104"/>
        <v>48115.129294938866</v>
      </c>
      <c r="Q152" s="91">
        <f t="shared" si="91"/>
        <v>11498.833570023324</v>
      </c>
      <c r="R152" s="91">
        <f t="shared" si="105"/>
        <v>59613.962864962188</v>
      </c>
      <c r="S152" s="91">
        <f t="shared" si="108"/>
        <v>42769.003817723438</v>
      </c>
      <c r="T152" s="91">
        <f t="shared" si="94"/>
        <v>10221.185395576289</v>
      </c>
      <c r="U152" s="91">
        <f t="shared" si="109"/>
        <v>52990.189213299731</v>
      </c>
      <c r="V152" s="91">
        <f t="shared" si="96"/>
        <v>37422.878340508003</v>
      </c>
      <c r="W152" s="91">
        <f t="shared" si="97"/>
        <v>8943.5372211292524</v>
      </c>
      <c r="X152" s="91">
        <f t="shared" si="98"/>
        <v>46366.415561637259</v>
      </c>
      <c r="Y152" s="91">
        <f t="shared" si="99"/>
        <v>32076.752863292575</v>
      </c>
      <c r="Z152" s="91">
        <f t="shared" si="100"/>
        <v>7665.8890466822158</v>
      </c>
      <c r="AA152" s="59">
        <f t="shared" si="101"/>
        <v>39742.641909974787</v>
      </c>
      <c r="AB152" s="32"/>
      <c r="AC152" s="32"/>
      <c r="AD152" s="32"/>
      <c r="AE152" s="32"/>
      <c r="AF152" s="32"/>
      <c r="AG152" s="33"/>
      <c r="AH152" s="32"/>
      <c r="AI152" s="32"/>
    </row>
    <row r="153" spans="1:35" s="26" customFormat="1" ht="13.5" customHeight="1">
      <c r="A153" s="187">
        <v>26</v>
      </c>
      <c r="B153" s="50">
        <v>44501</v>
      </c>
      <c r="C153" s="61">
        <f>VLOOKUP(B153,'base(indices)'!$A$4:$C$183,3,FALSE)*1.25</f>
        <v>1375</v>
      </c>
      <c r="D153" s="343">
        <f>'base(indices)'!G146</f>
        <v>1.0116999799999999</v>
      </c>
      <c r="E153" s="52">
        <f t="shared" si="83"/>
        <v>1391.0874724999999</v>
      </c>
      <c r="F153" s="307">
        <f>'base(indices)'!$I$147</f>
        <v>0.30830000000000002</v>
      </c>
      <c r="G153" s="54">
        <f t="shared" si="84"/>
        <v>428.87226777174999</v>
      </c>
      <c r="H153" s="267">
        <f t="shared" si="85"/>
        <v>1819.95974027175</v>
      </c>
      <c r="I153" s="360">
        <f t="shared" si="107"/>
        <v>53905.324948564732</v>
      </c>
      <c r="J153" s="45">
        <f>IF((I153-H$153+(H$153/12*2))+K153-(H153/2)&gt;$I$197,$I$197-K153,(I153-H$153+(H$153/12*2)-(H153/2)))</f>
        <v>51478.711961535737</v>
      </c>
      <c r="K153" s="108">
        <f t="shared" si="106"/>
        <v>12776.48174447036</v>
      </c>
      <c r="L153" s="108">
        <f t="shared" si="86"/>
        <v>64255.193706006095</v>
      </c>
      <c r="M153" s="108">
        <f t="shared" si="87"/>
        <v>48904.77636345895</v>
      </c>
      <c r="N153" s="108">
        <f t="shared" si="88"/>
        <v>12137.657657246842</v>
      </c>
      <c r="O153" s="108">
        <f t="shared" si="89"/>
        <v>61042.43402070579</v>
      </c>
      <c r="P153" s="93">
        <f t="shared" si="104"/>
        <v>46330.840765382163</v>
      </c>
      <c r="Q153" s="108">
        <f t="shared" si="91"/>
        <v>11498.833570023324</v>
      </c>
      <c r="R153" s="108">
        <f t="shared" si="105"/>
        <v>57829.674335405485</v>
      </c>
      <c r="S153" s="108">
        <f t="shared" si="108"/>
        <v>41182.96956922859</v>
      </c>
      <c r="T153" s="108">
        <f t="shared" si="94"/>
        <v>10221.185395576289</v>
      </c>
      <c r="U153" s="108">
        <f t="shared" si="109"/>
        <v>51404.154964804882</v>
      </c>
      <c r="V153" s="108">
        <f t="shared" si="96"/>
        <v>36035.098373075016</v>
      </c>
      <c r="W153" s="108">
        <f t="shared" si="97"/>
        <v>8943.5372211292524</v>
      </c>
      <c r="X153" s="108">
        <f t="shared" si="98"/>
        <v>44978.635594204272</v>
      </c>
      <c r="Y153" s="108">
        <f t="shared" si="99"/>
        <v>30887.227176921442</v>
      </c>
      <c r="Z153" s="108">
        <f t="shared" si="100"/>
        <v>7665.8890466822158</v>
      </c>
      <c r="AA153" s="46">
        <f t="shared" si="101"/>
        <v>38553.116223603662</v>
      </c>
      <c r="AB153" s="32"/>
      <c r="AC153" s="32"/>
      <c r="AD153" s="32"/>
      <c r="AE153" s="32"/>
      <c r="AF153" s="32"/>
      <c r="AG153" s="33"/>
      <c r="AH153" s="32"/>
      <c r="AI153" s="32"/>
    </row>
    <row r="154" spans="1:35" s="26" customFormat="1" ht="13.5" customHeight="1" thickBot="1">
      <c r="A154" s="305">
        <v>25</v>
      </c>
      <c r="B154" s="247">
        <v>44531</v>
      </c>
      <c r="C154" s="142">
        <f>C153*2</f>
        <v>2750</v>
      </c>
      <c r="D154" s="343">
        <f>'base(indices)'!G147</f>
        <v>0.99999998000000001</v>
      </c>
      <c r="E154" s="248">
        <f t="shared" si="83"/>
        <v>2749.999945</v>
      </c>
      <c r="F154" s="307">
        <f>'base(indices)'!$I$147</f>
        <v>0.30830000000000002</v>
      </c>
      <c r="G154" s="170">
        <f t="shared" si="84"/>
        <v>847.82498304350008</v>
      </c>
      <c r="H154" s="368">
        <f t="shared" si="85"/>
        <v>3597.8249280435002</v>
      </c>
      <c r="I154" s="384">
        <f t="shared" si="107"/>
        <v>52085.365208292984</v>
      </c>
      <c r="J154" s="285">
        <f>IF((I154-H$153+(H$153/12*1))+K154-(H154/4)&gt;$I$197,$I$197-K154,(I154-H$153+(H$153/12*1)-(H154/4)))</f>
        <v>49517.612547699675</v>
      </c>
      <c r="K154" s="202">
        <f t="shared" si="106"/>
        <v>12776.48174447036</v>
      </c>
      <c r="L154" s="250">
        <f t="shared" si="86"/>
        <v>62294.094292170033</v>
      </c>
      <c r="M154" s="202">
        <f t="shared" si="87"/>
        <v>47041.731920314691</v>
      </c>
      <c r="N154" s="202">
        <f t="shared" si="88"/>
        <v>12137.657657246842</v>
      </c>
      <c r="O154" s="202">
        <f t="shared" si="89"/>
        <v>59179.389577561531</v>
      </c>
      <c r="P154" s="202">
        <f t="shared" si="104"/>
        <v>44565.851292929707</v>
      </c>
      <c r="Q154" s="202">
        <f t="shared" si="91"/>
        <v>11498.833570023324</v>
      </c>
      <c r="R154" s="202">
        <f t="shared" si="105"/>
        <v>56064.684862953029</v>
      </c>
      <c r="S154" s="202">
        <f>J154*S$9</f>
        <v>39614.090038159746</v>
      </c>
      <c r="T154" s="202">
        <f t="shared" si="94"/>
        <v>10221.185395576289</v>
      </c>
      <c r="U154" s="202">
        <f>S154+T154</f>
        <v>49835.275433736038</v>
      </c>
      <c r="V154" s="202">
        <f t="shared" si="96"/>
        <v>34662.32878338977</v>
      </c>
      <c r="W154" s="202">
        <f t="shared" si="97"/>
        <v>8943.5372211292524</v>
      </c>
      <c r="X154" s="202">
        <f t="shared" si="98"/>
        <v>43605.866004519019</v>
      </c>
      <c r="Y154" s="202">
        <f t="shared" si="99"/>
        <v>29710.567528619802</v>
      </c>
      <c r="Z154" s="202">
        <f t="shared" si="100"/>
        <v>7665.8890466822158</v>
      </c>
      <c r="AA154" s="203">
        <f t="shared" si="101"/>
        <v>37376.456575302014</v>
      </c>
      <c r="AB154" s="32"/>
      <c r="AC154" s="32"/>
      <c r="AD154" s="32"/>
      <c r="AE154" s="32"/>
      <c r="AF154" s="32"/>
      <c r="AG154" s="33"/>
      <c r="AH154" s="32"/>
      <c r="AI154" s="32"/>
    </row>
    <row r="155" spans="1:35" ht="13.5" customHeight="1">
      <c r="A155" s="190">
        <v>24</v>
      </c>
      <c r="B155" s="309">
        <v>44562</v>
      </c>
      <c r="C155" s="120">
        <f>VLOOKUP(B155,'base(indices)'!$A$4:$C$183,3,FALSE)*1.25</f>
        <v>1515</v>
      </c>
      <c r="D155" s="386">
        <f>'base(indices)'!G148</f>
        <v>0.99999998000000001</v>
      </c>
      <c r="E155" s="137">
        <f t="shared" si="83"/>
        <v>1514.9999697000001</v>
      </c>
      <c r="F155" s="371">
        <f>'base(indices)'!I148</f>
        <v>0.30059999999999998</v>
      </c>
      <c r="G155" s="78">
        <f t="shared" si="84"/>
        <v>455.40899089182</v>
      </c>
      <c r="H155" s="266">
        <f t="shared" si="85"/>
        <v>1970.40896059182</v>
      </c>
      <c r="I155" s="358">
        <f t="shared" si="107"/>
        <v>48487.540280249486</v>
      </c>
      <c r="J155" s="48">
        <f>IF((I155-H$165+(H$165))+K155-(H155/2)&gt;$I$197,$I$197-K155,(I155-H$165+(H$165)-(H155/2)))</f>
        <v>47502.335799953573</v>
      </c>
      <c r="K155" s="109">
        <f t="shared" si="106"/>
        <v>12776.48174447036</v>
      </c>
      <c r="L155" s="109">
        <f t="shared" si="86"/>
        <v>60278.817544423931</v>
      </c>
      <c r="M155" s="109">
        <f t="shared" si="87"/>
        <v>45127.219009955894</v>
      </c>
      <c r="N155" s="109">
        <f t="shared" si="88"/>
        <v>12137.657657246842</v>
      </c>
      <c r="O155" s="109">
        <f t="shared" si="89"/>
        <v>57264.876667202734</v>
      </c>
      <c r="P155" s="90">
        <f t="shared" si="104"/>
        <v>42752.102219958215</v>
      </c>
      <c r="Q155" s="109">
        <f t="shared" si="91"/>
        <v>11498.833570023324</v>
      </c>
      <c r="R155" s="109">
        <f t="shared" si="105"/>
        <v>54250.935789981537</v>
      </c>
      <c r="S155" s="109">
        <f>J155*S$9</f>
        <v>38001.868639962857</v>
      </c>
      <c r="T155" s="109">
        <f t="shared" si="94"/>
        <v>10221.185395576289</v>
      </c>
      <c r="U155" s="109">
        <f>S155+T155</f>
        <v>48223.054035539142</v>
      </c>
      <c r="V155" s="109">
        <f t="shared" si="96"/>
        <v>33251.635059967499</v>
      </c>
      <c r="W155" s="109">
        <f t="shared" si="97"/>
        <v>8943.5372211292524</v>
      </c>
      <c r="X155" s="109">
        <f t="shared" si="98"/>
        <v>42195.172281096748</v>
      </c>
      <c r="Y155" s="109">
        <f t="shared" si="99"/>
        <v>28501.401479972144</v>
      </c>
      <c r="Z155" s="109">
        <f t="shared" si="100"/>
        <v>7665.8890466822158</v>
      </c>
      <c r="AA155" s="49">
        <f t="shared" si="101"/>
        <v>36167.29052665436</v>
      </c>
    </row>
    <row r="156" spans="1:35" ht="13.5" customHeight="1">
      <c r="A156" s="187">
        <v>23</v>
      </c>
      <c r="B156" s="50">
        <v>44593</v>
      </c>
      <c r="C156" s="61">
        <f>VLOOKUP(B156,'base(indices)'!$A$4:$C$183,3,FALSE)*1.25</f>
        <v>1515</v>
      </c>
      <c r="D156" s="343">
        <f>'base(indices)'!G149</f>
        <v>0.99999998000000001</v>
      </c>
      <c r="E156" s="52">
        <f t="shared" si="83"/>
        <v>1514.9999697000001</v>
      </c>
      <c r="F156" s="307">
        <f>'base(indices)'!I149</f>
        <v>0.29330000000000001</v>
      </c>
      <c r="G156" s="54">
        <f t="shared" si="84"/>
        <v>444.34949111301</v>
      </c>
      <c r="H156" s="267">
        <f t="shared" si="85"/>
        <v>1959.34946081301</v>
      </c>
      <c r="I156" s="384">
        <f t="shared" si="107"/>
        <v>46517.131319657667</v>
      </c>
      <c r="J156" s="58">
        <f>IF((I156-H$165+(H$165/12*11))+K156-(H156/2)&gt;$I$197,$I$197-K156,(I156-H$165+(H$165/12*11)-(H156/2)))</f>
        <v>45385.36321729303</v>
      </c>
      <c r="K156" s="91">
        <f t="shared" si="106"/>
        <v>12776.48174447036</v>
      </c>
      <c r="L156" s="92">
        <f t="shared" si="86"/>
        <v>58161.844961763389</v>
      </c>
      <c r="M156" s="91">
        <f t="shared" si="87"/>
        <v>43116.095056428378</v>
      </c>
      <c r="N156" s="91">
        <f t="shared" si="88"/>
        <v>12137.657657246842</v>
      </c>
      <c r="O156" s="91">
        <f t="shared" si="89"/>
        <v>55253.752713675218</v>
      </c>
      <c r="P156" s="91">
        <f t="shared" si="104"/>
        <v>40846.826895563725</v>
      </c>
      <c r="Q156" s="91">
        <f t="shared" si="91"/>
        <v>11498.833570023324</v>
      </c>
      <c r="R156" s="91">
        <f t="shared" si="105"/>
        <v>52345.660465587047</v>
      </c>
      <c r="S156" s="91">
        <f t="shared" ref="S156:S178" si="110">J156*S$9</f>
        <v>36308.290573834427</v>
      </c>
      <c r="T156" s="91">
        <f t="shared" si="94"/>
        <v>10221.185395576289</v>
      </c>
      <c r="U156" s="91">
        <f t="shared" ref="U156:U178" si="111">S156+T156</f>
        <v>46529.47596941072</v>
      </c>
      <c r="V156" s="91">
        <f t="shared" si="96"/>
        <v>31769.754252105118</v>
      </c>
      <c r="W156" s="91">
        <f t="shared" si="97"/>
        <v>8943.5372211292524</v>
      </c>
      <c r="X156" s="91">
        <f t="shared" si="98"/>
        <v>40713.291473234371</v>
      </c>
      <c r="Y156" s="91">
        <f t="shared" si="99"/>
        <v>27231.217930375817</v>
      </c>
      <c r="Z156" s="91">
        <f t="shared" si="100"/>
        <v>7665.8890466822158</v>
      </c>
      <c r="AA156" s="59">
        <f t="shared" si="101"/>
        <v>34897.106977058036</v>
      </c>
    </row>
    <row r="157" spans="1:35" ht="13.5" customHeight="1">
      <c r="A157" s="187">
        <v>22</v>
      </c>
      <c r="B157" s="50">
        <v>44621</v>
      </c>
      <c r="C157" s="61">
        <f>VLOOKUP(B157,'base(indices)'!$A$4:$C$183,3,FALSE)*1.25</f>
        <v>1515</v>
      </c>
      <c r="D157" s="343">
        <f>'base(indices)'!G150</f>
        <v>0.99999998000000001</v>
      </c>
      <c r="E157" s="62">
        <f t="shared" si="83"/>
        <v>1514.9999697000001</v>
      </c>
      <c r="F157" s="307">
        <f>'base(indices)'!I150</f>
        <v>0.28570000000000001</v>
      </c>
      <c r="G157" s="63">
        <f t="shared" si="84"/>
        <v>432.83549134329002</v>
      </c>
      <c r="H157" s="268">
        <f t="shared" si="85"/>
        <v>1947.83546104329</v>
      </c>
      <c r="I157" s="360">
        <f t="shared" si="107"/>
        <v>44557.781858844653</v>
      </c>
      <c r="J157" s="45">
        <f>IF((I157-H$165+(H$165/12*10))+K157-(H157/2)&gt;$I$197,$I$197-K157,(I157-H$165+(H$165/12*10)-(H157/2)))</f>
        <v>43279.67738440675</v>
      </c>
      <c r="K157" s="108">
        <f t="shared" si="106"/>
        <v>12776.48174447036</v>
      </c>
      <c r="L157" s="108">
        <f t="shared" si="86"/>
        <v>56056.159128877109</v>
      </c>
      <c r="M157" s="108">
        <f t="shared" si="87"/>
        <v>41115.693515186409</v>
      </c>
      <c r="N157" s="108">
        <f t="shared" si="88"/>
        <v>12137.657657246842</v>
      </c>
      <c r="O157" s="108">
        <f t="shared" si="89"/>
        <v>53253.351172433249</v>
      </c>
      <c r="P157" s="93">
        <f t="shared" si="104"/>
        <v>38951.709645966075</v>
      </c>
      <c r="Q157" s="108">
        <f t="shared" si="91"/>
        <v>11498.833570023324</v>
      </c>
      <c r="R157" s="108">
        <f t="shared" si="105"/>
        <v>50450.543215989397</v>
      </c>
      <c r="S157" s="108">
        <f t="shared" si="110"/>
        <v>34623.7419075254</v>
      </c>
      <c r="T157" s="108">
        <f t="shared" si="94"/>
        <v>10221.185395576289</v>
      </c>
      <c r="U157" s="108">
        <f t="shared" si="111"/>
        <v>44844.927303101693</v>
      </c>
      <c r="V157" s="108">
        <f t="shared" si="96"/>
        <v>30295.774169084722</v>
      </c>
      <c r="W157" s="108">
        <f t="shared" si="97"/>
        <v>8943.5372211292524</v>
      </c>
      <c r="X157" s="108">
        <f t="shared" si="98"/>
        <v>39239.311390213974</v>
      </c>
      <c r="Y157" s="108">
        <f t="shared" si="99"/>
        <v>25967.80643064405</v>
      </c>
      <c r="Z157" s="108">
        <f t="shared" si="100"/>
        <v>7665.8890466822158</v>
      </c>
      <c r="AA157" s="46">
        <f t="shared" si="101"/>
        <v>33633.69547732627</v>
      </c>
    </row>
    <row r="158" spans="1:35" ht="13.5" customHeight="1">
      <c r="A158" s="187">
        <v>21</v>
      </c>
      <c r="B158" s="50">
        <v>44652</v>
      </c>
      <c r="C158" s="61">
        <f>VLOOKUP(B158,'base(indices)'!$A$4:$C$183,3,FALSE)*1.25</f>
        <v>1515</v>
      </c>
      <c r="D158" s="343">
        <f>'base(indices)'!G151</f>
        <v>0.99999998000000001</v>
      </c>
      <c r="E158" s="52">
        <f t="shared" si="83"/>
        <v>1514.9999697000001</v>
      </c>
      <c r="F158" s="307">
        <f>'base(indices)'!I151</f>
        <v>0.27639999999999998</v>
      </c>
      <c r="G158" s="54">
        <f t="shared" si="84"/>
        <v>418.74599162507997</v>
      </c>
      <c r="H158" s="267">
        <f t="shared" si="85"/>
        <v>1933.7459613250801</v>
      </c>
      <c r="I158" s="384">
        <f t="shared" si="107"/>
        <v>42609.946397801366</v>
      </c>
      <c r="J158" s="58">
        <f>IF((I158-H$165+(H$165/12*9))+K158-(H158/2)&gt;$I$197,$I$197-K158,(I158-H$165+(H$165/12*9)-(H158/2)))</f>
        <v>41186.793301264428</v>
      </c>
      <c r="K158" s="91">
        <f t="shared" si="106"/>
        <v>12776.48174447036</v>
      </c>
      <c r="L158" s="92">
        <f t="shared" si="86"/>
        <v>53963.275045734787</v>
      </c>
      <c r="M158" s="91">
        <f t="shared" si="87"/>
        <v>39127.453636201208</v>
      </c>
      <c r="N158" s="91">
        <f t="shared" si="88"/>
        <v>12137.657657246842</v>
      </c>
      <c r="O158" s="91">
        <f t="shared" si="89"/>
        <v>51265.111293448048</v>
      </c>
      <c r="P158" s="91">
        <f t="shared" si="104"/>
        <v>37068.113971137987</v>
      </c>
      <c r="Q158" s="91">
        <f t="shared" si="91"/>
        <v>11498.833570023324</v>
      </c>
      <c r="R158" s="91">
        <f t="shared" si="105"/>
        <v>48566.947541161309</v>
      </c>
      <c r="S158" s="91">
        <f t="shared" si="110"/>
        <v>32949.434641011547</v>
      </c>
      <c r="T158" s="91">
        <f t="shared" si="94"/>
        <v>10221.185395576289</v>
      </c>
      <c r="U158" s="91">
        <f t="shared" si="111"/>
        <v>43170.620036587832</v>
      </c>
      <c r="V158" s="91">
        <f t="shared" si="96"/>
        <v>28830.755310885099</v>
      </c>
      <c r="W158" s="91">
        <f t="shared" si="97"/>
        <v>8943.5372211292524</v>
      </c>
      <c r="X158" s="91">
        <f t="shared" si="98"/>
        <v>37774.292532014355</v>
      </c>
      <c r="Y158" s="91">
        <f t="shared" si="99"/>
        <v>24712.075980758655</v>
      </c>
      <c r="Z158" s="91">
        <f t="shared" si="100"/>
        <v>7665.8890466822158</v>
      </c>
      <c r="AA158" s="59">
        <f t="shared" si="101"/>
        <v>32377.96502744087</v>
      </c>
    </row>
    <row r="159" spans="1:35" ht="13.5" customHeight="1">
      <c r="A159" s="187">
        <v>20</v>
      </c>
      <c r="B159" s="50">
        <v>44682</v>
      </c>
      <c r="C159" s="61">
        <f>VLOOKUP(B159,'base(indices)'!$A$4:$C$183,3,FALSE)*1.25</f>
        <v>1515</v>
      </c>
      <c r="D159" s="343">
        <f>'base(indices)'!G152</f>
        <v>0.99999998000000001</v>
      </c>
      <c r="E159" s="62">
        <f t="shared" ref="E159:E178" si="112">C159*D159</f>
        <v>1514.9999697000001</v>
      </c>
      <c r="F159" s="307">
        <f>'base(indices)'!I152</f>
        <v>0.2681</v>
      </c>
      <c r="G159" s="63">
        <f t="shared" ref="G159:G178" si="113">E159*F159</f>
        <v>406.17149187657003</v>
      </c>
      <c r="H159" s="268">
        <f t="shared" ref="H159:H178" si="114">E159+G159</f>
        <v>1921.17146157657</v>
      </c>
      <c r="I159" s="360">
        <f t="shared" si="107"/>
        <v>40676.200436476283</v>
      </c>
      <c r="J159" s="45">
        <f>IF((I159-H$165+(H$165/12*8))+K159-(H159/2)&gt;$I$197,$I$197-K159,(I159-H$165+(H$165/12*8)-(H159/2)))</f>
        <v>39107.241217855473</v>
      </c>
      <c r="K159" s="108">
        <f t="shared" ref="K159:K178" si="115">I$196</f>
        <v>12776.48174447036</v>
      </c>
      <c r="L159" s="108">
        <f t="shared" ref="L159:L178" si="116">J159+K159</f>
        <v>51883.722962325832</v>
      </c>
      <c r="M159" s="108">
        <f t="shared" ref="M159:M178" si="117">J159*M$9</f>
        <v>37151.879156962699</v>
      </c>
      <c r="N159" s="108">
        <f t="shared" ref="N159:N178" si="118">K159*M$9</f>
        <v>12137.657657246842</v>
      </c>
      <c r="O159" s="108">
        <f t="shared" ref="O159:O178" si="119">M159+N159</f>
        <v>49289.536814209539</v>
      </c>
      <c r="P159" s="93">
        <f t="shared" si="104"/>
        <v>35196.517096069925</v>
      </c>
      <c r="Q159" s="108">
        <f t="shared" ref="Q159:Q178" si="120">K159*P$9</f>
        <v>11498.833570023324</v>
      </c>
      <c r="R159" s="108">
        <f t="shared" si="105"/>
        <v>46695.350666093247</v>
      </c>
      <c r="S159" s="108">
        <f t="shared" si="110"/>
        <v>31285.792974284381</v>
      </c>
      <c r="T159" s="108">
        <f t="shared" ref="T159:T178" si="121">K159*S$9</f>
        <v>10221.185395576289</v>
      </c>
      <c r="U159" s="108">
        <f t="shared" si="111"/>
        <v>41506.97836986067</v>
      </c>
      <c r="V159" s="108">
        <f t="shared" ref="V159:V178" si="122">J159*V$9</f>
        <v>27375.068852498829</v>
      </c>
      <c r="W159" s="108">
        <f t="shared" ref="W159:W178" si="123">K159*V$9</f>
        <v>8943.5372211292524</v>
      </c>
      <c r="X159" s="108">
        <f t="shared" ref="X159:X178" si="124">V159+W159</f>
        <v>36318.606073628078</v>
      </c>
      <c r="Y159" s="108">
        <f t="shared" ref="Y159:Y178" si="125">J159*Y$9</f>
        <v>23464.344730713285</v>
      </c>
      <c r="Z159" s="108">
        <f t="shared" ref="Z159:Z178" si="126">K159*Y$9</f>
        <v>7665.8890466822158</v>
      </c>
      <c r="AA159" s="46">
        <f t="shared" ref="AA159:AA178" si="127">Y159+Z159</f>
        <v>31130.233777395501</v>
      </c>
    </row>
    <row r="160" spans="1:35" ht="13.5" customHeight="1">
      <c r="A160" s="187">
        <v>19</v>
      </c>
      <c r="B160" s="50">
        <v>44713</v>
      </c>
      <c r="C160" s="61">
        <f>VLOOKUP(B160,'base(indices)'!$A$4:$C$183,3,FALSE)*1.25</f>
        <v>1515</v>
      </c>
      <c r="D160" s="343">
        <f>'base(indices)'!G153</f>
        <v>0.99999998000000001</v>
      </c>
      <c r="E160" s="52">
        <f t="shared" si="112"/>
        <v>1514.9999697000001</v>
      </c>
      <c r="F160" s="307">
        <f>'base(indices)'!I153</f>
        <v>0.25779999999999997</v>
      </c>
      <c r="G160" s="54">
        <f t="shared" si="113"/>
        <v>390.56699218865998</v>
      </c>
      <c r="H160" s="267">
        <f t="shared" si="114"/>
        <v>1905.56696188866</v>
      </c>
      <c r="I160" s="384">
        <f t="shared" si="107"/>
        <v>38755.028974899717</v>
      </c>
      <c r="J160" s="58">
        <f>IF((I160-H$165+(H$165/12*7))+K160-(H160/2)&gt;$I$197,$I$197-K160,(I160-H$165+(H$165/12*7)-(H160/2)))</f>
        <v>37041.77863416473</v>
      </c>
      <c r="K160" s="91">
        <f t="shared" si="115"/>
        <v>12776.48174447036</v>
      </c>
      <c r="L160" s="92">
        <f t="shared" si="116"/>
        <v>49818.260378635088</v>
      </c>
      <c r="M160" s="91">
        <f t="shared" si="117"/>
        <v>35189.68970245649</v>
      </c>
      <c r="N160" s="91">
        <f t="shared" si="118"/>
        <v>12137.657657246842</v>
      </c>
      <c r="O160" s="91">
        <f t="shared" si="119"/>
        <v>47327.34735970333</v>
      </c>
      <c r="P160" s="91">
        <f t="shared" si="104"/>
        <v>33337.600770748257</v>
      </c>
      <c r="Q160" s="91">
        <f t="shared" si="120"/>
        <v>11498.833570023324</v>
      </c>
      <c r="R160" s="91">
        <f t="shared" si="105"/>
        <v>44836.434340771579</v>
      </c>
      <c r="S160" s="91">
        <f t="shared" si="110"/>
        <v>29633.422907331784</v>
      </c>
      <c r="T160" s="91">
        <f t="shared" si="121"/>
        <v>10221.185395576289</v>
      </c>
      <c r="U160" s="91">
        <f t="shared" si="111"/>
        <v>39854.608302908076</v>
      </c>
      <c r="V160" s="91">
        <f t="shared" si="122"/>
        <v>25929.245043915311</v>
      </c>
      <c r="W160" s="91">
        <f t="shared" si="123"/>
        <v>8943.5372211292524</v>
      </c>
      <c r="X160" s="91">
        <f t="shared" si="124"/>
        <v>34872.78226504456</v>
      </c>
      <c r="Y160" s="91">
        <f t="shared" si="125"/>
        <v>22225.067180498838</v>
      </c>
      <c r="Z160" s="91">
        <f t="shared" si="126"/>
        <v>7665.8890466822158</v>
      </c>
      <c r="AA160" s="59">
        <f t="shared" si="127"/>
        <v>29890.956227181054</v>
      </c>
    </row>
    <row r="161" spans="1:27" ht="13.5" customHeight="1">
      <c r="A161" s="187">
        <v>18</v>
      </c>
      <c r="B161" s="50">
        <v>44743</v>
      </c>
      <c r="C161" s="61">
        <f>VLOOKUP(B161,'base(indices)'!$A$4:$C$183,3,FALSE)*1.25</f>
        <v>1515</v>
      </c>
      <c r="D161" s="343">
        <f>'base(indices)'!G154</f>
        <v>0.99999998000000001</v>
      </c>
      <c r="E161" s="62">
        <f t="shared" si="112"/>
        <v>1514.9999697000001</v>
      </c>
      <c r="F161" s="307">
        <f>'base(indices)'!I154</f>
        <v>0.24759999999999999</v>
      </c>
      <c r="G161" s="63">
        <f t="shared" si="113"/>
        <v>375.11399249772001</v>
      </c>
      <c r="H161" s="268">
        <f t="shared" si="114"/>
        <v>1890.11396219772</v>
      </c>
      <c r="I161" s="360">
        <f t="shared" si="107"/>
        <v>36849.462013011056</v>
      </c>
      <c r="J161" s="45">
        <f>IF((I161-H$165+(H$165/12*6))+K161-(H161/2)&gt;$I$197,$I$197-K161,(I161-H$165+(H$165/12*6)-(H161/2)))</f>
        <v>34991.844800163402</v>
      </c>
      <c r="K161" s="108">
        <f t="shared" si="115"/>
        <v>12776.48174447036</v>
      </c>
      <c r="L161" s="108">
        <f t="shared" si="116"/>
        <v>47768.326544633761</v>
      </c>
      <c r="M161" s="108">
        <f t="shared" si="117"/>
        <v>33242.252560155233</v>
      </c>
      <c r="N161" s="108">
        <f t="shared" si="118"/>
        <v>12137.657657246842</v>
      </c>
      <c r="O161" s="108">
        <f t="shared" si="119"/>
        <v>45379.910217402074</v>
      </c>
      <c r="P161" s="93">
        <f t="shared" si="104"/>
        <v>31492.660320147064</v>
      </c>
      <c r="Q161" s="108">
        <f t="shared" si="120"/>
        <v>11498.833570023324</v>
      </c>
      <c r="R161" s="108">
        <f t="shared" si="105"/>
        <v>42991.493890170386</v>
      </c>
      <c r="S161" s="108">
        <f t="shared" si="110"/>
        <v>27993.475840130723</v>
      </c>
      <c r="T161" s="108">
        <f t="shared" si="121"/>
        <v>10221.185395576289</v>
      </c>
      <c r="U161" s="108">
        <f t="shared" si="111"/>
        <v>38214.661235707012</v>
      </c>
      <c r="V161" s="108">
        <f t="shared" si="122"/>
        <v>24494.291360114381</v>
      </c>
      <c r="W161" s="108">
        <f t="shared" si="123"/>
        <v>8943.5372211292524</v>
      </c>
      <c r="X161" s="108">
        <f t="shared" si="124"/>
        <v>33437.828581243637</v>
      </c>
      <c r="Y161" s="108">
        <f t="shared" si="125"/>
        <v>20995.106880098039</v>
      </c>
      <c r="Z161" s="108">
        <f t="shared" si="126"/>
        <v>7665.8890466822158</v>
      </c>
      <c r="AA161" s="46">
        <f t="shared" si="127"/>
        <v>28660.995926780255</v>
      </c>
    </row>
    <row r="162" spans="1:27" ht="13.5" customHeight="1">
      <c r="A162" s="187">
        <v>17</v>
      </c>
      <c r="B162" s="50">
        <v>44774</v>
      </c>
      <c r="C162" s="61">
        <f>VLOOKUP(B162,'base(indices)'!$A$4:$C$183,3,FALSE)*1.25</f>
        <v>1515</v>
      </c>
      <c r="D162" s="343">
        <f>'base(indices)'!G155</f>
        <v>0.99999998000000001</v>
      </c>
      <c r="E162" s="52">
        <f t="shared" si="112"/>
        <v>1514.9999697000001</v>
      </c>
      <c r="F162" s="307">
        <f>'base(indices)'!I155</f>
        <v>0.23730000000000001</v>
      </c>
      <c r="G162" s="54">
        <f t="shared" si="113"/>
        <v>359.50949280981001</v>
      </c>
      <c r="H162" s="267">
        <f t="shared" si="114"/>
        <v>1874.50946250981</v>
      </c>
      <c r="I162" s="384">
        <f t="shared" si="107"/>
        <v>34959.348050813336</v>
      </c>
      <c r="J162" s="58">
        <f>IF((I162-H$165+(H$165/12*5))+K162-(H162/2)&gt;$I$197,$I$197-K162,(I162-H$165+(H$165/12*5)-(H162/2)))</f>
        <v>32957.439715851506</v>
      </c>
      <c r="K162" s="91">
        <f t="shared" si="115"/>
        <v>12776.48174447036</v>
      </c>
      <c r="L162" s="92">
        <f t="shared" si="116"/>
        <v>45733.921460321864</v>
      </c>
      <c r="M162" s="91">
        <f t="shared" si="117"/>
        <v>31309.56773005893</v>
      </c>
      <c r="N162" s="91">
        <f t="shared" si="118"/>
        <v>12137.657657246842</v>
      </c>
      <c r="O162" s="91">
        <f t="shared" si="119"/>
        <v>43447.225387305771</v>
      </c>
      <c r="P162" s="91">
        <f t="shared" si="104"/>
        <v>29661.695744266355</v>
      </c>
      <c r="Q162" s="91">
        <f t="shared" si="120"/>
        <v>11498.833570023324</v>
      </c>
      <c r="R162" s="91">
        <f t="shared" si="105"/>
        <v>41160.529314289677</v>
      </c>
      <c r="S162" s="91">
        <f t="shared" si="110"/>
        <v>26365.951772681205</v>
      </c>
      <c r="T162" s="91">
        <f t="shared" si="121"/>
        <v>10221.185395576289</v>
      </c>
      <c r="U162" s="91">
        <f t="shared" si="111"/>
        <v>36587.137168257497</v>
      </c>
      <c r="V162" s="91">
        <f t="shared" si="122"/>
        <v>23070.207801096054</v>
      </c>
      <c r="W162" s="91">
        <f t="shared" si="123"/>
        <v>8943.5372211292524</v>
      </c>
      <c r="X162" s="91">
        <f t="shared" si="124"/>
        <v>32013.745022225306</v>
      </c>
      <c r="Y162" s="91">
        <f t="shared" si="125"/>
        <v>19774.463829510903</v>
      </c>
      <c r="Z162" s="91">
        <f t="shared" si="126"/>
        <v>7665.8890466822158</v>
      </c>
      <c r="AA162" s="59">
        <f t="shared" si="127"/>
        <v>27440.352876193119</v>
      </c>
    </row>
    <row r="163" spans="1:27" ht="13.5" customHeight="1">
      <c r="A163" s="187">
        <v>16</v>
      </c>
      <c r="B163" s="50">
        <v>44805</v>
      </c>
      <c r="C163" s="61">
        <f>VLOOKUP(B163,'base(indices)'!$A$4:$C$183,3,FALSE)*1.25</f>
        <v>1515</v>
      </c>
      <c r="D163" s="343">
        <f>'base(indices)'!G156</f>
        <v>0.99999998000000001</v>
      </c>
      <c r="E163" s="62">
        <f t="shared" si="112"/>
        <v>1514.9999697000001</v>
      </c>
      <c r="F163" s="307">
        <f>'base(indices)'!I156</f>
        <v>0.22559999999999999</v>
      </c>
      <c r="G163" s="63">
        <f t="shared" si="113"/>
        <v>341.78399316432001</v>
      </c>
      <c r="H163" s="268">
        <f t="shared" si="114"/>
        <v>1856.7839628643201</v>
      </c>
      <c r="I163" s="360">
        <f t="shared" si="107"/>
        <v>33084.838588303523</v>
      </c>
      <c r="J163" s="45">
        <f>IF((I163-H$165+(H$165/12*4))+K163-(H163/2)&gt;$I$197,$I$197-K163,(I163-H$165+(H$165/12*4)-(H163/2)))</f>
        <v>30939.699631206302</v>
      </c>
      <c r="K163" s="108">
        <f t="shared" si="115"/>
        <v>12776.48174447036</v>
      </c>
      <c r="L163" s="108">
        <f t="shared" si="116"/>
        <v>43716.181375676664</v>
      </c>
      <c r="M163" s="108">
        <f t="shared" si="117"/>
        <v>29392.714649645986</v>
      </c>
      <c r="N163" s="108">
        <f t="shared" si="118"/>
        <v>12137.657657246842</v>
      </c>
      <c r="O163" s="108">
        <f t="shared" si="119"/>
        <v>41530.37230689283</v>
      </c>
      <c r="P163" s="93">
        <f t="shared" si="104"/>
        <v>27845.729668085671</v>
      </c>
      <c r="Q163" s="108">
        <f t="shared" si="120"/>
        <v>11498.833570023324</v>
      </c>
      <c r="R163" s="108">
        <f t="shared" si="105"/>
        <v>39344.563238108996</v>
      </c>
      <c r="S163" s="108">
        <f t="shared" si="110"/>
        <v>24751.759704965043</v>
      </c>
      <c r="T163" s="108">
        <f t="shared" si="121"/>
        <v>10221.185395576289</v>
      </c>
      <c r="U163" s="108">
        <f t="shared" si="111"/>
        <v>34972.945100541328</v>
      </c>
      <c r="V163" s="108">
        <f t="shared" si="122"/>
        <v>21657.789741844412</v>
      </c>
      <c r="W163" s="108">
        <f t="shared" si="123"/>
        <v>8943.5372211292524</v>
      </c>
      <c r="X163" s="108">
        <f t="shared" si="124"/>
        <v>30601.326962973664</v>
      </c>
      <c r="Y163" s="108">
        <f t="shared" si="125"/>
        <v>18563.81977872378</v>
      </c>
      <c r="Z163" s="108">
        <f t="shared" si="126"/>
        <v>7665.8890466822158</v>
      </c>
      <c r="AA163" s="46">
        <f t="shared" si="127"/>
        <v>26229.708825405996</v>
      </c>
    </row>
    <row r="164" spans="1:27" ht="13.5" customHeight="1">
      <c r="A164" s="187">
        <v>15</v>
      </c>
      <c r="B164" s="50">
        <v>44835</v>
      </c>
      <c r="C164" s="61">
        <f>VLOOKUP(B164,'base(indices)'!$A$4:$C$183,3,FALSE)*1.25</f>
        <v>1515</v>
      </c>
      <c r="D164" s="343">
        <f>'base(indices)'!G157</f>
        <v>0.99999998000000001</v>
      </c>
      <c r="E164" s="52">
        <f t="shared" si="112"/>
        <v>1514.9999697000001</v>
      </c>
      <c r="F164" s="307">
        <f>'base(indices)'!I157</f>
        <v>0.21490000000000001</v>
      </c>
      <c r="G164" s="54">
        <f t="shared" si="113"/>
        <v>325.57349348853</v>
      </c>
      <c r="H164" s="267">
        <f t="shared" si="114"/>
        <v>1840.57346318853</v>
      </c>
      <c r="I164" s="384">
        <f t="shared" si="107"/>
        <v>31228.054625439203</v>
      </c>
      <c r="J164" s="58">
        <f>IF((I164-H$165+(H$165/12*3))+K164-(H164/2)&gt;$I$197,$I$197-K164,(I164-H$165+(H$165/12*3)-(H164/2)))</f>
        <v>28938.927546221745</v>
      </c>
      <c r="K164" s="91">
        <f t="shared" si="115"/>
        <v>12776.48174447036</v>
      </c>
      <c r="L164" s="92">
        <f t="shared" si="116"/>
        <v>41715.409290692107</v>
      </c>
      <c r="M164" s="91">
        <f t="shared" si="117"/>
        <v>27491.981168910657</v>
      </c>
      <c r="N164" s="91">
        <f t="shared" si="118"/>
        <v>12137.657657246842</v>
      </c>
      <c r="O164" s="91">
        <f t="shared" si="119"/>
        <v>39629.638826157498</v>
      </c>
      <c r="P164" s="91">
        <f t="shared" si="104"/>
        <v>26045.03479159957</v>
      </c>
      <c r="Q164" s="91">
        <f t="shared" si="120"/>
        <v>11498.833570023324</v>
      </c>
      <c r="R164" s="91">
        <f t="shared" si="105"/>
        <v>37543.868361622895</v>
      </c>
      <c r="S164" s="91">
        <f t="shared" si="110"/>
        <v>23151.142036977399</v>
      </c>
      <c r="T164" s="91">
        <f t="shared" si="121"/>
        <v>10221.185395576289</v>
      </c>
      <c r="U164" s="91">
        <f t="shared" si="111"/>
        <v>33372.327432553691</v>
      </c>
      <c r="V164" s="91">
        <f t="shared" si="122"/>
        <v>20257.24928235522</v>
      </c>
      <c r="W164" s="91">
        <f t="shared" si="123"/>
        <v>8943.5372211292524</v>
      </c>
      <c r="X164" s="91">
        <f t="shared" si="124"/>
        <v>29200.786503484473</v>
      </c>
      <c r="Y164" s="91">
        <f t="shared" si="125"/>
        <v>17363.356527733045</v>
      </c>
      <c r="Z164" s="91">
        <f t="shared" si="126"/>
        <v>7665.8890466822158</v>
      </c>
      <c r="AA164" s="59">
        <f t="shared" si="127"/>
        <v>25029.245574415261</v>
      </c>
    </row>
    <row r="165" spans="1:27" ht="13.5" customHeight="1">
      <c r="A165" s="187">
        <v>14</v>
      </c>
      <c r="B165" s="50">
        <v>44866</v>
      </c>
      <c r="C165" s="61">
        <f>VLOOKUP(B165,'base(indices)'!$A$4:$C$183,3,FALSE)*1.25</f>
        <v>1515</v>
      </c>
      <c r="D165" s="343">
        <f>'base(indices)'!G158</f>
        <v>0.99999998000000001</v>
      </c>
      <c r="E165" s="62">
        <f t="shared" si="112"/>
        <v>1514.9999697000001</v>
      </c>
      <c r="F165" s="307">
        <f>'base(indices)'!I158</f>
        <v>0.20469999999999999</v>
      </c>
      <c r="G165" s="63">
        <f t="shared" si="113"/>
        <v>310.12049379759003</v>
      </c>
      <c r="H165" s="268">
        <f t="shared" si="114"/>
        <v>1825.1204634975902</v>
      </c>
      <c r="I165" s="360">
        <f t="shared" si="107"/>
        <v>29387.481162250671</v>
      </c>
      <c r="J165" s="45">
        <f>IF((I165-H$165+(H$165/12*2))+K165-(H165/2)&gt;$I$197,$I$197-K165,(I165-H$165+(H$165/12*2)-(H165/2)))</f>
        <v>26953.98721092055</v>
      </c>
      <c r="K165" s="108">
        <f t="shared" si="115"/>
        <v>12776.48174447036</v>
      </c>
      <c r="L165" s="108">
        <f t="shared" si="116"/>
        <v>39730.468955390912</v>
      </c>
      <c r="M165" s="108">
        <f t="shared" si="117"/>
        <v>25606.28785037452</v>
      </c>
      <c r="N165" s="108">
        <f t="shared" si="118"/>
        <v>12137.657657246842</v>
      </c>
      <c r="O165" s="108">
        <f t="shared" si="119"/>
        <v>37743.945507621364</v>
      </c>
      <c r="P165" s="93">
        <f t="shared" si="104"/>
        <v>24258.588489828497</v>
      </c>
      <c r="Q165" s="108">
        <f t="shared" si="120"/>
        <v>11498.833570023324</v>
      </c>
      <c r="R165" s="108">
        <f t="shared" si="105"/>
        <v>35757.422059851822</v>
      </c>
      <c r="S165" s="108">
        <f t="shared" si="110"/>
        <v>21563.18976873644</v>
      </c>
      <c r="T165" s="108">
        <f t="shared" si="121"/>
        <v>10221.185395576289</v>
      </c>
      <c r="U165" s="108">
        <f t="shared" si="111"/>
        <v>31784.375164312729</v>
      </c>
      <c r="V165" s="108">
        <f t="shared" si="122"/>
        <v>18867.791047644383</v>
      </c>
      <c r="W165" s="108">
        <f t="shared" si="123"/>
        <v>8943.5372211292524</v>
      </c>
      <c r="X165" s="108">
        <f t="shared" si="124"/>
        <v>27811.328268773636</v>
      </c>
      <c r="Y165" s="108">
        <f t="shared" si="125"/>
        <v>16172.39232655233</v>
      </c>
      <c r="Z165" s="108">
        <f t="shared" si="126"/>
        <v>7665.8890466822158</v>
      </c>
      <c r="AA165" s="46">
        <f t="shared" si="127"/>
        <v>23838.281373234546</v>
      </c>
    </row>
    <row r="166" spans="1:27" ht="13.5" customHeight="1" thickBot="1">
      <c r="A166" s="188">
        <v>13</v>
      </c>
      <c r="B166" s="300">
        <v>44896</v>
      </c>
      <c r="C166" s="69">
        <f>C165*2</f>
        <v>3030</v>
      </c>
      <c r="D166" s="335">
        <f>'base(indices)'!G159</f>
        <v>0.99999998000000001</v>
      </c>
      <c r="E166" s="220">
        <f t="shared" si="112"/>
        <v>3029.9999394000001</v>
      </c>
      <c r="F166" s="304">
        <f>'base(indices)'!I159</f>
        <v>0.19450000000000001</v>
      </c>
      <c r="G166" s="163">
        <f t="shared" si="113"/>
        <v>589.33498821329999</v>
      </c>
      <c r="H166" s="355">
        <f t="shared" si="114"/>
        <v>3619.3349276133004</v>
      </c>
      <c r="I166" s="361">
        <f t="shared" si="107"/>
        <v>27562.36069875308</v>
      </c>
      <c r="J166" s="175">
        <f>IF((I166-H$165+(H$165/12*1))+K166-(H166/4)&gt;$I$197,$I$197-K166,(I166-H$165+(H$165/12*1)-(H166/4)))</f>
        <v>24984.499875310299</v>
      </c>
      <c r="K166" s="202">
        <f t="shared" si="115"/>
        <v>12776.48174447036</v>
      </c>
      <c r="L166" s="250">
        <f t="shared" si="116"/>
        <v>37760.981619780658</v>
      </c>
      <c r="M166" s="202">
        <f t="shared" si="117"/>
        <v>23735.274881544781</v>
      </c>
      <c r="N166" s="202">
        <f t="shared" si="118"/>
        <v>12137.657657246842</v>
      </c>
      <c r="O166" s="202">
        <f t="shared" si="119"/>
        <v>35872.932538791625</v>
      </c>
      <c r="P166" s="202">
        <f t="shared" si="104"/>
        <v>22486.049887779271</v>
      </c>
      <c r="Q166" s="202">
        <f t="shared" si="120"/>
        <v>11498.833570023324</v>
      </c>
      <c r="R166" s="202">
        <f t="shared" si="105"/>
        <v>33984.883457802593</v>
      </c>
      <c r="S166" s="202">
        <f t="shared" si="110"/>
        <v>19987.599900248242</v>
      </c>
      <c r="T166" s="202">
        <f t="shared" si="121"/>
        <v>10221.185395576289</v>
      </c>
      <c r="U166" s="202">
        <f t="shared" si="111"/>
        <v>30208.785295824531</v>
      </c>
      <c r="V166" s="202">
        <f t="shared" si="122"/>
        <v>17489.149912717206</v>
      </c>
      <c r="W166" s="202">
        <f t="shared" si="123"/>
        <v>8943.5372211292524</v>
      </c>
      <c r="X166" s="202">
        <f t="shared" si="124"/>
        <v>26432.687133846459</v>
      </c>
      <c r="Y166" s="202">
        <f t="shared" si="125"/>
        <v>14990.699925186178</v>
      </c>
      <c r="Z166" s="202">
        <f t="shared" si="126"/>
        <v>7665.8890466822158</v>
      </c>
      <c r="AA166" s="203">
        <f t="shared" si="127"/>
        <v>22656.588971868394</v>
      </c>
    </row>
    <row r="167" spans="1:27" ht="13.5" customHeight="1">
      <c r="A167" s="190">
        <v>12</v>
      </c>
      <c r="B167" s="136">
        <v>44927</v>
      </c>
      <c r="C167" s="120">
        <f>VLOOKUP(B167,'base(indices)'!$A$4:$C$183,3,FALSE)*1.25</f>
        <v>1627.5</v>
      </c>
      <c r="D167" s="386">
        <f>'base(indices)'!G160</f>
        <v>0.99999998000000001</v>
      </c>
      <c r="E167" s="78">
        <f t="shared" si="112"/>
        <v>1627.49996745</v>
      </c>
      <c r="F167" s="371">
        <f>'base(indices)'!I160</f>
        <v>0.18329999999999999</v>
      </c>
      <c r="G167" s="78">
        <f t="shared" si="113"/>
        <v>298.32074403358496</v>
      </c>
      <c r="H167" s="266">
        <f t="shared" si="114"/>
        <v>1925.820711483585</v>
      </c>
      <c r="I167" s="358">
        <f t="shared" si="107"/>
        <v>23943.025771139779</v>
      </c>
      <c r="J167" s="288">
        <f>IF((I167-H$177+(H$177))+K167-(H167/2)&gt;$I$197,$I$197-K167,(I167-H$177+(H$177)-(H167/2)))</f>
        <v>22980.115415397988</v>
      </c>
      <c r="K167" s="109">
        <f t="shared" si="115"/>
        <v>12776.48174447036</v>
      </c>
      <c r="L167" s="109">
        <f t="shared" si="116"/>
        <v>35756.597159868346</v>
      </c>
      <c r="M167" s="109">
        <f t="shared" si="117"/>
        <v>21831.109644628086</v>
      </c>
      <c r="N167" s="109">
        <f t="shared" si="118"/>
        <v>12137.657657246842</v>
      </c>
      <c r="O167" s="109">
        <f t="shared" si="119"/>
        <v>33968.767301874926</v>
      </c>
      <c r="P167" s="90">
        <f t="shared" si="104"/>
        <v>20682.103873858188</v>
      </c>
      <c r="Q167" s="109">
        <f t="shared" si="120"/>
        <v>11498.833570023324</v>
      </c>
      <c r="R167" s="109">
        <f t="shared" si="105"/>
        <v>32180.937443881514</v>
      </c>
      <c r="S167" s="109">
        <f t="shared" si="110"/>
        <v>18384.092332318392</v>
      </c>
      <c r="T167" s="109">
        <f t="shared" si="121"/>
        <v>10221.185395576289</v>
      </c>
      <c r="U167" s="109">
        <f t="shared" si="111"/>
        <v>28605.277727894681</v>
      </c>
      <c r="V167" s="109">
        <f t="shared" si="122"/>
        <v>16086.080790778591</v>
      </c>
      <c r="W167" s="109">
        <f t="shared" si="123"/>
        <v>8943.5372211292524</v>
      </c>
      <c r="X167" s="109">
        <f t="shared" si="124"/>
        <v>25029.618011907842</v>
      </c>
      <c r="Y167" s="109">
        <f t="shared" si="125"/>
        <v>13788.069249238792</v>
      </c>
      <c r="Z167" s="109">
        <f t="shared" si="126"/>
        <v>7665.8890466822158</v>
      </c>
      <c r="AA167" s="49">
        <f t="shared" si="127"/>
        <v>21453.958295921009</v>
      </c>
    </row>
    <row r="168" spans="1:27" ht="13.5" customHeight="1">
      <c r="A168" s="187">
        <v>11</v>
      </c>
      <c r="B168" s="50">
        <v>44958</v>
      </c>
      <c r="C168" s="61">
        <f>VLOOKUP(B168,'base(indices)'!$A$4:$C$183,3,FALSE)*1.25</f>
        <v>1627.5</v>
      </c>
      <c r="D168" s="343">
        <f>'base(indices)'!G161</f>
        <v>0.99999998000000001</v>
      </c>
      <c r="E168" s="54">
        <f t="shared" si="112"/>
        <v>1627.49996745</v>
      </c>
      <c r="F168" s="307">
        <f>'base(indices)'!I161</f>
        <v>0.1721</v>
      </c>
      <c r="G168" s="54">
        <f t="shared" si="113"/>
        <v>280.09274439814499</v>
      </c>
      <c r="H168" s="267">
        <f t="shared" si="114"/>
        <v>1907.592711848145</v>
      </c>
      <c r="I168" s="384">
        <f t="shared" si="107"/>
        <v>22017.205059656193</v>
      </c>
      <c r="J168" s="58">
        <f>IF((I168-H$177+(H$177/12*11))+K168-(H168/2)&gt;$I$197,$I$197-K168,(I168-H$177+(H$177/12*11)-(H168/2)))</f>
        <v>20915.142456697446</v>
      </c>
      <c r="K168" s="91">
        <f t="shared" si="115"/>
        <v>12776.48174447036</v>
      </c>
      <c r="L168" s="92">
        <f t="shared" si="116"/>
        <v>33691.624201167804</v>
      </c>
      <c r="M168" s="91">
        <f t="shared" si="117"/>
        <v>19869.385333862574</v>
      </c>
      <c r="N168" s="91">
        <f t="shared" si="118"/>
        <v>12137.657657246842</v>
      </c>
      <c r="O168" s="91">
        <f t="shared" si="119"/>
        <v>32007.042991109418</v>
      </c>
      <c r="P168" s="91">
        <f t="shared" si="104"/>
        <v>18823.628211027702</v>
      </c>
      <c r="Q168" s="91">
        <f t="shared" si="120"/>
        <v>11498.833570023324</v>
      </c>
      <c r="R168" s="91">
        <f t="shared" si="105"/>
        <v>30322.461781051024</v>
      </c>
      <c r="S168" s="91">
        <f t="shared" si="110"/>
        <v>16732.113965357956</v>
      </c>
      <c r="T168" s="91">
        <f t="shared" si="121"/>
        <v>10221.185395576289</v>
      </c>
      <c r="U168" s="91">
        <f t="shared" si="111"/>
        <v>26953.299360934245</v>
      </c>
      <c r="V168" s="91">
        <f t="shared" si="122"/>
        <v>14640.599719688211</v>
      </c>
      <c r="W168" s="91">
        <f t="shared" si="123"/>
        <v>8943.5372211292524</v>
      </c>
      <c r="X168" s="91">
        <f t="shared" si="124"/>
        <v>23584.136940817465</v>
      </c>
      <c r="Y168" s="91">
        <f t="shared" si="125"/>
        <v>12549.085474018468</v>
      </c>
      <c r="Z168" s="91">
        <f t="shared" si="126"/>
        <v>7665.8890466822158</v>
      </c>
      <c r="AA168" s="59">
        <f t="shared" si="127"/>
        <v>20214.974520700685</v>
      </c>
    </row>
    <row r="169" spans="1:27" ht="13.5" customHeight="1">
      <c r="A169" s="187">
        <v>10</v>
      </c>
      <c r="B169" s="40">
        <v>44986</v>
      </c>
      <c r="C169" s="61">
        <f>VLOOKUP(B169,'base(indices)'!$A$4:$C$183,3,FALSE)*1.25</f>
        <v>1627.5</v>
      </c>
      <c r="D169" s="343">
        <f>'base(indices)'!G162</f>
        <v>0.99999998000000001</v>
      </c>
      <c r="E169" s="63">
        <f t="shared" si="112"/>
        <v>1627.49996745</v>
      </c>
      <c r="F169" s="307">
        <f>'base(indices)'!I162</f>
        <v>0.16289999999999999</v>
      </c>
      <c r="G169" s="63">
        <f t="shared" si="113"/>
        <v>265.11974469760497</v>
      </c>
      <c r="H169" s="268">
        <f t="shared" si="114"/>
        <v>1892.619712147605</v>
      </c>
      <c r="I169" s="360">
        <f t="shared" si="107"/>
        <v>20109.612347808048</v>
      </c>
      <c r="J169" s="45">
        <f>IF((I169-H$177+(H$177/12*10))+K169-(H169/2)&gt;$I$197,$I$197-K169,(I169-H$177+(H$177/12*10)-(H169/2)))</f>
        <v>18866.769997664895</v>
      </c>
      <c r="K169" s="108">
        <f t="shared" si="115"/>
        <v>12776.48174447036</v>
      </c>
      <c r="L169" s="108">
        <f t="shared" si="116"/>
        <v>31643.251742135253</v>
      </c>
      <c r="M169" s="108">
        <f t="shared" si="117"/>
        <v>17923.43149778165</v>
      </c>
      <c r="N169" s="108">
        <f t="shared" si="118"/>
        <v>12137.657657246842</v>
      </c>
      <c r="O169" s="108">
        <f t="shared" si="119"/>
        <v>30061.089155028494</v>
      </c>
      <c r="P169" s="93">
        <f t="shared" si="104"/>
        <v>16980.092997898406</v>
      </c>
      <c r="Q169" s="108">
        <f t="shared" si="120"/>
        <v>11498.833570023324</v>
      </c>
      <c r="R169" s="108">
        <f t="shared" si="105"/>
        <v>28478.926567921728</v>
      </c>
      <c r="S169" s="108">
        <f t="shared" si="110"/>
        <v>15093.415998131917</v>
      </c>
      <c r="T169" s="108">
        <f t="shared" si="121"/>
        <v>10221.185395576289</v>
      </c>
      <c r="U169" s="108">
        <f t="shared" si="111"/>
        <v>25314.601393708206</v>
      </c>
      <c r="V169" s="108">
        <f t="shared" si="122"/>
        <v>13206.738998365425</v>
      </c>
      <c r="W169" s="108">
        <f t="shared" si="123"/>
        <v>8943.5372211292524</v>
      </c>
      <c r="X169" s="108">
        <f t="shared" si="124"/>
        <v>22150.276219494677</v>
      </c>
      <c r="Y169" s="108">
        <f t="shared" si="125"/>
        <v>11320.061998598936</v>
      </c>
      <c r="Z169" s="108">
        <f t="shared" si="126"/>
        <v>7665.8890466822158</v>
      </c>
      <c r="AA169" s="46">
        <f t="shared" si="127"/>
        <v>18985.951045281152</v>
      </c>
    </row>
    <row r="170" spans="1:27" ht="13.5" customHeight="1">
      <c r="A170" s="187">
        <v>9</v>
      </c>
      <c r="B170" s="50">
        <v>45017</v>
      </c>
      <c r="C170" s="61">
        <f>VLOOKUP(B170,'base(indices)'!$A$4:$C$183,3,FALSE)*1.25</f>
        <v>1627.5</v>
      </c>
      <c r="D170" s="343">
        <f>'base(indices)'!G163</f>
        <v>0.99999998000000001</v>
      </c>
      <c r="E170" s="54">
        <f t="shared" si="112"/>
        <v>1627.49996745</v>
      </c>
      <c r="F170" s="307">
        <f>'base(indices)'!I163</f>
        <v>0.1512</v>
      </c>
      <c r="G170" s="54">
        <f t="shared" si="113"/>
        <v>246.07799507844001</v>
      </c>
      <c r="H170" s="267">
        <f t="shared" si="114"/>
        <v>1873.5779625284399</v>
      </c>
      <c r="I170" s="384">
        <f t="shared" si="107"/>
        <v>18216.992635660445</v>
      </c>
      <c r="J170" s="58">
        <f>IF((I170-H$177+(H$177/12*9))+K170-(H170/2)&gt;$I$197,$I$197-K170,(I170-H$177+(H$177/12*9)-(H170/2)))</f>
        <v>16835.404913292201</v>
      </c>
      <c r="K170" s="91">
        <f t="shared" si="115"/>
        <v>12776.48174447036</v>
      </c>
      <c r="L170" s="92">
        <f t="shared" si="116"/>
        <v>29611.886657762559</v>
      </c>
      <c r="M170" s="91">
        <f t="shared" si="117"/>
        <v>15993.63466762759</v>
      </c>
      <c r="N170" s="91">
        <f t="shared" si="118"/>
        <v>12137.657657246842</v>
      </c>
      <c r="O170" s="91">
        <f t="shared" si="119"/>
        <v>28131.292324874434</v>
      </c>
      <c r="P170" s="91">
        <f t="shared" si="104"/>
        <v>15151.86442196298</v>
      </c>
      <c r="Q170" s="91">
        <f t="shared" si="120"/>
        <v>11498.833570023324</v>
      </c>
      <c r="R170" s="91">
        <f t="shared" si="105"/>
        <v>26650.697991986304</v>
      </c>
      <c r="S170" s="91">
        <f t="shared" si="110"/>
        <v>13468.323930633762</v>
      </c>
      <c r="T170" s="91">
        <f t="shared" si="121"/>
        <v>10221.185395576289</v>
      </c>
      <c r="U170" s="91">
        <f t="shared" si="111"/>
        <v>23689.509326210049</v>
      </c>
      <c r="V170" s="91">
        <f t="shared" si="122"/>
        <v>11784.78343930454</v>
      </c>
      <c r="W170" s="91">
        <f t="shared" si="123"/>
        <v>8943.5372211292524</v>
      </c>
      <c r="X170" s="91">
        <f t="shared" si="124"/>
        <v>20728.32066043379</v>
      </c>
      <c r="Y170" s="91">
        <f t="shared" si="125"/>
        <v>10101.242947975321</v>
      </c>
      <c r="Z170" s="91">
        <f t="shared" si="126"/>
        <v>7665.8890466822158</v>
      </c>
      <c r="AA170" s="59">
        <f t="shared" si="127"/>
        <v>17767.131994657539</v>
      </c>
    </row>
    <row r="171" spans="1:27" ht="13.5" customHeight="1">
      <c r="A171" s="187">
        <v>8</v>
      </c>
      <c r="B171" s="40">
        <v>45047</v>
      </c>
      <c r="C171" s="61">
        <f>VLOOKUP(B171,'base(indices)'!$A$4:$C$183,3,FALSE)*1.25</f>
        <v>1650</v>
      </c>
      <c r="D171" s="343">
        <f>'base(indices)'!G164</f>
        <v>0.99999998000000001</v>
      </c>
      <c r="E171" s="63">
        <f t="shared" si="112"/>
        <v>1649.999967</v>
      </c>
      <c r="F171" s="307">
        <f>'base(indices)'!I164</f>
        <v>0.14199999999999999</v>
      </c>
      <c r="G171" s="63">
        <f t="shared" si="113"/>
        <v>234.29999531399997</v>
      </c>
      <c r="H171" s="268">
        <f t="shared" si="114"/>
        <v>1884.2999623139999</v>
      </c>
      <c r="I171" s="360">
        <f t="shared" si="107"/>
        <v>16343.414673132005</v>
      </c>
      <c r="J171" s="45">
        <f>IF((I171-H$177+(H$177/12*8))+K171-(H171/2)&gt;$I$197,$I$197-K171,(I171-H$177+(H$177/12*8)-(H171/2)))</f>
        <v>14808.199703836306</v>
      </c>
      <c r="K171" s="108">
        <f t="shared" si="115"/>
        <v>12776.48174447036</v>
      </c>
      <c r="L171" s="108">
        <f t="shared" si="116"/>
        <v>27584.681448306666</v>
      </c>
      <c r="M171" s="108">
        <f t="shared" si="117"/>
        <v>14067.78971864449</v>
      </c>
      <c r="N171" s="108">
        <f t="shared" si="118"/>
        <v>12137.657657246842</v>
      </c>
      <c r="O171" s="108">
        <f t="shared" si="119"/>
        <v>26205.44737589133</v>
      </c>
      <c r="P171" s="93">
        <f t="shared" si="104"/>
        <v>13327.379733452675</v>
      </c>
      <c r="Q171" s="108">
        <f t="shared" si="120"/>
        <v>11498.833570023324</v>
      </c>
      <c r="R171" s="108">
        <f t="shared" si="105"/>
        <v>24826.213303475997</v>
      </c>
      <c r="S171" s="108">
        <f t="shared" si="110"/>
        <v>11846.559763069046</v>
      </c>
      <c r="T171" s="108">
        <f t="shared" si="121"/>
        <v>10221.185395576289</v>
      </c>
      <c r="U171" s="108">
        <f t="shared" si="111"/>
        <v>22067.745158645335</v>
      </c>
      <c r="V171" s="108">
        <f t="shared" si="122"/>
        <v>10365.739792685414</v>
      </c>
      <c r="W171" s="108">
        <f t="shared" si="123"/>
        <v>8943.5372211292524</v>
      </c>
      <c r="X171" s="108">
        <f t="shared" si="124"/>
        <v>19309.277013814666</v>
      </c>
      <c r="Y171" s="108">
        <f t="shared" si="125"/>
        <v>8884.9198223017829</v>
      </c>
      <c r="Z171" s="108">
        <f t="shared" si="126"/>
        <v>7665.8890466822158</v>
      </c>
      <c r="AA171" s="46">
        <f t="shared" si="127"/>
        <v>16550.808868984001</v>
      </c>
    </row>
    <row r="172" spans="1:27" ht="13.5" customHeight="1">
      <c r="A172" s="187">
        <v>7</v>
      </c>
      <c r="B172" s="50">
        <v>45078</v>
      </c>
      <c r="C172" s="61">
        <f>VLOOKUP(B172,'base(indices)'!$A$4:$C$183,3,FALSE)*1.25</f>
        <v>1650</v>
      </c>
      <c r="D172" s="343">
        <f>'base(indices)'!G165</f>
        <v>0.99999998000000001</v>
      </c>
      <c r="E172" s="54">
        <f t="shared" si="112"/>
        <v>1649.999967</v>
      </c>
      <c r="F172" s="307">
        <f>'base(indices)'!I165</f>
        <v>0.1308</v>
      </c>
      <c r="G172" s="54">
        <f t="shared" si="113"/>
        <v>215.81999568359998</v>
      </c>
      <c r="H172" s="267">
        <f t="shared" si="114"/>
        <v>1865.8199626835999</v>
      </c>
      <c r="I172" s="384">
        <f t="shared" si="107"/>
        <v>14459.114710818005</v>
      </c>
      <c r="J172" s="58">
        <f>IF((I172-H$177+(H$177/12*7))+K172-(H172/2)&gt;$I$197,$I$197-K172,(I172-H$177+(H$177/12*7)-(H172/2)))</f>
        <v>12784.87349430283</v>
      </c>
      <c r="K172" s="91">
        <f t="shared" si="115"/>
        <v>12776.48174447036</v>
      </c>
      <c r="L172" s="92">
        <f t="shared" si="116"/>
        <v>25561.355238773191</v>
      </c>
      <c r="M172" s="91">
        <f t="shared" si="117"/>
        <v>12145.629819587688</v>
      </c>
      <c r="N172" s="91">
        <f t="shared" si="118"/>
        <v>12137.657657246842</v>
      </c>
      <c r="O172" s="91">
        <f t="shared" si="119"/>
        <v>24283.287476834528</v>
      </c>
      <c r="P172" s="91">
        <f t="shared" si="104"/>
        <v>11506.386144872547</v>
      </c>
      <c r="Q172" s="91">
        <f t="shared" si="120"/>
        <v>11498.833570023324</v>
      </c>
      <c r="R172" s="91">
        <f t="shared" si="105"/>
        <v>23005.219714895873</v>
      </c>
      <c r="S172" s="91">
        <f t="shared" si="110"/>
        <v>10227.898795442265</v>
      </c>
      <c r="T172" s="91">
        <f t="shared" si="121"/>
        <v>10221.185395576289</v>
      </c>
      <c r="U172" s="91">
        <f t="shared" si="111"/>
        <v>20449.084191018555</v>
      </c>
      <c r="V172" s="91">
        <f t="shared" si="122"/>
        <v>8949.4114460119799</v>
      </c>
      <c r="W172" s="91">
        <f t="shared" si="123"/>
        <v>8943.5372211292524</v>
      </c>
      <c r="X172" s="91">
        <f t="shared" si="124"/>
        <v>17892.948667141231</v>
      </c>
      <c r="Y172" s="91">
        <f t="shared" si="125"/>
        <v>7670.924096581698</v>
      </c>
      <c r="Z172" s="91">
        <f t="shared" si="126"/>
        <v>7665.8890466822158</v>
      </c>
      <c r="AA172" s="59">
        <f t="shared" si="127"/>
        <v>15336.813143263913</v>
      </c>
    </row>
    <row r="173" spans="1:27" ht="13.5" customHeight="1">
      <c r="A173" s="187">
        <v>6</v>
      </c>
      <c r="B173" s="40">
        <v>45108</v>
      </c>
      <c r="C173" s="61">
        <f>VLOOKUP(B173,'base(indices)'!$A$4:$C$183,3,FALSE)*1.25</f>
        <v>1650</v>
      </c>
      <c r="D173" s="343">
        <f>'base(indices)'!G166</f>
        <v>0.99999998000000001</v>
      </c>
      <c r="E173" s="63">
        <f t="shared" si="112"/>
        <v>1649.999967</v>
      </c>
      <c r="F173" s="307">
        <f>'base(indices)'!I166</f>
        <v>0.1201</v>
      </c>
      <c r="G173" s="63">
        <f t="shared" si="113"/>
        <v>198.16499603669999</v>
      </c>
      <c r="H173" s="268">
        <f t="shared" si="114"/>
        <v>1848.1649630366999</v>
      </c>
      <c r="I173" s="360">
        <f t="shared" si="107"/>
        <v>12593.294748134405</v>
      </c>
      <c r="J173" s="45">
        <f>IF((I173-H$177+(H$177/12*6))+K173-(H173/2)&gt;$I$197,$I$197-K173,(I173-H$177+(H$177/12*6)-(H173/2)))</f>
        <v>10779.614784408006</v>
      </c>
      <c r="K173" s="108">
        <f t="shared" si="115"/>
        <v>12776.48174447036</v>
      </c>
      <c r="L173" s="108">
        <f t="shared" si="116"/>
        <v>23556.096528878366</v>
      </c>
      <c r="M173" s="108">
        <f t="shared" si="117"/>
        <v>10240.634045187606</v>
      </c>
      <c r="N173" s="108">
        <f t="shared" si="118"/>
        <v>12137.657657246842</v>
      </c>
      <c r="O173" s="108">
        <f t="shared" si="119"/>
        <v>22378.29170243445</v>
      </c>
      <c r="P173" s="93">
        <f t="shared" si="104"/>
        <v>9701.6533059672056</v>
      </c>
      <c r="Q173" s="108">
        <f t="shared" si="120"/>
        <v>11498.833570023324</v>
      </c>
      <c r="R173" s="108">
        <f t="shared" si="105"/>
        <v>21200.486875990529</v>
      </c>
      <c r="S173" s="108">
        <f t="shared" si="110"/>
        <v>8623.6918275264052</v>
      </c>
      <c r="T173" s="108">
        <f t="shared" si="121"/>
        <v>10221.185395576289</v>
      </c>
      <c r="U173" s="108">
        <f t="shared" si="111"/>
        <v>18844.877223102696</v>
      </c>
      <c r="V173" s="108">
        <f t="shared" si="122"/>
        <v>7545.7303490856038</v>
      </c>
      <c r="W173" s="108">
        <f t="shared" si="123"/>
        <v>8943.5372211292524</v>
      </c>
      <c r="X173" s="108">
        <f t="shared" si="124"/>
        <v>16489.267570214855</v>
      </c>
      <c r="Y173" s="108">
        <f t="shared" si="125"/>
        <v>6467.7688706448034</v>
      </c>
      <c r="Z173" s="108">
        <f t="shared" si="126"/>
        <v>7665.8890466822158</v>
      </c>
      <c r="AA173" s="46">
        <f t="shared" si="127"/>
        <v>14133.657917327018</v>
      </c>
    </row>
    <row r="174" spans="1:27" ht="13.5" customHeight="1">
      <c r="A174" s="187">
        <v>5</v>
      </c>
      <c r="B174" s="50">
        <v>45139</v>
      </c>
      <c r="C174" s="61">
        <f>VLOOKUP(B174,'base(indices)'!$A$4:$C$183,3,FALSE)*1.25</f>
        <v>1650</v>
      </c>
      <c r="D174" s="343">
        <f>'base(indices)'!G167</f>
        <v>0.99999998000000001</v>
      </c>
      <c r="E174" s="54">
        <f t="shared" si="112"/>
        <v>1649.999967</v>
      </c>
      <c r="F174" s="307">
        <f>'base(indices)'!I167</f>
        <v>0.1094</v>
      </c>
      <c r="G174" s="54">
        <f t="shared" si="113"/>
        <v>180.50999638979999</v>
      </c>
      <c r="H174" s="267">
        <f t="shared" si="114"/>
        <v>1830.5099633897999</v>
      </c>
      <c r="I174" s="384">
        <f t="shared" si="107"/>
        <v>10745.129785097706</v>
      </c>
      <c r="J174" s="58">
        <f>IF((I174-H$177+(H$177/12*5))+K174-(H174/2)&gt;$I$197,$I$197-K174,(I174-H$177+(H$177/12*5)-(H174/2)))</f>
        <v>8792.011074160082</v>
      </c>
      <c r="K174" s="91">
        <f t="shared" si="115"/>
        <v>12776.48174447036</v>
      </c>
      <c r="L174" s="92">
        <f t="shared" si="116"/>
        <v>21568.492818630442</v>
      </c>
      <c r="M174" s="91">
        <f t="shared" si="117"/>
        <v>8352.4105204520783</v>
      </c>
      <c r="N174" s="91">
        <f t="shared" si="118"/>
        <v>12137.657657246842</v>
      </c>
      <c r="O174" s="91">
        <f t="shared" si="119"/>
        <v>20490.068177698922</v>
      </c>
      <c r="P174" s="91">
        <f t="shared" si="104"/>
        <v>7912.8099667440738</v>
      </c>
      <c r="Q174" s="91">
        <f t="shared" si="120"/>
        <v>11498.833570023324</v>
      </c>
      <c r="R174" s="91">
        <f t="shared" si="105"/>
        <v>19411.643536767398</v>
      </c>
      <c r="S174" s="91">
        <f t="shared" si="110"/>
        <v>7033.6088593280656</v>
      </c>
      <c r="T174" s="91">
        <f t="shared" si="121"/>
        <v>10221.185395576289</v>
      </c>
      <c r="U174" s="91">
        <f t="shared" si="111"/>
        <v>17254.794254904355</v>
      </c>
      <c r="V174" s="91">
        <f t="shared" si="122"/>
        <v>6154.4077519120574</v>
      </c>
      <c r="W174" s="91">
        <f t="shared" si="123"/>
        <v>8943.5372211292524</v>
      </c>
      <c r="X174" s="91">
        <f t="shared" si="124"/>
        <v>15097.944973041311</v>
      </c>
      <c r="Y174" s="91">
        <f t="shared" si="125"/>
        <v>5275.2066444960492</v>
      </c>
      <c r="Z174" s="91">
        <f t="shared" si="126"/>
        <v>7665.8890466822158</v>
      </c>
      <c r="AA174" s="59">
        <f t="shared" si="127"/>
        <v>12941.095691178265</v>
      </c>
    </row>
    <row r="175" spans="1:27" ht="13.5" customHeight="1">
      <c r="A175" s="187">
        <v>4</v>
      </c>
      <c r="B175" s="40">
        <v>45170</v>
      </c>
      <c r="C175" s="61">
        <f>VLOOKUP(B175,'base(indices)'!$A$4:$C$183,3,FALSE)*1.25</f>
        <v>1650</v>
      </c>
      <c r="D175" s="343">
        <f>'base(indices)'!G168</f>
        <v>0.99999998000000001</v>
      </c>
      <c r="E175" s="63">
        <f t="shared" si="112"/>
        <v>1649.999967</v>
      </c>
      <c r="F175" s="307">
        <f>'base(indices)'!I168</f>
        <v>9.8000000000000004E-2</v>
      </c>
      <c r="G175" s="63">
        <f t="shared" si="113"/>
        <v>161.699996766</v>
      </c>
      <c r="H175" s="268">
        <f t="shared" si="114"/>
        <v>1811.6999637659999</v>
      </c>
      <c r="I175" s="360">
        <f t="shared" si="107"/>
        <v>8914.6198217079072</v>
      </c>
      <c r="J175" s="45">
        <f>IF((I175-H$177+(H$177/12*4))+K175-(H175/2)&gt;$I$197,$I$197-K175,(I175-H$177+(H$177/12*4)-(H175/2)))</f>
        <v>6822.639863547508</v>
      </c>
      <c r="K175" s="108">
        <f t="shared" si="115"/>
        <v>12776.48174447036</v>
      </c>
      <c r="L175" s="108">
        <f t="shared" si="116"/>
        <v>19599.121608017867</v>
      </c>
      <c r="M175" s="108">
        <f t="shared" si="117"/>
        <v>6481.507870370132</v>
      </c>
      <c r="N175" s="108">
        <f t="shared" si="118"/>
        <v>12137.657657246842</v>
      </c>
      <c r="O175" s="108">
        <f t="shared" si="119"/>
        <v>18619.165527616973</v>
      </c>
      <c r="P175" s="93">
        <f t="shared" si="104"/>
        <v>6140.3758771927569</v>
      </c>
      <c r="Q175" s="108">
        <f t="shared" si="120"/>
        <v>11498.833570023324</v>
      </c>
      <c r="R175" s="108">
        <f t="shared" si="105"/>
        <v>17639.209447216082</v>
      </c>
      <c r="S175" s="108">
        <f t="shared" si="110"/>
        <v>5458.1118908380067</v>
      </c>
      <c r="T175" s="108">
        <f t="shared" si="121"/>
        <v>10221.185395576289</v>
      </c>
      <c r="U175" s="108">
        <f t="shared" si="111"/>
        <v>15679.297286414296</v>
      </c>
      <c r="V175" s="108">
        <f t="shared" si="122"/>
        <v>4775.8479044832557</v>
      </c>
      <c r="W175" s="108">
        <f t="shared" si="123"/>
        <v>8943.5372211292524</v>
      </c>
      <c r="X175" s="108">
        <f t="shared" si="124"/>
        <v>13719.385125612509</v>
      </c>
      <c r="Y175" s="108">
        <f t="shared" si="125"/>
        <v>4093.5839181285046</v>
      </c>
      <c r="Z175" s="108">
        <f t="shared" si="126"/>
        <v>7665.8890466822158</v>
      </c>
      <c r="AA175" s="46">
        <f t="shared" si="127"/>
        <v>11759.47296481072</v>
      </c>
    </row>
    <row r="176" spans="1:27" ht="13.5" customHeight="1">
      <c r="A176" s="187">
        <v>3</v>
      </c>
      <c r="B176" s="50">
        <v>45200</v>
      </c>
      <c r="C176" s="61">
        <f>VLOOKUP(B176,'base(indices)'!$A$4:$C$183,3,FALSE)*1.25</f>
        <v>1650</v>
      </c>
      <c r="D176" s="343">
        <f>'base(indices)'!G169</f>
        <v>0.99999998000000001</v>
      </c>
      <c r="E176" s="54">
        <f t="shared" si="112"/>
        <v>1649.999967</v>
      </c>
      <c r="F176" s="307">
        <f>'base(indices)'!I169</f>
        <v>8.8300000000000003E-2</v>
      </c>
      <c r="G176" s="54">
        <f t="shared" si="113"/>
        <v>145.69499708610002</v>
      </c>
      <c r="H176" s="267">
        <f t="shared" si="114"/>
        <v>1795.6949640861001</v>
      </c>
      <c r="I176" s="384">
        <f t="shared" si="107"/>
        <v>7102.9198579419071</v>
      </c>
      <c r="J176" s="58">
        <f>IF((I176-H$177+(H$177/12*3))+K176-(H176/2)&gt;$I$197,$I$197-K176,(I176-H$177+(H$177/12*3)-(H176/2)))</f>
        <v>4870.6761525867814</v>
      </c>
      <c r="K176" s="91">
        <f t="shared" si="115"/>
        <v>12776.48174447036</v>
      </c>
      <c r="L176" s="92">
        <f t="shared" si="116"/>
        <v>17647.157897057143</v>
      </c>
      <c r="M176" s="91">
        <f t="shared" si="117"/>
        <v>4627.1423449574422</v>
      </c>
      <c r="N176" s="91">
        <f t="shared" si="118"/>
        <v>12137.657657246842</v>
      </c>
      <c r="O176" s="91">
        <f t="shared" si="119"/>
        <v>16764.800002204283</v>
      </c>
      <c r="P176" s="91">
        <f t="shared" si="104"/>
        <v>4383.608537328103</v>
      </c>
      <c r="Q176" s="91">
        <f t="shared" si="120"/>
        <v>11498.833570023324</v>
      </c>
      <c r="R176" s="91">
        <f t="shared" si="105"/>
        <v>15882.442107351428</v>
      </c>
      <c r="S176" s="91">
        <f t="shared" si="110"/>
        <v>3896.5409220694255</v>
      </c>
      <c r="T176" s="91">
        <f t="shared" si="121"/>
        <v>10221.185395576289</v>
      </c>
      <c r="U176" s="91">
        <f t="shared" si="111"/>
        <v>14117.726317645715</v>
      </c>
      <c r="V176" s="91">
        <f t="shared" si="122"/>
        <v>3409.4733068107466</v>
      </c>
      <c r="W176" s="91">
        <f t="shared" si="123"/>
        <v>8943.5372211292524</v>
      </c>
      <c r="X176" s="91">
        <f t="shared" si="124"/>
        <v>12353.01052794</v>
      </c>
      <c r="Y176" s="91">
        <f t="shared" si="125"/>
        <v>2922.4056915520687</v>
      </c>
      <c r="Z176" s="91">
        <f t="shared" si="126"/>
        <v>7665.8890466822158</v>
      </c>
      <c r="AA176" s="59">
        <f t="shared" si="127"/>
        <v>10588.294738234285</v>
      </c>
    </row>
    <row r="177" spans="1:35" ht="13.5" customHeight="1">
      <c r="A177" s="187">
        <v>2</v>
      </c>
      <c r="B177" s="40">
        <v>45231</v>
      </c>
      <c r="C177" s="61">
        <f>VLOOKUP(B177,'base(indices)'!$A$4:$C$183,3,FALSE)*1.25</f>
        <v>1650</v>
      </c>
      <c r="D177" s="343">
        <f>'base(indices)'!G170</f>
        <v>0.99999998000000001</v>
      </c>
      <c r="E177" s="63">
        <f t="shared" si="112"/>
        <v>1649.999967</v>
      </c>
      <c r="F177" s="307">
        <f>'base(indices)'!I170</f>
        <v>7.8299999999999995E-2</v>
      </c>
      <c r="G177" s="63">
        <f t="shared" si="113"/>
        <v>129.19499741609999</v>
      </c>
      <c r="H177" s="268">
        <f t="shared" si="114"/>
        <v>1779.1949644161</v>
      </c>
      <c r="I177" s="360">
        <f t="shared" si="107"/>
        <v>5307.2248938558068</v>
      </c>
      <c r="J177" s="45">
        <f>IF((I177-H$177+(H$177/12*2))+K177-(H177/2)&gt;$I$197,$I$197-K177,(I177-H$177+(H$177/12*2)-(H177/2)))</f>
        <v>2934.9649413010065</v>
      </c>
      <c r="K177" s="108">
        <f t="shared" si="115"/>
        <v>12776.48174447036</v>
      </c>
      <c r="L177" s="108">
        <f t="shared" si="116"/>
        <v>15711.446685771367</v>
      </c>
      <c r="M177" s="108">
        <f t="shared" si="117"/>
        <v>2788.2166942359563</v>
      </c>
      <c r="N177" s="108">
        <f t="shared" si="118"/>
        <v>12137.657657246842</v>
      </c>
      <c r="O177" s="108">
        <f t="shared" si="119"/>
        <v>14925.874351482798</v>
      </c>
      <c r="P177" s="93">
        <f t="shared" si="104"/>
        <v>2641.4684471709061</v>
      </c>
      <c r="Q177" s="108">
        <f t="shared" si="120"/>
        <v>11498.833570023324</v>
      </c>
      <c r="R177" s="108">
        <f t="shared" si="105"/>
        <v>14140.30201719423</v>
      </c>
      <c r="S177" s="108">
        <f t="shared" si="110"/>
        <v>2347.9719530408051</v>
      </c>
      <c r="T177" s="108">
        <f t="shared" si="121"/>
        <v>10221.185395576289</v>
      </c>
      <c r="U177" s="108">
        <f t="shared" si="111"/>
        <v>12569.157348617095</v>
      </c>
      <c r="V177" s="108">
        <f t="shared" si="122"/>
        <v>2054.4754589107047</v>
      </c>
      <c r="W177" s="108">
        <f t="shared" si="123"/>
        <v>8943.5372211292524</v>
      </c>
      <c r="X177" s="108">
        <f t="shared" si="124"/>
        <v>10998.012680039958</v>
      </c>
      <c r="Y177" s="108">
        <f t="shared" si="125"/>
        <v>1760.978964780604</v>
      </c>
      <c r="Z177" s="108">
        <f t="shared" si="126"/>
        <v>7665.8890466822158</v>
      </c>
      <c r="AA177" s="46">
        <f t="shared" si="127"/>
        <v>9426.8680114628205</v>
      </c>
    </row>
    <row r="178" spans="1:35" ht="13.5" customHeight="1" thickBot="1">
      <c r="A178" s="188">
        <v>1</v>
      </c>
      <c r="B178" s="300">
        <v>45261</v>
      </c>
      <c r="C178" s="69">
        <f>C177*2</f>
        <v>3300</v>
      </c>
      <c r="D178" s="335">
        <f>'base(indices)'!G171</f>
        <v>0.99999998000000001</v>
      </c>
      <c r="E178" s="163">
        <f t="shared" si="112"/>
        <v>3299.9999339999999</v>
      </c>
      <c r="F178" s="304">
        <f>'base(indices)'!I171</f>
        <v>6.9099999999999995E-2</v>
      </c>
      <c r="G178" s="163">
        <f t="shared" si="113"/>
        <v>228.02999543939998</v>
      </c>
      <c r="H178" s="355">
        <f t="shared" si="114"/>
        <v>3528.0299294393999</v>
      </c>
      <c r="I178" s="361">
        <f t="shared" si="107"/>
        <v>3528.0299294397068</v>
      </c>
      <c r="J178" s="85">
        <f>IF(((I178/2)+(H$177/12*1-(H178/4)))+K178&gt;I$197,I$197-K178,((I178/2)+(H$177/12*1-(H178/4))))</f>
        <v>1030.2737293946784</v>
      </c>
      <c r="K178" s="86">
        <f t="shared" si="115"/>
        <v>12776.48174447036</v>
      </c>
      <c r="L178" s="164">
        <f t="shared" si="116"/>
        <v>13806.75547386504</v>
      </c>
      <c r="M178" s="86">
        <f t="shared" si="117"/>
        <v>978.7600429249444</v>
      </c>
      <c r="N178" s="86">
        <f t="shared" si="118"/>
        <v>12137.657657246842</v>
      </c>
      <c r="O178" s="86">
        <f t="shared" si="119"/>
        <v>13116.417700171787</v>
      </c>
      <c r="P178" s="86">
        <f t="shared" si="104"/>
        <v>927.24635645521062</v>
      </c>
      <c r="Q178" s="86">
        <f t="shared" si="120"/>
        <v>11498.833570023324</v>
      </c>
      <c r="R178" s="86">
        <f t="shared" si="105"/>
        <v>12426.079926478535</v>
      </c>
      <c r="S178" s="86">
        <f t="shared" si="110"/>
        <v>824.21898351574282</v>
      </c>
      <c r="T178" s="86">
        <f t="shared" si="121"/>
        <v>10221.185395576289</v>
      </c>
      <c r="U178" s="86">
        <f t="shared" si="111"/>
        <v>11045.404379092031</v>
      </c>
      <c r="V178" s="86">
        <f t="shared" si="122"/>
        <v>721.1916105762748</v>
      </c>
      <c r="W178" s="86">
        <f t="shared" si="123"/>
        <v>8943.5372211292524</v>
      </c>
      <c r="X178" s="86">
        <f t="shared" si="124"/>
        <v>9664.7288317055281</v>
      </c>
      <c r="Y178" s="86">
        <f t="shared" si="125"/>
        <v>618.164237636807</v>
      </c>
      <c r="Z178" s="86">
        <f t="shared" si="126"/>
        <v>7665.8890466822158</v>
      </c>
      <c r="AA178" s="165">
        <f t="shared" si="127"/>
        <v>8284.0532843190231</v>
      </c>
    </row>
    <row r="179" spans="1:35" ht="12.75" customHeight="1" thickBot="1">
      <c r="A179" s="171"/>
      <c r="B179" s="172" t="s">
        <v>24</v>
      </c>
      <c r="C179" s="172"/>
      <c r="D179" s="376"/>
      <c r="E179" s="174"/>
      <c r="F179" s="423">
        <f>W7</f>
        <v>45505</v>
      </c>
      <c r="G179" s="423"/>
      <c r="H179" s="377"/>
      <c r="I179" s="451">
        <f>SUM(H11:H178)</f>
        <v>333019.02761964669</v>
      </c>
      <c r="J179" s="452"/>
      <c r="K179" s="35"/>
      <c r="L179" s="35"/>
      <c r="M179" s="36"/>
      <c r="N179" s="34"/>
      <c r="O179" s="34"/>
      <c r="P179" s="34"/>
      <c r="Q179" s="34"/>
      <c r="R179" s="34"/>
      <c r="S179" s="34"/>
      <c r="T179" s="34"/>
      <c r="U179" s="34"/>
      <c r="V179" s="34"/>
      <c r="W179" s="34"/>
      <c r="Y179" s="34"/>
      <c r="Z179" s="34"/>
    </row>
    <row r="180" spans="1:35" ht="12" customHeight="1">
      <c r="A180" s="169"/>
      <c r="B180" s="405" t="s">
        <v>238</v>
      </c>
      <c r="C180" s="134"/>
      <c r="D180" s="194"/>
      <c r="E180" s="135"/>
      <c r="F180" s="149"/>
      <c r="G180" s="149"/>
      <c r="H180" s="147"/>
      <c r="I180" s="147"/>
      <c r="K180" s="35"/>
      <c r="L180" s="35"/>
      <c r="M180" s="36"/>
      <c r="N180" s="34"/>
      <c r="O180" s="34"/>
      <c r="P180" s="34"/>
      <c r="Q180" s="34"/>
      <c r="R180" s="34"/>
      <c r="S180" s="34"/>
      <c r="T180" s="34"/>
      <c r="U180" s="34"/>
      <c r="V180" s="34"/>
      <c r="W180" s="34"/>
      <c r="Y180" s="34"/>
      <c r="Z180" s="34"/>
    </row>
    <row r="181" spans="1:35" ht="9.75" customHeight="1" thickBot="1">
      <c r="A181" s="169"/>
      <c r="B181" s="134"/>
      <c r="C181" s="134"/>
      <c r="D181" s="194"/>
      <c r="E181" s="135"/>
      <c r="F181" s="149"/>
      <c r="G181" s="149"/>
      <c r="H181" s="147"/>
      <c r="I181" s="147"/>
      <c r="K181" s="35"/>
      <c r="L181" s="35"/>
      <c r="M181" s="36"/>
      <c r="N181" s="34"/>
      <c r="O181" s="34"/>
      <c r="P181" s="34"/>
      <c r="Q181" s="34"/>
      <c r="R181" s="34"/>
      <c r="S181" s="34"/>
      <c r="T181" s="34"/>
      <c r="U181" s="34"/>
      <c r="V181" s="34"/>
      <c r="W181" s="34"/>
      <c r="Y181" s="34"/>
      <c r="Z181" s="34"/>
    </row>
    <row r="182" spans="1:35" ht="14.25" customHeight="1">
      <c r="A182" s="166">
        <v>1</v>
      </c>
      <c r="B182" s="136">
        <v>45292</v>
      </c>
      <c r="C182" s="120">
        <f>VLOOKUP(B182,'base(indices)'!$A$4:$C$183,3,FALSE)*1.25</f>
        <v>1765</v>
      </c>
      <c r="D182" s="386">
        <f>'base(indices)'!G172</f>
        <v>0.99999998000000001</v>
      </c>
      <c r="E182" s="125">
        <f>C182*D182</f>
        <v>1764.9999647</v>
      </c>
      <c r="F182" s="371">
        <f>'base(indices)'!I172</f>
        <v>6.0199999999999997E-2</v>
      </c>
      <c r="G182" s="78">
        <f t="shared" ref="G182:G193" si="128">E182*F182</f>
        <v>106.25299787493999</v>
      </c>
      <c r="H182" s="266">
        <f>E182+G182</f>
        <v>1871.2529625749401</v>
      </c>
      <c r="I182" s="81">
        <f>I196</f>
        <v>12776.48174447036</v>
      </c>
      <c r="J182" s="114">
        <v>0</v>
      </c>
      <c r="K182" s="90">
        <f t="shared" ref="K182:K193" si="129">I182-(H182/2)</f>
        <v>11840.85526318289</v>
      </c>
      <c r="L182" s="112">
        <f t="shared" ref="L182:L192" si="130">J182+K182</f>
        <v>11840.85526318289</v>
      </c>
      <c r="M182" s="48">
        <f>$J182*M$9</f>
        <v>0</v>
      </c>
      <c r="N182" s="109">
        <f>$K182*M$9</f>
        <v>11248.812500023745</v>
      </c>
      <c r="O182" s="49">
        <f>M182+N182</f>
        <v>11248.812500023745</v>
      </c>
      <c r="P182" s="138">
        <f>$J182*P$9</f>
        <v>0</v>
      </c>
      <c r="Q182" s="138">
        <f>$K182*P$9</f>
        <v>10656.7697368646</v>
      </c>
      <c r="R182" s="139">
        <f>P182+Q182</f>
        <v>10656.7697368646</v>
      </c>
      <c r="S182" s="48">
        <f>$J182*S$9</f>
        <v>0</v>
      </c>
      <c r="T182" s="109">
        <f>$K182*S$9</f>
        <v>9472.6842105463129</v>
      </c>
      <c r="U182" s="49">
        <f>S182+T182</f>
        <v>9472.6842105463129</v>
      </c>
      <c r="V182" s="48">
        <f>$J182*V$9</f>
        <v>0</v>
      </c>
      <c r="W182" s="138">
        <f>$K182*V$9</f>
        <v>8288.5986842280217</v>
      </c>
      <c r="X182" s="49">
        <f>V182+W182</f>
        <v>8288.5986842280217</v>
      </c>
      <c r="Y182" s="48">
        <f>$J182*Y$9</f>
        <v>0</v>
      </c>
      <c r="Z182" s="138">
        <f>$K182*Y$9</f>
        <v>7104.5131579097333</v>
      </c>
      <c r="AA182" s="49">
        <f>Y182+Z182</f>
        <v>7104.5131579097333</v>
      </c>
      <c r="AB182" s="16"/>
      <c r="AC182" s="16"/>
      <c r="AD182" s="16"/>
      <c r="AE182" s="16"/>
      <c r="AF182" s="16"/>
      <c r="AG182" s="17"/>
      <c r="AH182" s="16"/>
      <c r="AI182" s="16"/>
    </row>
    <row r="183" spans="1:35" s="26" customFormat="1" ht="14.25" customHeight="1">
      <c r="A183" s="105">
        <v>2</v>
      </c>
      <c r="B183" s="50">
        <v>45323</v>
      </c>
      <c r="C183" s="61">
        <f>VLOOKUP(B183,'base(indices)'!$A$4:$C$183,3,FALSE)*1.25</f>
        <v>1765</v>
      </c>
      <c r="D183" s="343">
        <f>'base(indices)'!G173</f>
        <v>0.99999998000000001</v>
      </c>
      <c r="E183" s="63">
        <f>C183*D183</f>
        <v>1764.9999647</v>
      </c>
      <c r="F183" s="307">
        <f>'base(indices)'!I173</f>
        <v>5.0500000000000003E-2</v>
      </c>
      <c r="G183" s="54">
        <f t="shared" si="128"/>
        <v>89.132498217350005</v>
      </c>
      <c r="H183" s="267">
        <f>E183+G183</f>
        <v>1854.13246291735</v>
      </c>
      <c r="I183" s="56">
        <f t="shared" ref="I183:I193" si="131">I182-H182</f>
        <v>10905.228781895421</v>
      </c>
      <c r="J183" s="57">
        <v>0</v>
      </c>
      <c r="K183" s="91">
        <f t="shared" si="129"/>
        <v>9978.1625504367457</v>
      </c>
      <c r="L183" s="113">
        <f t="shared" si="130"/>
        <v>9978.1625504367457</v>
      </c>
      <c r="M183" s="58">
        <f t="shared" ref="M183:M193" si="132">$J183*M$9</f>
        <v>0</v>
      </c>
      <c r="N183" s="91">
        <f t="shared" ref="N183:N188" si="133">$K183*M$9</f>
        <v>9479.254422914908</v>
      </c>
      <c r="O183" s="59">
        <f t="shared" ref="O183:O188" si="134">M183+N183</f>
        <v>9479.254422914908</v>
      </c>
      <c r="P183" s="57">
        <f t="shared" ref="P183:P193" si="135">$J183*P$9</f>
        <v>0</v>
      </c>
      <c r="Q183" s="57">
        <f t="shared" ref="Q183:Q188" si="136">$K183*P$9</f>
        <v>8980.3462953930721</v>
      </c>
      <c r="R183" s="60">
        <f t="shared" ref="R183:R188" si="137">P183+Q183</f>
        <v>8980.3462953930721</v>
      </c>
      <c r="S183" s="58">
        <f t="shared" ref="S183:S193" si="138">$J183*S$9</f>
        <v>0</v>
      </c>
      <c r="T183" s="91">
        <f t="shared" ref="T183:T188" si="139">$K183*S$9</f>
        <v>7982.5300403493966</v>
      </c>
      <c r="U183" s="59">
        <f t="shared" ref="U183:U188" si="140">S183+T183</f>
        <v>7982.5300403493966</v>
      </c>
      <c r="V183" s="58">
        <f t="shared" ref="V183:V193" si="141">$J183*V$9</f>
        <v>0</v>
      </c>
      <c r="W183" s="57">
        <f t="shared" ref="W183:W188" si="142">$K183*V$9</f>
        <v>6984.713785305722</v>
      </c>
      <c r="X183" s="59">
        <f t="shared" ref="X183:X188" si="143">V183+W183</f>
        <v>6984.713785305722</v>
      </c>
      <c r="Y183" s="58">
        <f t="shared" ref="Y183:Y193" si="144">$J183*Y$9</f>
        <v>0</v>
      </c>
      <c r="Z183" s="57">
        <f t="shared" ref="Z183:Z192" si="145">$K183*Y$9</f>
        <v>5986.8975302620474</v>
      </c>
      <c r="AA183" s="59">
        <f t="shared" ref="AA183:AA192" si="146">Y183+Z183</f>
        <v>5986.8975302620474</v>
      </c>
      <c r="AB183" s="32"/>
      <c r="AC183" s="32"/>
      <c r="AD183" s="32"/>
      <c r="AE183" s="32"/>
      <c r="AF183" s="32"/>
      <c r="AG183" s="33"/>
      <c r="AH183" s="32"/>
      <c r="AI183" s="32"/>
    </row>
    <row r="184" spans="1:35" ht="14.25" customHeight="1">
      <c r="A184" s="104">
        <v>3</v>
      </c>
      <c r="B184" s="40">
        <v>45352</v>
      </c>
      <c r="C184" s="61">
        <f>VLOOKUP(B184,'base(indices)'!$A$4:$C$183,3,FALSE)*1.25</f>
        <v>1765</v>
      </c>
      <c r="D184" s="343">
        <f>'base(indices)'!G174</f>
        <v>0.99999998000000001</v>
      </c>
      <c r="E184" s="63">
        <f>C184*D184</f>
        <v>1764.9999647</v>
      </c>
      <c r="F184" s="307">
        <f>'base(indices)'!I174</f>
        <v>4.2500000000000003E-2</v>
      </c>
      <c r="G184" s="63">
        <f t="shared" si="128"/>
        <v>75.012498499750009</v>
      </c>
      <c r="H184" s="268">
        <f>E184+G184</f>
        <v>1840.0124631997501</v>
      </c>
      <c r="I184" s="65">
        <f t="shared" si="131"/>
        <v>9051.0963189780705</v>
      </c>
      <c r="J184" s="66">
        <v>0</v>
      </c>
      <c r="K184" s="93">
        <f t="shared" si="129"/>
        <v>8131.0900873781957</v>
      </c>
      <c r="L184" s="115">
        <f>J184+K184</f>
        <v>8131.0900873781957</v>
      </c>
      <c r="M184" s="45">
        <f t="shared" si="132"/>
        <v>0</v>
      </c>
      <c r="N184" s="108">
        <f t="shared" si="133"/>
        <v>7724.5355830092858</v>
      </c>
      <c r="O184" s="46">
        <f t="shared" si="134"/>
        <v>7724.5355830092858</v>
      </c>
      <c r="P184" s="43">
        <f t="shared" si="135"/>
        <v>0</v>
      </c>
      <c r="Q184" s="43">
        <f t="shared" si="136"/>
        <v>7317.9810786403759</v>
      </c>
      <c r="R184" s="47">
        <f t="shared" si="137"/>
        <v>7317.9810786403759</v>
      </c>
      <c r="S184" s="45">
        <f t="shared" si="138"/>
        <v>0</v>
      </c>
      <c r="T184" s="108">
        <f t="shared" si="139"/>
        <v>6504.8720699025571</v>
      </c>
      <c r="U184" s="46">
        <f t="shared" si="140"/>
        <v>6504.8720699025571</v>
      </c>
      <c r="V184" s="45">
        <f t="shared" si="141"/>
        <v>0</v>
      </c>
      <c r="W184" s="43">
        <f t="shared" si="142"/>
        <v>5691.7630611647364</v>
      </c>
      <c r="X184" s="46">
        <f t="shared" si="143"/>
        <v>5691.7630611647364</v>
      </c>
      <c r="Y184" s="45">
        <f t="shared" si="144"/>
        <v>0</v>
      </c>
      <c r="Z184" s="43">
        <f t="shared" si="145"/>
        <v>4878.6540524269176</v>
      </c>
      <c r="AA184" s="46">
        <f t="shared" si="146"/>
        <v>4878.6540524269176</v>
      </c>
      <c r="AB184" s="16"/>
      <c r="AC184" s="16"/>
      <c r="AD184" s="16"/>
      <c r="AE184" s="16"/>
      <c r="AF184" s="16"/>
      <c r="AG184" s="17"/>
      <c r="AH184" s="16"/>
      <c r="AI184" s="16"/>
    </row>
    <row r="185" spans="1:35" s="26" customFormat="1" ht="14.25" customHeight="1">
      <c r="A185" s="105">
        <v>4</v>
      </c>
      <c r="B185" s="50">
        <v>45383</v>
      </c>
      <c r="C185" s="61">
        <f>VLOOKUP(B185,'base(indices)'!$A$4:$C$183,3,FALSE)*1.25</f>
        <v>1765</v>
      </c>
      <c r="D185" s="343">
        <f>'base(indices)'!G175</f>
        <v>0.99999998000000001</v>
      </c>
      <c r="E185" s="63">
        <f>C185*D185</f>
        <v>1764.9999647</v>
      </c>
      <c r="F185" s="307">
        <f>'base(indices)'!I175</f>
        <v>3.4200000000000001E-2</v>
      </c>
      <c r="G185" s="54">
        <f t="shared" si="128"/>
        <v>60.362998792740001</v>
      </c>
      <c r="H185" s="267">
        <f t="shared" ref="H185:H193" si="147">E185+G185</f>
        <v>1825.3629634927399</v>
      </c>
      <c r="I185" s="56">
        <f t="shared" si="131"/>
        <v>7211.0838557783209</v>
      </c>
      <c r="J185" s="57">
        <v>0</v>
      </c>
      <c r="K185" s="91">
        <f t="shared" si="129"/>
        <v>6298.4023740319508</v>
      </c>
      <c r="L185" s="113">
        <f t="shared" si="130"/>
        <v>6298.4023740319508</v>
      </c>
      <c r="M185" s="58">
        <f t="shared" si="132"/>
        <v>0</v>
      </c>
      <c r="N185" s="91">
        <f t="shared" si="133"/>
        <v>5983.4822553303529</v>
      </c>
      <c r="O185" s="59">
        <f t="shared" si="134"/>
        <v>5983.4822553303529</v>
      </c>
      <c r="P185" s="57">
        <f t="shared" si="135"/>
        <v>0</v>
      </c>
      <c r="Q185" s="57">
        <f t="shared" si="136"/>
        <v>5668.562136628756</v>
      </c>
      <c r="R185" s="60">
        <f t="shared" si="137"/>
        <v>5668.562136628756</v>
      </c>
      <c r="S185" s="58">
        <f t="shared" si="138"/>
        <v>0</v>
      </c>
      <c r="T185" s="91">
        <f t="shared" si="139"/>
        <v>5038.7218992255612</v>
      </c>
      <c r="U185" s="59">
        <f t="shared" si="140"/>
        <v>5038.7218992255612</v>
      </c>
      <c r="V185" s="58">
        <f t="shared" si="141"/>
        <v>0</v>
      </c>
      <c r="W185" s="57">
        <f t="shared" si="142"/>
        <v>4408.8816618223655</v>
      </c>
      <c r="X185" s="59">
        <f t="shared" si="143"/>
        <v>4408.8816618223655</v>
      </c>
      <c r="Y185" s="58">
        <f t="shared" si="144"/>
        <v>0</v>
      </c>
      <c r="Z185" s="57">
        <f t="shared" si="145"/>
        <v>3779.0414244191702</v>
      </c>
      <c r="AA185" s="59">
        <f t="shared" si="146"/>
        <v>3779.0414244191702</v>
      </c>
      <c r="AB185" s="32"/>
      <c r="AC185" s="32"/>
      <c r="AD185" s="32"/>
      <c r="AE185" s="32"/>
      <c r="AF185" s="32"/>
      <c r="AG185" s="33"/>
      <c r="AH185" s="32"/>
      <c r="AI185" s="32"/>
    </row>
    <row r="186" spans="1:35" ht="14.25" customHeight="1">
      <c r="A186" s="105">
        <v>5</v>
      </c>
      <c r="B186" s="40">
        <v>45413</v>
      </c>
      <c r="C186" s="61">
        <f>VLOOKUP(B186,'base(indices)'!$A$4:$C$183,3,FALSE)*1.25</f>
        <v>1765</v>
      </c>
      <c r="D186" s="343">
        <f>'base(indices)'!G176</f>
        <v>0.99999998000000001</v>
      </c>
      <c r="E186" s="63">
        <f>C186*D186</f>
        <v>1764.9999647</v>
      </c>
      <c r="F186" s="307">
        <f>'base(indices)'!I176</f>
        <v>2.53E-2</v>
      </c>
      <c r="G186" s="63">
        <f t="shared" si="128"/>
        <v>44.654499106909995</v>
      </c>
      <c r="H186" s="268">
        <f t="shared" si="147"/>
        <v>1809.6544638069099</v>
      </c>
      <c r="I186" s="83">
        <f t="shared" si="131"/>
        <v>5385.7208922855807</v>
      </c>
      <c r="J186" s="66">
        <v>0</v>
      </c>
      <c r="K186" s="93">
        <f t="shared" si="129"/>
        <v>4480.8936603821257</v>
      </c>
      <c r="L186" s="115">
        <f t="shared" si="130"/>
        <v>4480.8936603821257</v>
      </c>
      <c r="M186" s="45">
        <f t="shared" si="132"/>
        <v>0</v>
      </c>
      <c r="N186" s="108">
        <f t="shared" si="133"/>
        <v>4256.848977363019</v>
      </c>
      <c r="O186" s="46">
        <f t="shared" si="134"/>
        <v>4256.848977363019</v>
      </c>
      <c r="P186" s="43">
        <f t="shared" si="135"/>
        <v>0</v>
      </c>
      <c r="Q186" s="43">
        <f t="shared" si="136"/>
        <v>4032.8042943439132</v>
      </c>
      <c r="R186" s="47">
        <f t="shared" si="137"/>
        <v>4032.8042943439132</v>
      </c>
      <c r="S186" s="45">
        <f t="shared" si="138"/>
        <v>0</v>
      </c>
      <c r="T186" s="108">
        <f t="shared" si="139"/>
        <v>3584.7149283057006</v>
      </c>
      <c r="U186" s="46">
        <f t="shared" si="140"/>
        <v>3584.7149283057006</v>
      </c>
      <c r="V186" s="45">
        <f t="shared" si="141"/>
        <v>0</v>
      </c>
      <c r="W186" s="43">
        <f t="shared" si="142"/>
        <v>3136.625562267488</v>
      </c>
      <c r="X186" s="46">
        <f t="shared" si="143"/>
        <v>3136.625562267488</v>
      </c>
      <c r="Y186" s="45">
        <f t="shared" si="144"/>
        <v>0</v>
      </c>
      <c r="Z186" s="43">
        <f t="shared" si="145"/>
        <v>2688.5361962292754</v>
      </c>
      <c r="AA186" s="46">
        <f t="shared" si="146"/>
        <v>2688.5361962292754</v>
      </c>
      <c r="AB186" s="16"/>
      <c r="AC186" s="16"/>
      <c r="AD186" s="16"/>
      <c r="AE186" s="16"/>
      <c r="AF186" s="16"/>
      <c r="AG186" s="17"/>
      <c r="AH186" s="16"/>
      <c r="AI186" s="16"/>
    </row>
    <row r="187" spans="1:35" s="26" customFormat="1" ht="14.25" customHeight="1">
      <c r="A187" s="104">
        <v>6</v>
      </c>
      <c r="B187" s="50">
        <v>45444</v>
      </c>
      <c r="C187" s="61">
        <f>VLOOKUP(B187,'base(indices)'!$A$4:$C$183,3,FALSE)*1.25</f>
        <v>1765</v>
      </c>
      <c r="D187" s="343">
        <f>'base(indices)'!G177</f>
        <v>0.99999998000000001</v>
      </c>
      <c r="E187" s="63">
        <f t="shared" ref="E187:E193" si="148">C187*D187</f>
        <v>1764.9999647</v>
      </c>
      <c r="F187" s="307">
        <f>'base(indices)'!I177</f>
        <v>1.7000000000000001E-2</v>
      </c>
      <c r="G187" s="54">
        <f t="shared" si="128"/>
        <v>30.004999399900001</v>
      </c>
      <c r="H187" s="267">
        <f t="shared" si="147"/>
        <v>1795.0049640999</v>
      </c>
      <c r="I187" s="56">
        <f t="shared" si="131"/>
        <v>3576.0664284786708</v>
      </c>
      <c r="J187" s="57">
        <v>0</v>
      </c>
      <c r="K187" s="91">
        <f t="shared" si="129"/>
        <v>2678.5639464287206</v>
      </c>
      <c r="L187" s="113">
        <f t="shared" si="130"/>
        <v>2678.5639464287206</v>
      </c>
      <c r="M187" s="58">
        <f t="shared" si="132"/>
        <v>0</v>
      </c>
      <c r="N187" s="91">
        <f t="shared" si="133"/>
        <v>2544.6357491072845</v>
      </c>
      <c r="O187" s="59">
        <f t="shared" si="134"/>
        <v>2544.6357491072845</v>
      </c>
      <c r="P187" s="57">
        <f t="shared" si="135"/>
        <v>0</v>
      </c>
      <c r="Q187" s="57">
        <f t="shared" si="136"/>
        <v>2410.7075517858484</v>
      </c>
      <c r="R187" s="60">
        <f t="shared" si="137"/>
        <v>2410.7075517858484</v>
      </c>
      <c r="S187" s="58">
        <f t="shared" si="138"/>
        <v>0</v>
      </c>
      <c r="T187" s="91">
        <f t="shared" si="139"/>
        <v>2142.8511571429767</v>
      </c>
      <c r="U187" s="59">
        <f t="shared" si="140"/>
        <v>2142.8511571429767</v>
      </c>
      <c r="V187" s="58">
        <f t="shared" si="141"/>
        <v>0</v>
      </c>
      <c r="W187" s="57">
        <f t="shared" si="142"/>
        <v>1874.9947625001043</v>
      </c>
      <c r="X187" s="59">
        <f t="shared" si="143"/>
        <v>1874.9947625001043</v>
      </c>
      <c r="Y187" s="58">
        <f t="shared" si="144"/>
        <v>0</v>
      </c>
      <c r="Z187" s="57">
        <f t="shared" si="145"/>
        <v>1607.1383678572322</v>
      </c>
      <c r="AA187" s="59">
        <f t="shared" si="146"/>
        <v>1607.1383678572322</v>
      </c>
      <c r="AB187" s="32"/>
      <c r="AC187" s="32"/>
      <c r="AD187" s="32"/>
      <c r="AE187" s="32"/>
      <c r="AF187" s="32"/>
      <c r="AG187" s="33"/>
      <c r="AH187" s="32"/>
      <c r="AI187" s="32"/>
    </row>
    <row r="188" spans="1:35" ht="14.25" customHeight="1">
      <c r="A188" s="105">
        <v>7</v>
      </c>
      <c r="B188" s="40">
        <v>45474</v>
      </c>
      <c r="C188" s="61">
        <f>VLOOKUP(B188,'base(indices)'!$A$4:$C$183,3,FALSE)*1.25</f>
        <v>1765</v>
      </c>
      <c r="D188" s="343">
        <f>'base(indices)'!G178</f>
        <v>0.99999998000000001</v>
      </c>
      <c r="E188" s="63">
        <f t="shared" si="148"/>
        <v>1764.9999647</v>
      </c>
      <c r="F188" s="307">
        <f>'base(indices)'!I178</f>
        <v>9.1000000000000004E-3</v>
      </c>
      <c r="G188" s="63">
        <f t="shared" si="128"/>
        <v>16.061499678770002</v>
      </c>
      <c r="H188" s="267">
        <f t="shared" si="147"/>
        <v>1781.0614643787699</v>
      </c>
      <c r="I188" s="65">
        <f t="shared" si="131"/>
        <v>1781.0614643787708</v>
      </c>
      <c r="J188" s="66">
        <v>0</v>
      </c>
      <c r="K188" s="93">
        <f t="shared" si="129"/>
        <v>890.53073218938584</v>
      </c>
      <c r="L188" s="115">
        <f t="shared" si="130"/>
        <v>890.53073218938584</v>
      </c>
      <c r="M188" s="45">
        <f t="shared" si="132"/>
        <v>0</v>
      </c>
      <c r="N188" s="108">
        <f t="shared" si="133"/>
        <v>846.00419557991654</v>
      </c>
      <c r="O188" s="46">
        <f t="shared" si="134"/>
        <v>846.00419557991654</v>
      </c>
      <c r="P188" s="43">
        <f t="shared" si="135"/>
        <v>0</v>
      </c>
      <c r="Q188" s="43">
        <f t="shared" si="136"/>
        <v>801.47765897044724</v>
      </c>
      <c r="R188" s="47">
        <f t="shared" si="137"/>
        <v>801.47765897044724</v>
      </c>
      <c r="S188" s="45">
        <f t="shared" si="138"/>
        <v>0</v>
      </c>
      <c r="T188" s="108">
        <f t="shared" si="139"/>
        <v>712.42458575150874</v>
      </c>
      <c r="U188" s="46">
        <f t="shared" si="140"/>
        <v>712.42458575150874</v>
      </c>
      <c r="V188" s="45">
        <f t="shared" si="141"/>
        <v>0</v>
      </c>
      <c r="W188" s="43">
        <f t="shared" si="142"/>
        <v>623.37151253257002</v>
      </c>
      <c r="X188" s="46">
        <f t="shared" si="143"/>
        <v>623.37151253257002</v>
      </c>
      <c r="Y188" s="45">
        <f t="shared" si="144"/>
        <v>0</v>
      </c>
      <c r="Z188" s="43">
        <f t="shared" si="145"/>
        <v>534.31843931363153</v>
      </c>
      <c r="AA188" s="46">
        <f t="shared" si="146"/>
        <v>534.31843931363153</v>
      </c>
      <c r="AB188" s="16"/>
      <c r="AC188" s="16"/>
      <c r="AD188" s="16"/>
      <c r="AE188" s="16"/>
      <c r="AF188" s="16"/>
      <c r="AG188" s="17"/>
      <c r="AH188" s="16"/>
      <c r="AI188" s="16"/>
    </row>
    <row r="189" spans="1:35" s="26" customFormat="1" ht="14.25" customHeight="1">
      <c r="A189" s="105">
        <v>8</v>
      </c>
      <c r="B189" s="50">
        <v>45505</v>
      </c>
      <c r="C189" s="61">
        <f>VLOOKUP(B189,'base(indices)'!$A$4:$C$183,3,FALSE)*1.25</f>
        <v>1765</v>
      </c>
      <c r="D189" s="343">
        <f>'base(indices)'!G179</f>
        <v>0</v>
      </c>
      <c r="E189" s="63">
        <f t="shared" si="148"/>
        <v>0</v>
      </c>
      <c r="F189" s="307">
        <f>'base(indices)'!I179</f>
        <v>0</v>
      </c>
      <c r="G189" s="63">
        <f t="shared" si="128"/>
        <v>0</v>
      </c>
      <c r="H189" s="267">
        <f t="shared" si="147"/>
        <v>0</v>
      </c>
      <c r="I189" s="56">
        <f t="shared" si="131"/>
        <v>0</v>
      </c>
      <c r="J189" s="57">
        <v>0</v>
      </c>
      <c r="K189" s="91">
        <f t="shared" si="129"/>
        <v>0</v>
      </c>
      <c r="L189" s="113">
        <f t="shared" si="130"/>
        <v>0</v>
      </c>
      <c r="M189" s="58">
        <f t="shared" si="132"/>
        <v>0</v>
      </c>
      <c r="N189" s="91">
        <f>$K189*M$9</f>
        <v>0</v>
      </c>
      <c r="O189" s="59">
        <f>M189+N189</f>
        <v>0</v>
      </c>
      <c r="P189" s="57">
        <f t="shared" si="135"/>
        <v>0</v>
      </c>
      <c r="Q189" s="57">
        <f>$K189*P$9</f>
        <v>0</v>
      </c>
      <c r="R189" s="60">
        <f>P189+Q189</f>
        <v>0</v>
      </c>
      <c r="S189" s="58">
        <f t="shared" si="138"/>
        <v>0</v>
      </c>
      <c r="T189" s="91">
        <f>$K189*S$9</f>
        <v>0</v>
      </c>
      <c r="U189" s="59">
        <f>S189+T189</f>
        <v>0</v>
      </c>
      <c r="V189" s="58">
        <f t="shared" si="141"/>
        <v>0</v>
      </c>
      <c r="W189" s="57">
        <f>$K189*V$9</f>
        <v>0</v>
      </c>
      <c r="X189" s="59">
        <f>V189+W189</f>
        <v>0</v>
      </c>
      <c r="Y189" s="58">
        <f t="shared" si="144"/>
        <v>0</v>
      </c>
      <c r="Z189" s="57">
        <f t="shared" si="145"/>
        <v>0</v>
      </c>
      <c r="AA189" s="59">
        <f t="shared" si="146"/>
        <v>0</v>
      </c>
      <c r="AB189" s="32"/>
      <c r="AC189" s="32"/>
      <c r="AD189" s="32"/>
      <c r="AE189" s="32"/>
      <c r="AF189" s="32"/>
      <c r="AG189" s="33"/>
      <c r="AH189" s="32"/>
      <c r="AI189" s="32"/>
    </row>
    <row r="190" spans="1:35" ht="14.25" customHeight="1">
      <c r="A190" s="104">
        <v>9</v>
      </c>
      <c r="B190" s="40">
        <v>45536</v>
      </c>
      <c r="C190" s="61">
        <f>VLOOKUP(B190,'base(indices)'!$A$4:$C$183,3,FALSE)*1.25</f>
        <v>1765</v>
      </c>
      <c r="D190" s="343">
        <f>'base(indices)'!G180</f>
        <v>0</v>
      </c>
      <c r="E190" s="63">
        <f t="shared" si="148"/>
        <v>0</v>
      </c>
      <c r="F190" s="307">
        <f>'base(indices)'!I180</f>
        <v>0</v>
      </c>
      <c r="G190" s="63">
        <f t="shared" si="128"/>
        <v>0</v>
      </c>
      <c r="H190" s="267">
        <f t="shared" si="147"/>
        <v>0</v>
      </c>
      <c r="I190" s="65">
        <f t="shared" si="131"/>
        <v>0</v>
      </c>
      <c r="J190" s="66">
        <v>0</v>
      </c>
      <c r="K190" s="93">
        <f t="shared" si="129"/>
        <v>0</v>
      </c>
      <c r="L190" s="115">
        <f t="shared" si="130"/>
        <v>0</v>
      </c>
      <c r="M190" s="45">
        <f t="shared" si="132"/>
        <v>0</v>
      </c>
      <c r="N190" s="108">
        <f>$K190*M$9</f>
        <v>0</v>
      </c>
      <c r="O190" s="46">
        <f>M190+N190</f>
        <v>0</v>
      </c>
      <c r="P190" s="43">
        <f t="shared" si="135"/>
        <v>0</v>
      </c>
      <c r="Q190" s="43">
        <f>$K190*P$9</f>
        <v>0</v>
      </c>
      <c r="R190" s="47">
        <f>P190+Q190</f>
        <v>0</v>
      </c>
      <c r="S190" s="45">
        <f t="shared" si="138"/>
        <v>0</v>
      </c>
      <c r="T190" s="108">
        <f>$K190*S$9</f>
        <v>0</v>
      </c>
      <c r="U190" s="46">
        <f>S190+T190</f>
        <v>0</v>
      </c>
      <c r="V190" s="45">
        <f t="shared" si="141"/>
        <v>0</v>
      </c>
      <c r="W190" s="43">
        <f>$K190*V$9</f>
        <v>0</v>
      </c>
      <c r="X190" s="46">
        <f>V190+W190</f>
        <v>0</v>
      </c>
      <c r="Y190" s="45">
        <f t="shared" si="144"/>
        <v>0</v>
      </c>
      <c r="Z190" s="43">
        <f t="shared" si="145"/>
        <v>0</v>
      </c>
      <c r="AA190" s="46">
        <f t="shared" si="146"/>
        <v>0</v>
      </c>
      <c r="AB190" s="16"/>
      <c r="AC190" s="16"/>
      <c r="AD190" s="16"/>
      <c r="AE190" s="16"/>
      <c r="AF190" s="16"/>
      <c r="AG190" s="17"/>
      <c r="AH190" s="16"/>
      <c r="AI190" s="16"/>
    </row>
    <row r="191" spans="1:35" s="26" customFormat="1" ht="14.25" customHeight="1">
      <c r="A191" s="105">
        <v>10</v>
      </c>
      <c r="B191" s="50">
        <v>45566</v>
      </c>
      <c r="C191" s="61">
        <f>VLOOKUP(B191,'base(indices)'!$A$4:$C$183,3,FALSE)*1.25</f>
        <v>1765</v>
      </c>
      <c r="D191" s="343">
        <f>'base(indices)'!G181</f>
        <v>0</v>
      </c>
      <c r="E191" s="63">
        <f t="shared" si="148"/>
        <v>0</v>
      </c>
      <c r="F191" s="307">
        <f>'base(indices)'!I181</f>
        <v>0</v>
      </c>
      <c r="G191" s="63">
        <f t="shared" si="128"/>
        <v>0</v>
      </c>
      <c r="H191" s="267">
        <f t="shared" si="147"/>
        <v>0</v>
      </c>
      <c r="I191" s="56">
        <f t="shared" si="131"/>
        <v>0</v>
      </c>
      <c r="J191" s="57">
        <v>0</v>
      </c>
      <c r="K191" s="91">
        <f t="shared" si="129"/>
        <v>0</v>
      </c>
      <c r="L191" s="113">
        <f t="shared" si="130"/>
        <v>0</v>
      </c>
      <c r="M191" s="58">
        <f t="shared" si="132"/>
        <v>0</v>
      </c>
      <c r="N191" s="91">
        <f>$K191*M$9</f>
        <v>0</v>
      </c>
      <c r="O191" s="59">
        <f>M191+N191</f>
        <v>0</v>
      </c>
      <c r="P191" s="57">
        <f t="shared" si="135"/>
        <v>0</v>
      </c>
      <c r="Q191" s="57">
        <f>$K191*P$9</f>
        <v>0</v>
      </c>
      <c r="R191" s="60">
        <f>P191+Q191</f>
        <v>0</v>
      </c>
      <c r="S191" s="58">
        <f t="shared" si="138"/>
        <v>0</v>
      </c>
      <c r="T191" s="91">
        <f>$K191*S$9</f>
        <v>0</v>
      </c>
      <c r="U191" s="59">
        <f>S191+T191</f>
        <v>0</v>
      </c>
      <c r="V191" s="58">
        <f t="shared" si="141"/>
        <v>0</v>
      </c>
      <c r="W191" s="57">
        <f>$K191*V$9</f>
        <v>0</v>
      </c>
      <c r="X191" s="59">
        <f>V191+W191</f>
        <v>0</v>
      </c>
      <c r="Y191" s="58">
        <f t="shared" si="144"/>
        <v>0</v>
      </c>
      <c r="Z191" s="57">
        <f t="shared" si="145"/>
        <v>0</v>
      </c>
      <c r="AA191" s="59">
        <f t="shared" si="146"/>
        <v>0</v>
      </c>
      <c r="AB191" s="32"/>
      <c r="AC191" s="32"/>
      <c r="AD191" s="32"/>
      <c r="AE191" s="32"/>
      <c r="AF191" s="32"/>
      <c r="AG191" s="33"/>
      <c r="AH191" s="32"/>
      <c r="AI191" s="32"/>
    </row>
    <row r="192" spans="1:35" ht="14.25" customHeight="1">
      <c r="A192" s="105">
        <v>11</v>
      </c>
      <c r="B192" s="40">
        <v>45597</v>
      </c>
      <c r="C192" s="61">
        <f>VLOOKUP(B192,'base(indices)'!$A$4:$C$183,3,FALSE)*1.25</f>
        <v>1765</v>
      </c>
      <c r="D192" s="343">
        <f>'base(indices)'!G182</f>
        <v>0</v>
      </c>
      <c r="E192" s="63">
        <f t="shared" si="148"/>
        <v>0</v>
      </c>
      <c r="F192" s="307">
        <f>'base(indices)'!I182</f>
        <v>0</v>
      </c>
      <c r="G192" s="63">
        <f t="shared" si="128"/>
        <v>0</v>
      </c>
      <c r="H192" s="267">
        <f t="shared" si="147"/>
        <v>0</v>
      </c>
      <c r="I192" s="65">
        <f t="shared" si="131"/>
        <v>0</v>
      </c>
      <c r="J192" s="66">
        <v>0</v>
      </c>
      <c r="K192" s="93">
        <f t="shared" si="129"/>
        <v>0</v>
      </c>
      <c r="L192" s="115">
        <f t="shared" si="130"/>
        <v>0</v>
      </c>
      <c r="M192" s="45">
        <f t="shared" si="132"/>
        <v>0</v>
      </c>
      <c r="N192" s="108">
        <f>$K192*M$9</f>
        <v>0</v>
      </c>
      <c r="O192" s="46">
        <f>M192+N192</f>
        <v>0</v>
      </c>
      <c r="P192" s="43">
        <f t="shared" si="135"/>
        <v>0</v>
      </c>
      <c r="Q192" s="43">
        <f>$K192*P$9</f>
        <v>0</v>
      </c>
      <c r="R192" s="47">
        <f>P192+Q192</f>
        <v>0</v>
      </c>
      <c r="S192" s="45">
        <f t="shared" si="138"/>
        <v>0</v>
      </c>
      <c r="T192" s="108">
        <f>$K192*S$9</f>
        <v>0</v>
      </c>
      <c r="U192" s="46">
        <f>S192+T192</f>
        <v>0</v>
      </c>
      <c r="V192" s="45">
        <f t="shared" si="141"/>
        <v>0</v>
      </c>
      <c r="W192" s="43">
        <f>$K192*V$9</f>
        <v>0</v>
      </c>
      <c r="X192" s="46">
        <f>V192+W192</f>
        <v>0</v>
      </c>
      <c r="Y192" s="45">
        <f t="shared" si="144"/>
        <v>0</v>
      </c>
      <c r="Z192" s="43">
        <f t="shared" si="145"/>
        <v>0</v>
      </c>
      <c r="AA192" s="46">
        <f t="shared" si="146"/>
        <v>0</v>
      </c>
      <c r="AB192" s="16"/>
      <c r="AC192" s="16"/>
      <c r="AD192" s="16"/>
      <c r="AE192" s="16"/>
      <c r="AF192" s="16"/>
      <c r="AG192" s="17"/>
      <c r="AH192" s="16"/>
      <c r="AI192" s="16"/>
    </row>
    <row r="193" spans="1:37" ht="14.25" customHeight="1" thickBot="1">
      <c r="A193" s="110">
        <v>12</v>
      </c>
      <c r="B193" s="50">
        <v>45627</v>
      </c>
      <c r="C193" s="69">
        <f>C192*2</f>
        <v>3530</v>
      </c>
      <c r="D193" s="343">
        <f>'base(indices)'!G183</f>
        <v>0</v>
      </c>
      <c r="E193" s="63">
        <f t="shared" si="148"/>
        <v>0</v>
      </c>
      <c r="F193" s="307">
        <f>'base(indices)'!I183</f>
        <v>0</v>
      </c>
      <c r="G193" s="63">
        <f t="shared" si="128"/>
        <v>0</v>
      </c>
      <c r="H193" s="267">
        <f t="shared" si="147"/>
        <v>0</v>
      </c>
      <c r="I193" s="56">
        <f t="shared" si="131"/>
        <v>0</v>
      </c>
      <c r="J193" s="57">
        <v>0</v>
      </c>
      <c r="K193" s="91">
        <f t="shared" si="129"/>
        <v>0</v>
      </c>
      <c r="L193" s="113">
        <f>J193+K193</f>
        <v>0</v>
      </c>
      <c r="M193" s="58">
        <f t="shared" si="132"/>
        <v>0</v>
      </c>
      <c r="N193" s="91">
        <f>$K193*M$9</f>
        <v>0</v>
      </c>
      <c r="O193" s="59">
        <f>M193+N193</f>
        <v>0</v>
      </c>
      <c r="P193" s="57">
        <f t="shared" si="135"/>
        <v>0</v>
      </c>
      <c r="Q193" s="57">
        <f>$K193*P$9</f>
        <v>0</v>
      </c>
      <c r="R193" s="60">
        <f>P193+Q193</f>
        <v>0</v>
      </c>
      <c r="S193" s="58">
        <f t="shared" si="138"/>
        <v>0</v>
      </c>
      <c r="T193" s="91">
        <f>$K193*S$9</f>
        <v>0</v>
      </c>
      <c r="U193" s="59">
        <f>S193+T193</f>
        <v>0</v>
      </c>
      <c r="V193" s="58">
        <f t="shared" si="141"/>
        <v>0</v>
      </c>
      <c r="W193" s="57">
        <f>$K193*V$9</f>
        <v>0</v>
      </c>
      <c r="X193" s="59">
        <f>V193+W193</f>
        <v>0</v>
      </c>
      <c r="Y193" s="58">
        <f t="shared" si="144"/>
        <v>0</v>
      </c>
      <c r="Z193" s="57">
        <f>$K193*Y$9</f>
        <v>0</v>
      </c>
      <c r="AA193" s="59">
        <f>Y193+Z193</f>
        <v>0</v>
      </c>
      <c r="AB193" s="16"/>
      <c r="AC193" s="16"/>
      <c r="AD193" s="16"/>
      <c r="AE193" s="16"/>
      <c r="AF193" s="16"/>
      <c r="AG193" s="17"/>
      <c r="AH193" s="16"/>
      <c r="AI193" s="16"/>
    </row>
    <row r="194" spans="1:37" ht="13.5" customHeight="1" thickBot="1">
      <c r="A194" s="103"/>
      <c r="B194" s="68"/>
      <c r="C194" s="69"/>
      <c r="D194" s="168"/>
      <c r="E194" s="71"/>
      <c r="F194" s="70"/>
      <c r="G194" s="71"/>
      <c r="H194" s="269"/>
      <c r="I194" s="84"/>
      <c r="J194" s="85"/>
      <c r="K194" s="86"/>
      <c r="L194" s="107"/>
      <c r="M194" s="76"/>
      <c r="N194" s="74"/>
      <c r="O194" s="77"/>
      <c r="P194" s="73"/>
      <c r="Q194" s="74"/>
      <c r="R194" s="75"/>
      <c r="S194" s="76"/>
      <c r="T194" s="74"/>
      <c r="U194" s="77"/>
      <c r="V194" s="76"/>
      <c r="W194" s="74"/>
      <c r="X194" s="77"/>
      <c r="Y194" s="76"/>
      <c r="Z194" s="74"/>
      <c r="AA194" s="77"/>
      <c r="AB194" s="16"/>
      <c r="AC194" s="18"/>
    </row>
    <row r="195" spans="1:37" ht="14.25" customHeight="1">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14"/>
      <c r="AC195" s="14"/>
    </row>
    <row r="196" spans="1:37" ht="14.25" customHeight="1">
      <c r="A196" s="37" t="s">
        <v>241</v>
      </c>
      <c r="B196" s="37"/>
      <c r="C196" s="37"/>
      <c r="F196" s="426">
        <f>W7</f>
        <v>45505</v>
      </c>
      <c r="G196" s="426"/>
      <c r="H196" s="426"/>
      <c r="I196" s="427">
        <f>SUM(H182:H195)</f>
        <v>12776.48174447036</v>
      </c>
      <c r="J196" s="427"/>
      <c r="K196" s="28"/>
      <c r="L196" s="28"/>
      <c r="M196" s="28"/>
      <c r="P196" s="38"/>
      <c r="Q196" s="38"/>
      <c r="R196" s="38"/>
      <c r="S196" s="38"/>
      <c r="T196" s="38"/>
      <c r="U196" s="38"/>
      <c r="V196" s="38"/>
      <c r="W196" s="38"/>
      <c r="X196" s="38"/>
      <c r="Y196" s="38"/>
      <c r="Z196" s="38"/>
      <c r="AA196" s="38"/>
    </row>
    <row r="197" spans="1:37">
      <c r="B197" s="20"/>
      <c r="C197" s="28" t="s">
        <v>26</v>
      </c>
      <c r="E197" s="28"/>
      <c r="F197" s="28"/>
      <c r="G197" s="21"/>
      <c r="I197" s="28">
        <f>'Benef com 13º'!C182*60</f>
        <v>84720</v>
      </c>
      <c r="J197" s="20"/>
      <c r="K197" s="20"/>
      <c r="L197" s="20"/>
      <c r="M197" s="20"/>
      <c r="N197" s="20"/>
      <c r="O197" s="23"/>
      <c r="P197" s="23"/>
      <c r="Q197" s="23"/>
      <c r="R197" s="23"/>
      <c r="S197" s="23"/>
      <c r="T197" s="23"/>
      <c r="U197" s="23"/>
      <c r="V197" s="23"/>
      <c r="W197" s="23"/>
      <c r="X197" s="23"/>
      <c r="Y197" s="23"/>
      <c r="Z197" s="23"/>
      <c r="AA197" s="23"/>
    </row>
    <row r="198" spans="1:37">
      <c r="B198" s="20"/>
      <c r="C198" s="28"/>
      <c r="E198" s="28"/>
      <c r="F198" s="28"/>
      <c r="G198" s="21"/>
      <c r="H198" s="148"/>
      <c r="I198" s="148"/>
      <c r="J198" s="20"/>
      <c r="K198" s="20"/>
      <c r="L198" s="20"/>
      <c r="M198" s="20"/>
      <c r="N198" s="20"/>
      <c r="O198" s="23"/>
      <c r="P198" s="23"/>
      <c r="Q198" s="23"/>
      <c r="R198" s="23"/>
      <c r="S198" s="23"/>
      <c r="T198" s="23"/>
      <c r="U198" s="23"/>
      <c r="V198" s="23"/>
      <c r="W198" s="23"/>
      <c r="X198" s="23"/>
      <c r="Y198" s="23"/>
      <c r="Z198" s="23"/>
      <c r="AA198" s="23"/>
    </row>
    <row r="199" spans="1:37">
      <c r="B199" s="24" t="str">
        <f>'Benef com 13º'!B199</f>
        <v>ORTN/OTN/BTN até 02/91 + INPC até 12/92 + IRSM até 02/94 + URV até 06/94 + IPCR até 06/95 + INPC até 04/96 + IGPDI até 09/2006 + IPCA-E + Selic após 12/021</v>
      </c>
      <c r="C199"/>
      <c r="L199" s="29"/>
      <c r="M199" s="7"/>
      <c r="N199" s="7"/>
      <c r="O199" s="9"/>
      <c r="P199" s="9"/>
      <c r="Q199" s="9"/>
      <c r="R199" s="9"/>
      <c r="S199" s="9"/>
      <c r="T199" s="9"/>
      <c r="U199" s="9"/>
      <c r="V199" s="9"/>
      <c r="W199" s="9"/>
      <c r="X199" s="9"/>
      <c r="Y199" s="9"/>
      <c r="Z199" s="9"/>
      <c r="AA199" s="9"/>
      <c r="AC199" s="7"/>
      <c r="AD199" s="7"/>
      <c r="AE199" s="7"/>
      <c r="AF199" s="7"/>
      <c r="AG199" s="7"/>
      <c r="AH199" s="7"/>
      <c r="AI199" s="7"/>
      <c r="AJ199" s="7"/>
      <c r="AK199" s="7"/>
    </row>
    <row r="200" spans="1:37">
      <c r="B200" s="25"/>
      <c r="D200" s="8"/>
      <c r="E200" s="8"/>
      <c r="F200" s="8"/>
      <c r="G200" s="8"/>
      <c r="H200" s="15"/>
      <c r="I200" s="8"/>
      <c r="J200" s="8"/>
      <c r="K200" s="8"/>
      <c r="L200" s="9"/>
      <c r="M200" s="9"/>
      <c r="N200" s="9"/>
      <c r="O200" s="9"/>
      <c r="P200" s="9"/>
      <c r="Q200" s="9"/>
      <c r="R200" s="9"/>
      <c r="S200" s="9"/>
      <c r="T200" s="9"/>
      <c r="U200" s="9"/>
      <c r="V200" s="9"/>
      <c r="W200" s="9"/>
      <c r="X200" s="9"/>
      <c r="Y200" s="9"/>
      <c r="Z200" s="9"/>
      <c r="AA200" s="9"/>
      <c r="AC200" s="8"/>
      <c r="AD200" s="9"/>
      <c r="AE200" s="9"/>
      <c r="AF200" s="9"/>
      <c r="AG200" s="11"/>
      <c r="AH200" s="12"/>
      <c r="AI200" s="10"/>
      <c r="AJ200" s="12"/>
      <c r="AK200" s="13"/>
    </row>
    <row r="201" spans="1:37">
      <c r="B201" s="8"/>
      <c r="C201" s="8"/>
      <c r="D201" s="8"/>
      <c r="E201" s="8"/>
      <c r="F201" s="8"/>
      <c r="G201" s="8"/>
      <c r="H201" s="15"/>
      <c r="I201" s="8"/>
      <c r="J201" s="8"/>
      <c r="K201" s="8"/>
      <c r="L201" s="9"/>
      <c r="M201" s="9"/>
      <c r="N201" s="9"/>
      <c r="O201" s="9"/>
      <c r="P201" s="9"/>
      <c r="Q201" s="9"/>
      <c r="R201" s="9"/>
      <c r="S201" s="9"/>
      <c r="T201" s="9"/>
      <c r="U201" s="9"/>
      <c r="V201" s="9"/>
      <c r="W201" s="9"/>
      <c r="X201" s="9"/>
      <c r="Y201" s="9"/>
      <c r="Z201" s="9"/>
      <c r="AA201" s="9"/>
      <c r="AC201" s="8"/>
      <c r="AD201" s="9"/>
      <c r="AE201" s="9"/>
      <c r="AF201" s="9"/>
      <c r="AG201" s="11"/>
      <c r="AH201" s="12"/>
      <c r="AI201" s="10"/>
      <c r="AJ201" s="12"/>
      <c r="AK201" s="13"/>
    </row>
  </sheetData>
  <sheetProtection selectLockedCells="1" selectUnlockedCells="1"/>
  <mergeCells count="16">
    <mergeCell ref="F179:G179"/>
    <mergeCell ref="F196:H196"/>
    <mergeCell ref="I196:J196"/>
    <mergeCell ref="I9:I10"/>
    <mergeCell ref="J9:L9"/>
    <mergeCell ref="I179:J179"/>
    <mergeCell ref="W7:X7"/>
    <mergeCell ref="I8:J8"/>
    <mergeCell ref="A9:A10"/>
    <mergeCell ref="B9:B10"/>
    <mergeCell ref="C9:C10"/>
    <mergeCell ref="D9:D10"/>
    <mergeCell ref="E9:E10"/>
    <mergeCell ref="F9:F10"/>
    <mergeCell ref="G9:G10"/>
    <mergeCell ref="H9:H10"/>
  </mergeCells>
  <conditionalFormatting sqref="H195:X195 F179:F181 E23:E134 G23:H134">
    <cfRule type="cellIs" dxfId="1046" priority="253" stopIfTrue="1" operator="notEqual">
      <formula>""</formula>
    </cfRule>
  </conditionalFormatting>
  <conditionalFormatting sqref="G135:H137">
    <cfRule type="cellIs" dxfId="1045" priority="251" stopIfTrue="1" operator="notEqual">
      <formula>""</formula>
    </cfRule>
  </conditionalFormatting>
  <conditionalFormatting sqref="G135:H137">
    <cfRule type="cellIs" dxfId="1044" priority="250" stopIfTrue="1" operator="notEqual">
      <formula>""</formula>
    </cfRule>
  </conditionalFormatting>
  <conditionalFormatting sqref="E182">
    <cfRule type="cellIs" dxfId="1043" priority="241" stopIfTrue="1" operator="notEqual">
      <formula>""</formula>
    </cfRule>
  </conditionalFormatting>
  <conditionalFormatting sqref="G138:H138">
    <cfRule type="cellIs" dxfId="1042" priority="249" stopIfTrue="1" operator="notEqual">
      <formula>""</formula>
    </cfRule>
  </conditionalFormatting>
  <conditionalFormatting sqref="G138:H138">
    <cfRule type="cellIs" dxfId="1041" priority="248" stopIfTrue="1" operator="notEqual">
      <formula>""</formula>
    </cfRule>
  </conditionalFormatting>
  <conditionalFormatting sqref="G139:H154">
    <cfRule type="cellIs" dxfId="1040" priority="246" stopIfTrue="1" operator="notEqual">
      <formula>""</formula>
    </cfRule>
  </conditionalFormatting>
  <conditionalFormatting sqref="G142:H154">
    <cfRule type="cellIs" dxfId="1039" priority="245" stopIfTrue="1" operator="notEqual">
      <formula>""</formula>
    </cfRule>
  </conditionalFormatting>
  <conditionalFormatting sqref="G142:H154">
    <cfRule type="cellIs" dxfId="1038" priority="244" stopIfTrue="1" operator="notEqual">
      <formula>""</formula>
    </cfRule>
  </conditionalFormatting>
  <conditionalFormatting sqref="G139:H154">
    <cfRule type="cellIs" dxfId="1037" priority="247" stopIfTrue="1" operator="notEqual">
      <formula>""</formula>
    </cfRule>
  </conditionalFormatting>
  <conditionalFormatting sqref="E182">
    <cfRule type="cellIs" dxfId="1036" priority="239" stopIfTrue="1" operator="notEqual">
      <formula>""</formula>
    </cfRule>
  </conditionalFormatting>
  <conditionalFormatting sqref="E182">
    <cfRule type="cellIs" dxfId="1035" priority="240" stopIfTrue="1" operator="notEqual">
      <formula>""</formula>
    </cfRule>
  </conditionalFormatting>
  <conditionalFormatting sqref="F196">
    <cfRule type="cellIs" dxfId="1034" priority="243" stopIfTrue="1" operator="notEqual">
      <formula>""</formula>
    </cfRule>
  </conditionalFormatting>
  <conditionalFormatting sqref="F196 E194:H194">
    <cfRule type="cellIs" dxfId="1033" priority="242" stopIfTrue="1" operator="notEqual">
      <formula>""</formula>
    </cfRule>
  </conditionalFormatting>
  <conditionalFormatting sqref="E138">
    <cfRule type="cellIs" dxfId="1032" priority="233" stopIfTrue="1" operator="notEqual">
      <formula>""</formula>
    </cfRule>
  </conditionalFormatting>
  <conditionalFormatting sqref="E138">
    <cfRule type="cellIs" dxfId="1031" priority="234" stopIfTrue="1" operator="notEqual">
      <formula>""</formula>
    </cfRule>
  </conditionalFormatting>
  <conditionalFormatting sqref="E138">
    <cfRule type="cellIs" dxfId="1030" priority="235" stopIfTrue="1" operator="notEqual">
      <formula>""</formula>
    </cfRule>
  </conditionalFormatting>
  <conditionalFormatting sqref="E135:E137">
    <cfRule type="cellIs" dxfId="1029" priority="236" stopIfTrue="1" operator="notEqual">
      <formula>""</formula>
    </cfRule>
  </conditionalFormatting>
  <conditionalFormatting sqref="E139:E154">
    <cfRule type="cellIs" dxfId="1028" priority="232" stopIfTrue="1" operator="notEqual">
      <formula>""</formula>
    </cfRule>
  </conditionalFormatting>
  <conditionalFormatting sqref="E135:E137">
    <cfRule type="cellIs" dxfId="1027" priority="238" stopIfTrue="1" operator="notEqual">
      <formula>""</formula>
    </cfRule>
  </conditionalFormatting>
  <conditionalFormatting sqref="E139:E154">
    <cfRule type="cellIs" dxfId="1026" priority="230" stopIfTrue="1" operator="notEqual">
      <formula>""</formula>
    </cfRule>
  </conditionalFormatting>
  <conditionalFormatting sqref="E142:E154">
    <cfRule type="cellIs" dxfId="1025" priority="228" stopIfTrue="1" operator="notEqual">
      <formula>""</formula>
    </cfRule>
  </conditionalFormatting>
  <conditionalFormatting sqref="E135:E137">
    <cfRule type="cellIs" dxfId="1024" priority="237" stopIfTrue="1" operator="notEqual">
      <formula>""</formula>
    </cfRule>
  </conditionalFormatting>
  <conditionalFormatting sqref="E139:E154">
    <cfRule type="cellIs" dxfId="1023" priority="231" stopIfTrue="1" operator="notEqual">
      <formula>""</formula>
    </cfRule>
  </conditionalFormatting>
  <conditionalFormatting sqref="E142:E154">
    <cfRule type="cellIs" dxfId="1022" priority="229" stopIfTrue="1" operator="notEqual">
      <formula>""</formula>
    </cfRule>
  </conditionalFormatting>
  <conditionalFormatting sqref="E142:E154">
    <cfRule type="cellIs" dxfId="1021" priority="227" stopIfTrue="1" operator="notEqual">
      <formula>""</formula>
    </cfRule>
  </conditionalFormatting>
  <conditionalFormatting sqref="E155:E156">
    <cfRule type="cellIs" dxfId="1020" priority="223" stopIfTrue="1" operator="notEqual">
      <formula>""</formula>
    </cfRule>
  </conditionalFormatting>
  <conditionalFormatting sqref="E155:E156 G155:H156">
    <cfRule type="cellIs" dxfId="1019" priority="225" stopIfTrue="1" operator="notEqual">
      <formula>""</formula>
    </cfRule>
  </conditionalFormatting>
  <conditionalFormatting sqref="E156 G156:H156">
    <cfRule type="cellIs" dxfId="1018" priority="220" stopIfTrue="1" operator="notEqual">
      <formula>""</formula>
    </cfRule>
  </conditionalFormatting>
  <conditionalFormatting sqref="E157:E158 G157:H158">
    <cfRule type="cellIs" dxfId="1017" priority="214" stopIfTrue="1" operator="notEqual">
      <formula>""</formula>
    </cfRule>
  </conditionalFormatting>
  <conditionalFormatting sqref="E155:E156 G155:H156">
    <cfRule type="cellIs" dxfId="1016" priority="224" stopIfTrue="1" operator="notEqual">
      <formula>""</formula>
    </cfRule>
  </conditionalFormatting>
  <conditionalFormatting sqref="E156 G156:H156">
    <cfRule type="cellIs" dxfId="1015" priority="221" stopIfTrue="1" operator="notEqual">
      <formula>""</formula>
    </cfRule>
  </conditionalFormatting>
  <conditionalFormatting sqref="E156">
    <cfRule type="cellIs" dxfId="1014" priority="219" stopIfTrue="1" operator="notEqual">
      <formula>""</formula>
    </cfRule>
  </conditionalFormatting>
  <conditionalFormatting sqref="E158 G158:H158">
    <cfRule type="cellIs" dxfId="1013" priority="209" stopIfTrue="1" operator="notEqual">
      <formula>""</formula>
    </cfRule>
  </conditionalFormatting>
  <conditionalFormatting sqref="E159:E160 G159:H160">
    <cfRule type="cellIs" dxfId="1012" priority="203" stopIfTrue="1" operator="notEqual">
      <formula>""</formula>
    </cfRule>
  </conditionalFormatting>
  <conditionalFormatting sqref="E157:E158">
    <cfRule type="cellIs" dxfId="1011" priority="212" stopIfTrue="1" operator="notEqual">
      <formula>""</formula>
    </cfRule>
  </conditionalFormatting>
  <conditionalFormatting sqref="E157:E158 G157:H158">
    <cfRule type="cellIs" dxfId="1010" priority="213" stopIfTrue="1" operator="notEqual">
      <formula>""</formula>
    </cfRule>
  </conditionalFormatting>
  <conditionalFormatting sqref="E158 G158:H158">
    <cfRule type="cellIs" dxfId="1009" priority="210" stopIfTrue="1" operator="notEqual">
      <formula>""</formula>
    </cfRule>
  </conditionalFormatting>
  <conditionalFormatting sqref="E158">
    <cfRule type="cellIs" dxfId="1008" priority="208" stopIfTrue="1" operator="notEqual">
      <formula>""</formula>
    </cfRule>
  </conditionalFormatting>
  <conditionalFormatting sqref="E160 G160:H160">
    <cfRule type="cellIs" dxfId="1007" priority="198" stopIfTrue="1" operator="notEqual">
      <formula>""</formula>
    </cfRule>
  </conditionalFormatting>
  <conditionalFormatting sqref="E161:E162 G161:H162">
    <cfRule type="cellIs" dxfId="1006" priority="192" stopIfTrue="1" operator="notEqual">
      <formula>""</formula>
    </cfRule>
  </conditionalFormatting>
  <conditionalFormatting sqref="E159:E160">
    <cfRule type="cellIs" dxfId="1005" priority="201" stopIfTrue="1" operator="notEqual">
      <formula>""</formula>
    </cfRule>
  </conditionalFormatting>
  <conditionalFormatting sqref="E159:E160 G159:H160">
    <cfRule type="cellIs" dxfId="1004" priority="202" stopIfTrue="1" operator="notEqual">
      <formula>""</formula>
    </cfRule>
  </conditionalFormatting>
  <conditionalFormatting sqref="E160 G160:H160">
    <cfRule type="cellIs" dxfId="1003" priority="199" stopIfTrue="1" operator="notEqual">
      <formula>""</formula>
    </cfRule>
  </conditionalFormatting>
  <conditionalFormatting sqref="E160">
    <cfRule type="cellIs" dxfId="1002" priority="197" stopIfTrue="1" operator="notEqual">
      <formula>""</formula>
    </cfRule>
  </conditionalFormatting>
  <conditionalFormatting sqref="E162 G162:H162">
    <cfRule type="cellIs" dxfId="1001" priority="187" stopIfTrue="1" operator="notEqual">
      <formula>""</formula>
    </cfRule>
  </conditionalFormatting>
  <conditionalFormatting sqref="E163:E164 G163:H164">
    <cfRule type="cellIs" dxfId="1000" priority="181" stopIfTrue="1" operator="notEqual">
      <formula>""</formula>
    </cfRule>
  </conditionalFormatting>
  <conditionalFormatting sqref="E161:E162">
    <cfRule type="cellIs" dxfId="999" priority="190" stopIfTrue="1" operator="notEqual">
      <formula>""</formula>
    </cfRule>
  </conditionalFormatting>
  <conditionalFormatting sqref="E161:E162 G161:H162">
    <cfRule type="cellIs" dxfId="998" priority="191" stopIfTrue="1" operator="notEqual">
      <formula>""</formula>
    </cfRule>
  </conditionalFormatting>
  <conditionalFormatting sqref="E162 G162:H162">
    <cfRule type="cellIs" dxfId="997" priority="188" stopIfTrue="1" operator="notEqual">
      <formula>""</formula>
    </cfRule>
  </conditionalFormatting>
  <conditionalFormatting sqref="E162">
    <cfRule type="cellIs" dxfId="996" priority="186" stopIfTrue="1" operator="notEqual">
      <formula>""</formula>
    </cfRule>
  </conditionalFormatting>
  <conditionalFormatting sqref="E164 G164:H164">
    <cfRule type="cellIs" dxfId="995" priority="176" stopIfTrue="1" operator="notEqual">
      <formula>""</formula>
    </cfRule>
  </conditionalFormatting>
  <conditionalFormatting sqref="E165:E166 G165:H166">
    <cfRule type="cellIs" dxfId="994" priority="170" stopIfTrue="1" operator="notEqual">
      <formula>""</formula>
    </cfRule>
  </conditionalFormatting>
  <conditionalFormatting sqref="E163:E164">
    <cfRule type="cellIs" dxfId="993" priority="179" stopIfTrue="1" operator="notEqual">
      <formula>""</formula>
    </cfRule>
  </conditionalFormatting>
  <conditionalFormatting sqref="E163:E164 G163:H164">
    <cfRule type="cellIs" dxfId="992" priority="180" stopIfTrue="1" operator="notEqual">
      <formula>""</formula>
    </cfRule>
  </conditionalFormatting>
  <conditionalFormatting sqref="E164 G164:H164">
    <cfRule type="cellIs" dxfId="991" priority="177" stopIfTrue="1" operator="notEqual">
      <formula>""</formula>
    </cfRule>
  </conditionalFormatting>
  <conditionalFormatting sqref="E164">
    <cfRule type="cellIs" dxfId="990" priority="175" stopIfTrue="1" operator="notEqual">
      <formula>""</formula>
    </cfRule>
  </conditionalFormatting>
  <conditionalFormatting sqref="E166 G166:H166">
    <cfRule type="cellIs" dxfId="989" priority="165" stopIfTrue="1" operator="notEqual">
      <formula>""</formula>
    </cfRule>
  </conditionalFormatting>
  <conditionalFormatting sqref="E165:E166">
    <cfRule type="cellIs" dxfId="988" priority="168" stopIfTrue="1" operator="notEqual">
      <formula>""</formula>
    </cfRule>
  </conditionalFormatting>
  <conditionalFormatting sqref="E165:E166 G165:H166">
    <cfRule type="cellIs" dxfId="987" priority="169" stopIfTrue="1" operator="notEqual">
      <formula>""</formula>
    </cfRule>
  </conditionalFormatting>
  <conditionalFormatting sqref="E166 G166:H166">
    <cfRule type="cellIs" dxfId="986" priority="166" stopIfTrue="1" operator="notEqual">
      <formula>""</formula>
    </cfRule>
  </conditionalFormatting>
  <conditionalFormatting sqref="E166">
    <cfRule type="cellIs" dxfId="985" priority="164" stopIfTrue="1" operator="notEqual">
      <formula>""</formula>
    </cfRule>
  </conditionalFormatting>
  <conditionalFormatting sqref="Y195:AA195">
    <cfRule type="cellIs" dxfId="984" priority="160" stopIfTrue="1" operator="notEqual">
      <formula>""</formula>
    </cfRule>
  </conditionalFormatting>
  <conditionalFormatting sqref="C194">
    <cfRule type="cellIs" dxfId="983" priority="158" stopIfTrue="1" operator="notEqual">
      <formula>""</formula>
    </cfRule>
  </conditionalFormatting>
  <conditionalFormatting sqref="D194">
    <cfRule type="cellIs" dxfId="982" priority="157" stopIfTrue="1" operator="equal">
      <formula>"Total"</formula>
    </cfRule>
  </conditionalFormatting>
  <conditionalFormatting sqref="B194">
    <cfRule type="cellIs" dxfId="981" priority="156" stopIfTrue="1" operator="notEqual">
      <formula>""</formula>
    </cfRule>
  </conditionalFormatting>
  <conditionalFormatting sqref="D9">
    <cfRule type="cellIs" dxfId="980" priority="155" stopIfTrue="1" operator="equal">
      <formula>"Total"</formula>
    </cfRule>
  </conditionalFormatting>
  <conditionalFormatting sqref="D9">
    <cfRule type="cellIs" dxfId="979" priority="154" stopIfTrue="1" operator="equal">
      <formula>"Total"</formula>
    </cfRule>
  </conditionalFormatting>
  <conditionalFormatting sqref="G188:G193">
    <cfRule type="cellIs" dxfId="978" priority="145" stopIfTrue="1" operator="notEqual">
      <formula>""</formula>
    </cfRule>
  </conditionalFormatting>
  <conditionalFormatting sqref="G187:H187 H188:H193">
    <cfRule type="cellIs" dxfId="977" priority="146" stopIfTrue="1" operator="notEqual">
      <formula>""</formula>
    </cfRule>
  </conditionalFormatting>
  <conditionalFormatting sqref="G183:H183">
    <cfRule type="cellIs" dxfId="976" priority="150" stopIfTrue="1" operator="notEqual">
      <formula>""</formula>
    </cfRule>
  </conditionalFormatting>
  <conditionalFormatting sqref="G182:H182">
    <cfRule type="cellIs" dxfId="975" priority="152" stopIfTrue="1" operator="notEqual">
      <formula>""</formula>
    </cfRule>
  </conditionalFormatting>
  <conditionalFormatting sqref="G182:H182">
    <cfRule type="cellIs" dxfId="974" priority="153" stopIfTrue="1" operator="notEqual">
      <formula>""</formula>
    </cfRule>
  </conditionalFormatting>
  <conditionalFormatting sqref="G183:H183">
    <cfRule type="cellIs" dxfId="973" priority="151" stopIfTrue="1" operator="notEqual">
      <formula>""</formula>
    </cfRule>
  </conditionalFormatting>
  <conditionalFormatting sqref="G184:H186">
    <cfRule type="cellIs" dxfId="972" priority="148" stopIfTrue="1" operator="notEqual">
      <formula>""</formula>
    </cfRule>
  </conditionalFormatting>
  <conditionalFormatting sqref="G184:H186">
    <cfRule type="cellIs" dxfId="971" priority="149" stopIfTrue="1" operator="notEqual">
      <formula>""</formula>
    </cfRule>
  </conditionalFormatting>
  <conditionalFormatting sqref="G188:G193">
    <cfRule type="cellIs" dxfId="970" priority="144" stopIfTrue="1" operator="notEqual">
      <formula>""</formula>
    </cfRule>
  </conditionalFormatting>
  <conditionalFormatting sqref="G187:H187 H188:H193">
    <cfRule type="cellIs" dxfId="969" priority="147" stopIfTrue="1" operator="notEqual">
      <formula>""</formula>
    </cfRule>
  </conditionalFormatting>
  <conditionalFormatting sqref="E183">
    <cfRule type="cellIs" dxfId="968" priority="135" stopIfTrue="1" operator="notEqual">
      <formula>""</formula>
    </cfRule>
  </conditionalFormatting>
  <conditionalFormatting sqref="E183">
    <cfRule type="cellIs" dxfId="967" priority="137" stopIfTrue="1" operator="notEqual">
      <formula>""</formula>
    </cfRule>
  </conditionalFormatting>
  <conditionalFormatting sqref="E183">
    <cfRule type="cellIs" dxfId="966" priority="136" stopIfTrue="1" operator="notEqual">
      <formula>""</formula>
    </cfRule>
  </conditionalFormatting>
  <conditionalFormatting sqref="E184:E185">
    <cfRule type="cellIs" dxfId="965" priority="134" stopIfTrue="1" operator="notEqual">
      <formula>""</formula>
    </cfRule>
  </conditionalFormatting>
  <conditionalFormatting sqref="E184:E185">
    <cfRule type="cellIs" dxfId="964" priority="132" stopIfTrue="1" operator="notEqual">
      <formula>""</formula>
    </cfRule>
  </conditionalFormatting>
  <conditionalFormatting sqref="E184:E185">
    <cfRule type="cellIs" dxfId="963" priority="133" stopIfTrue="1" operator="notEqual">
      <formula>""</formula>
    </cfRule>
  </conditionalFormatting>
  <conditionalFormatting sqref="E186">
    <cfRule type="cellIs" dxfId="962" priority="131" stopIfTrue="1" operator="notEqual">
      <formula>""</formula>
    </cfRule>
  </conditionalFormatting>
  <conditionalFormatting sqref="E186">
    <cfRule type="cellIs" dxfId="961" priority="129" stopIfTrue="1" operator="notEqual">
      <formula>""</formula>
    </cfRule>
  </conditionalFormatting>
  <conditionalFormatting sqref="E186">
    <cfRule type="cellIs" dxfId="960" priority="130" stopIfTrue="1" operator="notEqual">
      <formula>""</formula>
    </cfRule>
  </conditionalFormatting>
  <conditionalFormatting sqref="E187:E193">
    <cfRule type="cellIs" dxfId="959" priority="128" stopIfTrue="1" operator="notEqual">
      <formula>""</formula>
    </cfRule>
  </conditionalFormatting>
  <conditionalFormatting sqref="E187:E193">
    <cfRule type="cellIs" dxfId="958" priority="126" stopIfTrue="1" operator="notEqual">
      <formula>""</formula>
    </cfRule>
  </conditionalFormatting>
  <conditionalFormatting sqref="E187:E193">
    <cfRule type="cellIs" dxfId="957" priority="127" stopIfTrue="1" operator="notEqual">
      <formula>""</formula>
    </cfRule>
  </conditionalFormatting>
  <conditionalFormatting sqref="E167:E178 G167:H178">
    <cfRule type="cellIs" dxfId="956" priority="114" stopIfTrue="1" operator="notEqual">
      <formula>""</formula>
    </cfRule>
  </conditionalFormatting>
  <conditionalFormatting sqref="E167:E178">
    <cfRule type="cellIs" dxfId="955" priority="112" stopIfTrue="1" operator="notEqual">
      <formula>""</formula>
    </cfRule>
  </conditionalFormatting>
  <conditionalFormatting sqref="E167:E178 G167:H178">
    <cfRule type="cellIs" dxfId="954" priority="113" stopIfTrue="1" operator="notEqual">
      <formula>""</formula>
    </cfRule>
  </conditionalFormatting>
  <conditionalFormatting sqref="E168 E170 E172 E174 E176 E178 G168:H168 G170:H170 G172:H172 G174:H174 G176:H176 G178:H178">
    <cfRule type="cellIs" dxfId="953" priority="109" stopIfTrue="1" operator="notEqual">
      <formula>""</formula>
    </cfRule>
  </conditionalFormatting>
  <conditionalFormatting sqref="E168 E170 E172 E174 E176 E178">
    <cfRule type="cellIs" dxfId="952" priority="108" stopIfTrue="1" operator="notEqual">
      <formula>""</formula>
    </cfRule>
  </conditionalFormatting>
  <conditionalFormatting sqref="E168 E170 E172 E174 E176 E178 G168:H168 G170:H170 G172:H172 G174:H174 G176:H176 G178:H178">
    <cfRule type="cellIs" dxfId="951" priority="110" stopIfTrue="1" operator="notEqual">
      <formula>""</formula>
    </cfRule>
  </conditionalFormatting>
  <conditionalFormatting sqref="B23:B34 B155:B166 B47:B106">
    <cfRule type="cellIs" dxfId="950" priority="58" stopIfTrue="1" operator="notEqual">
      <formula>""</formula>
    </cfRule>
  </conditionalFormatting>
  <conditionalFormatting sqref="B95:B166">
    <cfRule type="cellIs" dxfId="949" priority="57" stopIfTrue="1" operator="notEqual">
      <formula>""</formula>
    </cfRule>
  </conditionalFormatting>
  <conditionalFormatting sqref="B47:B58">
    <cfRule type="cellIs" dxfId="948" priority="56" stopIfTrue="1" operator="notEqual">
      <formula>""</formula>
    </cfRule>
  </conditionalFormatting>
  <conditionalFormatting sqref="B35:B46">
    <cfRule type="cellIs" dxfId="947" priority="55" stopIfTrue="1" operator="notEqual">
      <formula>""</formula>
    </cfRule>
  </conditionalFormatting>
  <conditionalFormatting sqref="B167:B178">
    <cfRule type="cellIs" dxfId="946" priority="54" stopIfTrue="1" operator="notEqual">
      <formula>""</formula>
    </cfRule>
  </conditionalFormatting>
  <conditionalFormatting sqref="B167:B178">
    <cfRule type="cellIs" dxfId="945" priority="53" stopIfTrue="1" operator="notEqual">
      <formula>""</formula>
    </cfRule>
  </conditionalFormatting>
  <conditionalFormatting sqref="E11:E22 G11:H22 B11:C22">
    <cfRule type="cellIs" dxfId="944" priority="52" stopIfTrue="1" operator="notEqual">
      <formula>""</formula>
    </cfRule>
  </conditionalFormatting>
  <conditionalFormatting sqref="D11:D178">
    <cfRule type="cellIs" dxfId="943" priority="51" stopIfTrue="1" operator="equal">
      <formula>"Total"</formula>
    </cfRule>
  </conditionalFormatting>
  <conditionalFormatting sqref="C12:C22">
    <cfRule type="cellIs" dxfId="942" priority="50" stopIfTrue="1" operator="notEqual">
      <formula>""</formula>
    </cfRule>
  </conditionalFormatting>
  <conditionalFormatting sqref="C12:C22">
    <cfRule type="cellIs" dxfId="941" priority="49" stopIfTrue="1" operator="notEqual">
      <formula>""</formula>
    </cfRule>
  </conditionalFormatting>
  <conditionalFormatting sqref="F11:F154">
    <cfRule type="cellIs" dxfId="940" priority="48" stopIfTrue="1" operator="notEqual">
      <formula>""</formula>
    </cfRule>
  </conditionalFormatting>
  <conditionalFormatting sqref="B182:B193">
    <cfRule type="cellIs" dxfId="939" priority="47" stopIfTrue="1" operator="notEqual">
      <formula>""</formula>
    </cfRule>
  </conditionalFormatting>
  <conditionalFormatting sqref="B182:B193">
    <cfRule type="cellIs" dxfId="938" priority="46" stopIfTrue="1" operator="notEqual">
      <formula>""</formula>
    </cfRule>
  </conditionalFormatting>
  <conditionalFormatting sqref="D182:D193">
    <cfRule type="cellIs" dxfId="937" priority="45" stopIfTrue="1" operator="equal">
      <formula>"Total"</formula>
    </cfRule>
  </conditionalFormatting>
  <conditionalFormatting sqref="F155:F178">
    <cfRule type="cellIs" dxfId="936" priority="44" stopIfTrue="1" operator="notEqual">
      <formula>""</formula>
    </cfRule>
  </conditionalFormatting>
  <conditionalFormatting sqref="F182:F193">
    <cfRule type="cellIs" dxfId="935" priority="43" stopIfTrue="1" operator="notEqual">
      <formula>""</formula>
    </cfRule>
  </conditionalFormatting>
  <conditionalFormatting sqref="C23:C34">
    <cfRule type="cellIs" dxfId="934" priority="42" stopIfTrue="1" operator="notEqual">
      <formula>""</formula>
    </cfRule>
  </conditionalFormatting>
  <conditionalFormatting sqref="C24:C34">
    <cfRule type="cellIs" dxfId="933" priority="41" stopIfTrue="1" operator="notEqual">
      <formula>""</formula>
    </cfRule>
  </conditionalFormatting>
  <conditionalFormatting sqref="C24:C34">
    <cfRule type="cellIs" dxfId="932" priority="40" stopIfTrue="1" operator="notEqual">
      <formula>""</formula>
    </cfRule>
  </conditionalFormatting>
  <conditionalFormatting sqref="C35:C46">
    <cfRule type="cellIs" dxfId="931" priority="39" stopIfTrue="1" operator="notEqual">
      <formula>""</formula>
    </cfRule>
  </conditionalFormatting>
  <conditionalFormatting sqref="C36:C46">
    <cfRule type="cellIs" dxfId="930" priority="38" stopIfTrue="1" operator="notEqual">
      <formula>""</formula>
    </cfRule>
  </conditionalFormatting>
  <conditionalFormatting sqref="C36:C46">
    <cfRule type="cellIs" dxfId="929" priority="37" stopIfTrue="1" operator="notEqual">
      <formula>""</formula>
    </cfRule>
  </conditionalFormatting>
  <conditionalFormatting sqref="C47:C58">
    <cfRule type="cellIs" dxfId="928" priority="36" stopIfTrue="1" operator="notEqual">
      <formula>""</formula>
    </cfRule>
  </conditionalFormatting>
  <conditionalFormatting sqref="C48:C58">
    <cfRule type="cellIs" dxfId="927" priority="35" stopIfTrue="1" operator="notEqual">
      <formula>""</formula>
    </cfRule>
  </conditionalFormatting>
  <conditionalFormatting sqref="C48:C58">
    <cfRule type="cellIs" dxfId="926" priority="34" stopIfTrue="1" operator="notEqual">
      <formula>""</formula>
    </cfRule>
  </conditionalFormatting>
  <conditionalFormatting sqref="C59:C70">
    <cfRule type="cellIs" dxfId="925" priority="33" stopIfTrue="1" operator="notEqual">
      <formula>""</formula>
    </cfRule>
  </conditionalFormatting>
  <conditionalFormatting sqref="C60:C70">
    <cfRule type="cellIs" dxfId="924" priority="32" stopIfTrue="1" operator="notEqual">
      <formula>""</formula>
    </cfRule>
  </conditionalFormatting>
  <conditionalFormatting sqref="C60:C70">
    <cfRule type="cellIs" dxfId="923" priority="31" stopIfTrue="1" operator="notEqual">
      <formula>""</formula>
    </cfRule>
  </conditionalFormatting>
  <conditionalFormatting sqref="C71:C82">
    <cfRule type="cellIs" dxfId="922" priority="30" stopIfTrue="1" operator="notEqual">
      <formula>""</formula>
    </cfRule>
  </conditionalFormatting>
  <conditionalFormatting sqref="C72:C82">
    <cfRule type="cellIs" dxfId="921" priority="29" stopIfTrue="1" operator="notEqual">
      <formula>""</formula>
    </cfRule>
  </conditionalFormatting>
  <conditionalFormatting sqref="C72:C82">
    <cfRule type="cellIs" dxfId="920" priority="28" stopIfTrue="1" operator="notEqual">
      <formula>""</formula>
    </cfRule>
  </conditionalFormatting>
  <conditionalFormatting sqref="C83:C94">
    <cfRule type="cellIs" dxfId="919" priority="27" stopIfTrue="1" operator="notEqual">
      <formula>""</formula>
    </cfRule>
  </conditionalFormatting>
  <conditionalFormatting sqref="C84:C94">
    <cfRule type="cellIs" dxfId="918" priority="26" stopIfTrue="1" operator="notEqual">
      <formula>""</formula>
    </cfRule>
  </conditionalFormatting>
  <conditionalFormatting sqref="C84:C94">
    <cfRule type="cellIs" dxfId="917" priority="25" stopIfTrue="1" operator="notEqual">
      <formula>""</formula>
    </cfRule>
  </conditionalFormatting>
  <conditionalFormatting sqref="C95:C106">
    <cfRule type="cellIs" dxfId="916" priority="24" stopIfTrue="1" operator="notEqual">
      <formula>""</formula>
    </cfRule>
  </conditionalFormatting>
  <conditionalFormatting sqref="C96:C106">
    <cfRule type="cellIs" dxfId="915" priority="23" stopIfTrue="1" operator="notEqual">
      <formula>""</formula>
    </cfRule>
  </conditionalFormatting>
  <conditionalFormatting sqref="C96:C106">
    <cfRule type="cellIs" dxfId="914" priority="22" stopIfTrue="1" operator="notEqual">
      <formula>""</formula>
    </cfRule>
  </conditionalFormatting>
  <conditionalFormatting sqref="C107:C118">
    <cfRule type="cellIs" dxfId="913" priority="21" stopIfTrue="1" operator="notEqual">
      <formula>""</formula>
    </cfRule>
  </conditionalFormatting>
  <conditionalFormatting sqref="C108:C118">
    <cfRule type="cellIs" dxfId="912" priority="20" stopIfTrue="1" operator="notEqual">
      <formula>""</formula>
    </cfRule>
  </conditionalFormatting>
  <conditionalFormatting sqref="C108:C118">
    <cfRule type="cellIs" dxfId="911" priority="19" stopIfTrue="1" operator="notEqual">
      <formula>""</formula>
    </cfRule>
  </conditionalFormatting>
  <conditionalFormatting sqref="C119:C130">
    <cfRule type="cellIs" dxfId="910" priority="18" stopIfTrue="1" operator="notEqual">
      <formula>""</formula>
    </cfRule>
  </conditionalFormatting>
  <conditionalFormatting sqref="C120:C130">
    <cfRule type="cellIs" dxfId="909" priority="17" stopIfTrue="1" operator="notEqual">
      <formula>""</formula>
    </cfRule>
  </conditionalFormatting>
  <conditionalFormatting sqref="C120:C130">
    <cfRule type="cellIs" dxfId="908" priority="16" stopIfTrue="1" operator="notEqual">
      <formula>""</formula>
    </cfRule>
  </conditionalFormatting>
  <conditionalFormatting sqref="C131:C142">
    <cfRule type="cellIs" dxfId="907" priority="15" stopIfTrue="1" operator="notEqual">
      <formula>""</formula>
    </cfRule>
  </conditionalFormatting>
  <conditionalFormatting sqref="C132:C142">
    <cfRule type="cellIs" dxfId="906" priority="14" stopIfTrue="1" operator="notEqual">
      <formula>""</formula>
    </cfRule>
  </conditionalFormatting>
  <conditionalFormatting sqref="C132:C142">
    <cfRule type="cellIs" dxfId="905" priority="13" stopIfTrue="1" operator="notEqual">
      <formula>""</formula>
    </cfRule>
  </conditionalFormatting>
  <conditionalFormatting sqref="C143:C154">
    <cfRule type="cellIs" dxfId="904" priority="12" stopIfTrue="1" operator="notEqual">
      <formula>""</formula>
    </cfRule>
  </conditionalFormatting>
  <conditionalFormatting sqref="C144:C154">
    <cfRule type="cellIs" dxfId="903" priority="11" stopIfTrue="1" operator="notEqual">
      <formula>""</formula>
    </cfRule>
  </conditionalFormatting>
  <conditionalFormatting sqref="C144:C154">
    <cfRule type="cellIs" dxfId="902" priority="10" stopIfTrue="1" operator="notEqual">
      <formula>""</formula>
    </cfRule>
  </conditionalFormatting>
  <conditionalFormatting sqref="C155:C166">
    <cfRule type="cellIs" dxfId="901" priority="9" stopIfTrue="1" operator="notEqual">
      <formula>""</formula>
    </cfRule>
  </conditionalFormatting>
  <conditionalFormatting sqref="C156:C166">
    <cfRule type="cellIs" dxfId="900" priority="8" stopIfTrue="1" operator="notEqual">
      <formula>""</formula>
    </cfRule>
  </conditionalFormatting>
  <conditionalFormatting sqref="C156:C166">
    <cfRule type="cellIs" dxfId="899" priority="7" stopIfTrue="1" operator="notEqual">
      <formula>""</formula>
    </cfRule>
  </conditionalFormatting>
  <conditionalFormatting sqref="C167:C178">
    <cfRule type="cellIs" dxfId="898" priority="6" stopIfTrue="1" operator="notEqual">
      <formula>""</formula>
    </cfRule>
  </conditionalFormatting>
  <conditionalFormatting sqref="C168:C178">
    <cfRule type="cellIs" dxfId="897" priority="5" stopIfTrue="1" operator="notEqual">
      <formula>""</formula>
    </cfRule>
  </conditionalFormatting>
  <conditionalFormatting sqref="C168:C178">
    <cfRule type="cellIs" dxfId="896" priority="4" stopIfTrue="1" operator="notEqual">
      <formula>""</formula>
    </cfRule>
  </conditionalFormatting>
  <conditionalFormatting sqref="C182:C193">
    <cfRule type="cellIs" dxfId="895" priority="3" stopIfTrue="1" operator="notEqual">
      <formula>""</formula>
    </cfRule>
  </conditionalFormatting>
  <conditionalFormatting sqref="C183:C193">
    <cfRule type="cellIs" dxfId="894" priority="2" stopIfTrue="1" operator="notEqual">
      <formula>""</formula>
    </cfRule>
  </conditionalFormatting>
  <conditionalFormatting sqref="C183:C193">
    <cfRule type="cellIs" dxfId="893" priority="1" stopIfTrue="1" operator="notEqual">
      <formula>""</formula>
    </cfRule>
  </conditionalFormatting>
  <pageMargins left="0.27559055118110237" right="3.937007874015748E-2" top="0.31496062992125984" bottom="0.27559055118110237" header="0.15748031496062992" footer="0.31496062992125984"/>
  <pageSetup paperSize="9" scale="87"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197"/>
  <sheetViews>
    <sheetView view="pageBreakPreview" zoomScale="110" zoomScaleNormal="110" zoomScaleSheetLayoutView="110" workbookViewId="0">
      <pane ySplit="10" topLeftCell="A124" activePane="bottomLeft" state="frozen"/>
      <selection pane="bottomLeft" activeCell="L1" sqref="L1:L1048576"/>
    </sheetView>
  </sheetViews>
  <sheetFormatPr defaultRowHeight="12.5"/>
  <cols>
    <col min="1" max="1" width="2.7265625" customWidth="1"/>
    <col min="2" max="2" width="5" style="1" customWidth="1"/>
    <col min="3" max="3" width="5.7265625" style="1" customWidth="1"/>
    <col min="4" max="4" width="6.26953125" style="1" customWidth="1"/>
    <col min="5" max="5" width="5" style="1" customWidth="1"/>
    <col min="6" max="6" width="4.453125" style="1" customWidth="1"/>
    <col min="7" max="7" width="4.26953125" style="1" customWidth="1"/>
    <col min="8" max="8" width="6" style="1" customWidth="1"/>
    <col min="9" max="9" width="7.54296875" style="1" customWidth="1"/>
    <col min="10" max="10" width="6.7265625" style="1" customWidth="1"/>
    <col min="11" max="11" width="6.26953125" style="1" customWidth="1"/>
    <col min="12" max="13" width="6.453125" style="1" customWidth="1"/>
    <col min="14" max="14" width="6.26953125" style="1" customWidth="1"/>
    <col min="15" max="15" width="6.453125" style="1" customWidth="1"/>
    <col min="16" max="19" width="6.453125" customWidth="1"/>
    <col min="20" max="20" width="6.7265625" customWidth="1"/>
    <col min="21" max="22" width="6.453125" customWidth="1"/>
    <col min="23" max="23" width="5.81640625" customWidth="1"/>
    <col min="24" max="25" width="6.453125" customWidth="1"/>
    <col min="26" max="26" width="5.81640625" customWidth="1"/>
    <col min="27" max="27" width="6.453125" customWidth="1"/>
    <col min="28" max="28" width="0.453125" hidden="1" customWidth="1"/>
    <col min="29" max="29" width="0.26953125" hidden="1" customWidth="1"/>
    <col min="30" max="34" width="0.453125" hidden="1" customWidth="1"/>
  </cols>
  <sheetData>
    <row r="3" spans="1:27" ht="9.75" customHeight="1">
      <c r="I3" s="3" t="s">
        <v>0</v>
      </c>
      <c r="L3" s="2"/>
      <c r="M3" s="2"/>
    </row>
    <row r="4" spans="1:27" ht="9.75" customHeight="1">
      <c r="I4" s="3" t="s">
        <v>1</v>
      </c>
      <c r="L4" s="2"/>
      <c r="M4" s="2"/>
    </row>
    <row r="5" spans="1:27">
      <c r="I5" s="4" t="s">
        <v>2</v>
      </c>
    </row>
    <row r="6" spans="1:27" ht="2.25" customHeight="1"/>
    <row r="7" spans="1:27" ht="14">
      <c r="B7" s="101" t="s">
        <v>3</v>
      </c>
      <c r="C7" s="100"/>
      <c r="D7" s="39"/>
      <c r="E7" s="39"/>
      <c r="F7" s="39"/>
      <c r="G7" s="39"/>
      <c r="H7" s="39"/>
      <c r="I7" s="39"/>
      <c r="J7" s="39"/>
      <c r="K7" s="39"/>
      <c r="O7" s="462" t="s">
        <v>31</v>
      </c>
      <c r="P7" s="462"/>
      <c r="Q7" s="1"/>
      <c r="T7" s="102" t="s">
        <v>4</v>
      </c>
      <c r="U7" s="19"/>
      <c r="V7" s="19"/>
      <c r="W7" s="436">
        <f>'base(indices)'!I2</f>
        <v>45505</v>
      </c>
      <c r="X7" s="436"/>
    </row>
    <row r="8" spans="1:27" ht="17.25" customHeight="1" thickBot="1">
      <c r="B8" s="6" t="s">
        <v>5</v>
      </c>
      <c r="I8" s="437">
        <f>W7</f>
        <v>45505</v>
      </c>
      <c r="J8" s="437"/>
      <c r="K8" s="179"/>
      <c r="L8" s="97"/>
      <c r="M8" s="98"/>
      <c r="N8" s="99"/>
      <c r="O8" s="98"/>
      <c r="P8" s="98"/>
    </row>
    <row r="9" spans="1:27" ht="12.75" customHeight="1" thickBot="1">
      <c r="A9" s="463" t="s">
        <v>6</v>
      </c>
      <c r="B9" s="465" t="s">
        <v>7</v>
      </c>
      <c r="C9" s="448" t="s">
        <v>8</v>
      </c>
      <c r="D9" s="446" t="s">
        <v>9</v>
      </c>
      <c r="E9" s="446" t="s">
        <v>10</v>
      </c>
      <c r="F9" s="446" t="s">
        <v>11</v>
      </c>
      <c r="G9" s="446" t="s">
        <v>12</v>
      </c>
      <c r="H9" s="448" t="s">
        <v>13</v>
      </c>
      <c r="I9" s="457" t="s">
        <v>32</v>
      </c>
      <c r="J9" s="450" t="s">
        <v>33</v>
      </c>
      <c r="K9" s="431"/>
      <c r="L9" s="432"/>
      <c r="M9" s="459">
        <v>0.95</v>
      </c>
      <c r="N9" s="460"/>
      <c r="O9" s="461"/>
      <c r="P9" s="453">
        <v>0.9</v>
      </c>
      <c r="Q9" s="454"/>
      <c r="R9" s="455"/>
      <c r="S9" s="459">
        <v>0.8</v>
      </c>
      <c r="T9" s="460"/>
      <c r="U9" s="461"/>
      <c r="V9" s="453">
        <v>0.7</v>
      </c>
      <c r="W9" s="454"/>
      <c r="X9" s="455"/>
      <c r="Y9" s="453">
        <v>0.6</v>
      </c>
      <c r="Z9" s="454"/>
      <c r="AA9" s="455"/>
    </row>
    <row r="10" spans="1:27" ht="30" customHeight="1" thickBot="1">
      <c r="A10" s="464"/>
      <c r="B10" s="466"/>
      <c r="C10" s="456"/>
      <c r="D10" s="467"/>
      <c r="E10" s="467"/>
      <c r="F10" s="467"/>
      <c r="G10" s="467"/>
      <c r="H10" s="456"/>
      <c r="I10" s="458"/>
      <c r="J10" s="31" t="s">
        <v>16</v>
      </c>
      <c r="K10" s="152" t="s">
        <v>17</v>
      </c>
      <c r="L10" s="157" t="s">
        <v>18</v>
      </c>
      <c r="M10" s="375" t="s">
        <v>16</v>
      </c>
      <c r="N10" s="152" t="s">
        <v>17</v>
      </c>
      <c r="O10" s="375">
        <v>0.95</v>
      </c>
      <c r="P10" s="30" t="s">
        <v>16</v>
      </c>
      <c r="Q10" s="152" t="s">
        <v>17</v>
      </c>
      <c r="R10" s="153" t="s">
        <v>20</v>
      </c>
      <c r="S10" s="375" t="s">
        <v>16</v>
      </c>
      <c r="T10" s="152" t="s">
        <v>17</v>
      </c>
      <c r="U10" s="375" t="s">
        <v>21</v>
      </c>
      <c r="V10" s="375" t="s">
        <v>16</v>
      </c>
      <c r="W10" s="152" t="s">
        <v>17</v>
      </c>
      <c r="X10" s="375" t="s">
        <v>22</v>
      </c>
      <c r="Y10" s="375" t="s">
        <v>16</v>
      </c>
      <c r="Z10" s="152" t="s">
        <v>17</v>
      </c>
      <c r="AA10" s="375" t="s">
        <v>23</v>
      </c>
    </row>
    <row r="11" spans="1:27" ht="12.75" customHeight="1">
      <c r="A11" s="350">
        <v>108</v>
      </c>
      <c r="B11" s="136">
        <v>42005</v>
      </c>
      <c r="C11" s="120">
        <f>VLOOKUP(B11,'base(indices)'!$A$4:$C$183,3,FALSE)</f>
        <v>788</v>
      </c>
      <c r="D11" s="270">
        <f>'base(indices)'!G64</f>
        <v>1.49701303</v>
      </c>
      <c r="E11" s="78">
        <f t="shared" ref="E11:E74" si="0">C11*D11</f>
        <v>1179.6462676399999</v>
      </c>
      <c r="F11" s="371">
        <f>'base(indices)'!$I$147</f>
        <v>0.30830000000000002</v>
      </c>
      <c r="G11" s="78">
        <f t="shared" ref="G11:G74" si="1">E11*F11</f>
        <v>363.68494431341202</v>
      </c>
      <c r="H11" s="41">
        <f t="shared" ref="H11:H74" si="2">E11+G11</f>
        <v>1543.3312119534119</v>
      </c>
      <c r="I11" s="310">
        <f>I119</f>
        <v>163014.93866478457</v>
      </c>
      <c r="J11" s="385">
        <f t="shared" ref="J11:J21" si="3">IF((I11)+K11-(H11/2)&gt;$I$137,$I$137-K11,(I11)-(H11/2))</f>
        <v>74498.814604423707</v>
      </c>
      <c r="K11" s="109">
        <f t="shared" ref="K11:K74" si="4">I$136</f>
        <v>10221.185395576289</v>
      </c>
      <c r="L11" s="293">
        <f t="shared" ref="L11:L74" si="5">J11+K11</f>
        <v>84720</v>
      </c>
      <c r="M11" s="138">
        <f t="shared" ref="M11:M74" si="6">J11*M$9</f>
        <v>70773.873874202516</v>
      </c>
      <c r="N11" s="109">
        <f t="shared" ref="N11:N74" si="7">K11*M$9</f>
        <v>9710.1261257974747</v>
      </c>
      <c r="O11" s="139">
        <f t="shared" ref="O11:O74" si="8">M11+N11</f>
        <v>80483.999999999985</v>
      </c>
      <c r="P11" s="291">
        <f t="shared" ref="P11:P13" si="9">J11*$P$9</f>
        <v>67048.93314398134</v>
      </c>
      <c r="Q11" s="109">
        <f t="shared" ref="Q11:Q74" si="10">K11*P$9</f>
        <v>9199.0668560186605</v>
      </c>
      <c r="R11" s="49">
        <f t="shared" ref="R11:R17" si="11">P11+Q11</f>
        <v>76248</v>
      </c>
      <c r="S11" s="138">
        <f t="shared" ref="S11:S74" si="12">J11*S$9</f>
        <v>59599.051683538972</v>
      </c>
      <c r="T11" s="109">
        <f t="shared" ref="T11:T74" si="13">K11*S$9</f>
        <v>8176.9483164610319</v>
      </c>
      <c r="U11" s="139">
        <f t="shared" ref="U11:U74" si="14">S11+T11</f>
        <v>67776</v>
      </c>
      <c r="V11" s="48">
        <f t="shared" ref="V11:V74" si="15">J11*V$9</f>
        <v>52149.170223096589</v>
      </c>
      <c r="W11" s="109">
        <f t="shared" ref="W11:W74" si="16">K11*V$9</f>
        <v>7154.8297769034016</v>
      </c>
      <c r="X11" s="49">
        <f t="shared" ref="X11:X74" si="17">V11+W11</f>
        <v>59303.999999999993</v>
      </c>
      <c r="Y11" s="138">
        <f t="shared" ref="Y11:Y74" si="18">J11*Y$9</f>
        <v>44699.288762654222</v>
      </c>
      <c r="Z11" s="109">
        <f t="shared" ref="Z11:Z74" si="19">K11*Y$9</f>
        <v>6132.711237345773</v>
      </c>
      <c r="AA11" s="49">
        <f t="shared" ref="AA11:AA74" si="20">Y11+Z11</f>
        <v>50831.999999999993</v>
      </c>
    </row>
    <row r="12" spans="1:27" ht="12.75" customHeight="1">
      <c r="A12" s="327">
        <v>107</v>
      </c>
      <c r="B12" s="50">
        <v>42036</v>
      </c>
      <c r="C12" s="61">
        <f>VLOOKUP(B12,'base(indices)'!$A$4:$C$183,3,FALSE)</f>
        <v>788</v>
      </c>
      <c r="D12" s="159">
        <f>'base(indices)'!G65</f>
        <v>1.4838071500000001</v>
      </c>
      <c r="E12" s="54">
        <f t="shared" si="0"/>
        <v>1169.2400342000001</v>
      </c>
      <c r="F12" s="307">
        <f>'base(indices)'!$I$147</f>
        <v>0.30830000000000002</v>
      </c>
      <c r="G12" s="54">
        <f t="shared" si="1"/>
        <v>360.47670254386003</v>
      </c>
      <c r="H12" s="51">
        <f t="shared" si="2"/>
        <v>1529.7167367438601</v>
      </c>
      <c r="I12" s="311">
        <f t="shared" ref="I12:I75" si="21">I11-H11</f>
        <v>161471.60745283114</v>
      </c>
      <c r="J12" s="57">
        <f t="shared" si="3"/>
        <v>74498.814604423707</v>
      </c>
      <c r="K12" s="91">
        <f t="shared" si="4"/>
        <v>10221.185395576289</v>
      </c>
      <c r="L12" s="294">
        <f t="shared" si="5"/>
        <v>84720</v>
      </c>
      <c r="M12" s="57">
        <f t="shared" si="6"/>
        <v>70773.873874202516</v>
      </c>
      <c r="N12" s="91">
        <f t="shared" si="7"/>
        <v>9710.1261257974747</v>
      </c>
      <c r="O12" s="60">
        <f t="shared" si="8"/>
        <v>80483.999999999985</v>
      </c>
      <c r="P12" s="58">
        <f t="shared" si="9"/>
        <v>67048.93314398134</v>
      </c>
      <c r="Q12" s="91">
        <f t="shared" si="10"/>
        <v>9199.0668560186605</v>
      </c>
      <c r="R12" s="59">
        <f t="shared" si="11"/>
        <v>76248</v>
      </c>
      <c r="S12" s="57">
        <f t="shared" si="12"/>
        <v>59599.051683538972</v>
      </c>
      <c r="T12" s="91">
        <f t="shared" si="13"/>
        <v>8176.9483164610319</v>
      </c>
      <c r="U12" s="60">
        <f t="shared" si="14"/>
        <v>67776</v>
      </c>
      <c r="V12" s="58">
        <f t="shared" si="15"/>
        <v>52149.170223096589</v>
      </c>
      <c r="W12" s="91">
        <f t="shared" si="16"/>
        <v>7154.8297769034016</v>
      </c>
      <c r="X12" s="59">
        <f t="shared" si="17"/>
        <v>59303.999999999993</v>
      </c>
      <c r="Y12" s="57">
        <f t="shared" si="18"/>
        <v>44699.288762654222</v>
      </c>
      <c r="Z12" s="91">
        <f t="shared" si="19"/>
        <v>6132.711237345773</v>
      </c>
      <c r="AA12" s="59">
        <f t="shared" si="20"/>
        <v>50831.999999999993</v>
      </c>
    </row>
    <row r="13" spans="1:27" ht="12.75" customHeight="1">
      <c r="A13" s="327">
        <v>106</v>
      </c>
      <c r="B13" s="50">
        <v>42064</v>
      </c>
      <c r="C13" s="61">
        <f>VLOOKUP(B13,'base(indices)'!$A$4:$C$183,3,FALSE)</f>
        <v>788</v>
      </c>
      <c r="D13" s="159">
        <f>'base(indices)'!G66</f>
        <v>1.4643315400000001</v>
      </c>
      <c r="E13" s="63">
        <f t="shared" si="0"/>
        <v>1153.8932535200001</v>
      </c>
      <c r="F13" s="307">
        <f>'base(indices)'!$I$147</f>
        <v>0.30830000000000002</v>
      </c>
      <c r="G13" s="63">
        <f t="shared" si="1"/>
        <v>355.74529006021606</v>
      </c>
      <c r="H13" s="61">
        <f t="shared" si="2"/>
        <v>1509.6385435802163</v>
      </c>
      <c r="I13" s="312">
        <f t="shared" si="21"/>
        <v>159941.89071608728</v>
      </c>
      <c r="J13" s="66">
        <f t="shared" si="3"/>
        <v>74498.814604423707</v>
      </c>
      <c r="K13" s="108">
        <f t="shared" si="4"/>
        <v>10221.185395576289</v>
      </c>
      <c r="L13" s="295">
        <f t="shared" si="5"/>
        <v>84720</v>
      </c>
      <c r="M13" s="43">
        <f t="shared" si="6"/>
        <v>70773.873874202516</v>
      </c>
      <c r="N13" s="108">
        <f t="shared" si="7"/>
        <v>9710.1261257974747</v>
      </c>
      <c r="O13" s="47">
        <f t="shared" si="8"/>
        <v>80483.999999999985</v>
      </c>
      <c r="P13" s="119">
        <f t="shared" si="9"/>
        <v>67048.93314398134</v>
      </c>
      <c r="Q13" s="108">
        <f t="shared" si="10"/>
        <v>9199.0668560186605</v>
      </c>
      <c r="R13" s="46">
        <f t="shared" si="11"/>
        <v>76248</v>
      </c>
      <c r="S13" s="43">
        <f t="shared" si="12"/>
        <v>59599.051683538972</v>
      </c>
      <c r="T13" s="108">
        <f t="shared" si="13"/>
        <v>8176.9483164610319</v>
      </c>
      <c r="U13" s="47">
        <f t="shared" si="14"/>
        <v>67776</v>
      </c>
      <c r="V13" s="45">
        <f t="shared" si="15"/>
        <v>52149.170223096589</v>
      </c>
      <c r="W13" s="108">
        <f t="shared" si="16"/>
        <v>7154.8297769034016</v>
      </c>
      <c r="X13" s="46">
        <f t="shared" si="17"/>
        <v>59303.999999999993</v>
      </c>
      <c r="Y13" s="43">
        <f t="shared" si="18"/>
        <v>44699.288762654222</v>
      </c>
      <c r="Z13" s="108">
        <f t="shared" si="19"/>
        <v>6132.711237345773</v>
      </c>
      <c r="AA13" s="46">
        <f t="shared" si="20"/>
        <v>50831.999999999993</v>
      </c>
    </row>
    <row r="14" spans="1:27" ht="12.75" customHeight="1">
      <c r="A14" s="327">
        <v>105</v>
      </c>
      <c r="B14" s="50">
        <v>42095</v>
      </c>
      <c r="C14" s="61">
        <f>VLOOKUP(B14,'base(indices)'!$A$4:$C$183,3,FALSE)</f>
        <v>788</v>
      </c>
      <c r="D14" s="159">
        <f>'base(indices)'!G67</f>
        <v>1.4463962299999999</v>
      </c>
      <c r="E14" s="54">
        <f t="shared" si="0"/>
        <v>1139.7602292399999</v>
      </c>
      <c r="F14" s="307">
        <f>'base(indices)'!$I$147</f>
        <v>0.30830000000000002</v>
      </c>
      <c r="G14" s="54">
        <f t="shared" si="1"/>
        <v>351.388078674692</v>
      </c>
      <c r="H14" s="51">
        <f t="shared" si="2"/>
        <v>1491.1483079146919</v>
      </c>
      <c r="I14" s="311">
        <f t="shared" si="21"/>
        <v>158432.25217250705</v>
      </c>
      <c r="J14" s="57">
        <f t="shared" si="3"/>
        <v>74498.814604423707</v>
      </c>
      <c r="K14" s="91">
        <f t="shared" si="4"/>
        <v>10221.185395576289</v>
      </c>
      <c r="L14" s="294">
        <f t="shared" si="5"/>
        <v>84720</v>
      </c>
      <c r="M14" s="57">
        <f t="shared" si="6"/>
        <v>70773.873874202516</v>
      </c>
      <c r="N14" s="91">
        <f t="shared" si="7"/>
        <v>9710.1261257974747</v>
      </c>
      <c r="O14" s="60">
        <f t="shared" si="8"/>
        <v>80483.999999999985</v>
      </c>
      <c r="P14" s="58">
        <f>J14*$P$9</f>
        <v>67048.93314398134</v>
      </c>
      <c r="Q14" s="91">
        <f t="shared" si="10"/>
        <v>9199.0668560186605</v>
      </c>
      <c r="R14" s="59">
        <f t="shared" si="11"/>
        <v>76248</v>
      </c>
      <c r="S14" s="57">
        <f t="shared" si="12"/>
        <v>59599.051683538972</v>
      </c>
      <c r="T14" s="91">
        <f t="shared" si="13"/>
        <v>8176.9483164610319</v>
      </c>
      <c r="U14" s="60">
        <f t="shared" si="14"/>
        <v>67776</v>
      </c>
      <c r="V14" s="58">
        <f t="shared" si="15"/>
        <v>52149.170223096589</v>
      </c>
      <c r="W14" s="91">
        <f t="shared" si="16"/>
        <v>7154.8297769034016</v>
      </c>
      <c r="X14" s="59">
        <f t="shared" si="17"/>
        <v>59303.999999999993</v>
      </c>
      <c r="Y14" s="57">
        <f t="shared" si="18"/>
        <v>44699.288762654222</v>
      </c>
      <c r="Z14" s="91">
        <f t="shared" si="19"/>
        <v>6132.711237345773</v>
      </c>
      <c r="AA14" s="59">
        <f t="shared" si="20"/>
        <v>50831.999999999993</v>
      </c>
    </row>
    <row r="15" spans="1:27" ht="12.75" customHeight="1">
      <c r="A15" s="327">
        <v>104</v>
      </c>
      <c r="B15" s="50">
        <v>42125</v>
      </c>
      <c r="C15" s="61">
        <f>VLOOKUP(B15,'base(indices)'!$A$4:$C$183,3,FALSE)</f>
        <v>788</v>
      </c>
      <c r="D15" s="159">
        <f>'base(indices)'!G68</f>
        <v>1.4310836300000001</v>
      </c>
      <c r="E15" s="63">
        <f t="shared" si="0"/>
        <v>1127.6939004400001</v>
      </c>
      <c r="F15" s="307">
        <f>'base(indices)'!$I$147</f>
        <v>0.30830000000000002</v>
      </c>
      <c r="G15" s="63">
        <f t="shared" si="1"/>
        <v>347.66802950565204</v>
      </c>
      <c r="H15" s="61">
        <f t="shared" si="2"/>
        <v>1475.3619299456523</v>
      </c>
      <c r="I15" s="312">
        <f t="shared" si="21"/>
        <v>156941.10386459235</v>
      </c>
      <c r="J15" s="66">
        <f t="shared" si="3"/>
        <v>74498.814604423707</v>
      </c>
      <c r="K15" s="108">
        <f t="shared" si="4"/>
        <v>10221.185395576289</v>
      </c>
      <c r="L15" s="295">
        <f t="shared" si="5"/>
        <v>84720</v>
      </c>
      <c r="M15" s="43">
        <f t="shared" si="6"/>
        <v>70773.873874202516</v>
      </c>
      <c r="N15" s="108">
        <f t="shared" si="7"/>
        <v>9710.1261257974747</v>
      </c>
      <c r="O15" s="47">
        <f t="shared" si="8"/>
        <v>80483.999999999985</v>
      </c>
      <c r="P15" s="119">
        <f>J15*$P$9</f>
        <v>67048.93314398134</v>
      </c>
      <c r="Q15" s="108">
        <f t="shared" si="10"/>
        <v>9199.0668560186605</v>
      </c>
      <c r="R15" s="46">
        <f t="shared" si="11"/>
        <v>76248</v>
      </c>
      <c r="S15" s="43">
        <f t="shared" si="12"/>
        <v>59599.051683538972</v>
      </c>
      <c r="T15" s="108">
        <f t="shared" si="13"/>
        <v>8176.9483164610319</v>
      </c>
      <c r="U15" s="47">
        <f t="shared" si="14"/>
        <v>67776</v>
      </c>
      <c r="V15" s="45">
        <f t="shared" si="15"/>
        <v>52149.170223096589</v>
      </c>
      <c r="W15" s="108">
        <f t="shared" si="16"/>
        <v>7154.8297769034016</v>
      </c>
      <c r="X15" s="46">
        <f t="shared" si="17"/>
        <v>59303.999999999993</v>
      </c>
      <c r="Y15" s="43">
        <f t="shared" si="18"/>
        <v>44699.288762654222</v>
      </c>
      <c r="Z15" s="108">
        <f t="shared" si="19"/>
        <v>6132.711237345773</v>
      </c>
      <c r="AA15" s="46">
        <f t="shared" si="20"/>
        <v>50831.999999999993</v>
      </c>
    </row>
    <row r="16" spans="1:27" ht="12.75" customHeight="1">
      <c r="A16" s="327">
        <v>103</v>
      </c>
      <c r="B16" s="50">
        <v>42156</v>
      </c>
      <c r="C16" s="61">
        <f>VLOOKUP(B16,'base(indices)'!$A$4:$C$183,3,FALSE)</f>
        <v>788</v>
      </c>
      <c r="D16" s="159">
        <f>'base(indices)'!G69</f>
        <v>1.4225483400000001</v>
      </c>
      <c r="E16" s="54">
        <f t="shared" si="0"/>
        <v>1120.96809192</v>
      </c>
      <c r="F16" s="307">
        <f>'base(indices)'!$I$147</f>
        <v>0.30830000000000002</v>
      </c>
      <c r="G16" s="54">
        <f t="shared" si="1"/>
        <v>345.59446273893604</v>
      </c>
      <c r="H16" s="51">
        <f t="shared" si="2"/>
        <v>1466.5625546589361</v>
      </c>
      <c r="I16" s="311">
        <f t="shared" si="21"/>
        <v>155465.74193464671</v>
      </c>
      <c r="J16" s="57">
        <f t="shared" si="3"/>
        <v>74498.814604423707</v>
      </c>
      <c r="K16" s="91">
        <f t="shared" si="4"/>
        <v>10221.185395576289</v>
      </c>
      <c r="L16" s="294">
        <f t="shared" si="5"/>
        <v>84720</v>
      </c>
      <c r="M16" s="57">
        <f t="shared" si="6"/>
        <v>70773.873874202516</v>
      </c>
      <c r="N16" s="91">
        <f t="shared" si="7"/>
        <v>9710.1261257974747</v>
      </c>
      <c r="O16" s="60">
        <f t="shared" si="8"/>
        <v>80483.999999999985</v>
      </c>
      <c r="P16" s="58">
        <f t="shared" ref="P16:P25" si="22">J16*$P$9</f>
        <v>67048.93314398134</v>
      </c>
      <c r="Q16" s="91">
        <f t="shared" si="10"/>
        <v>9199.0668560186605</v>
      </c>
      <c r="R16" s="59">
        <f t="shared" si="11"/>
        <v>76248</v>
      </c>
      <c r="S16" s="57">
        <f t="shared" si="12"/>
        <v>59599.051683538972</v>
      </c>
      <c r="T16" s="91">
        <f t="shared" si="13"/>
        <v>8176.9483164610319</v>
      </c>
      <c r="U16" s="60">
        <f t="shared" si="14"/>
        <v>67776</v>
      </c>
      <c r="V16" s="58">
        <f t="shared" si="15"/>
        <v>52149.170223096589</v>
      </c>
      <c r="W16" s="91">
        <f t="shared" si="16"/>
        <v>7154.8297769034016</v>
      </c>
      <c r="X16" s="59">
        <f t="shared" si="17"/>
        <v>59303.999999999993</v>
      </c>
      <c r="Y16" s="57">
        <f t="shared" si="18"/>
        <v>44699.288762654222</v>
      </c>
      <c r="Z16" s="91">
        <f t="shared" si="19"/>
        <v>6132.711237345773</v>
      </c>
      <c r="AA16" s="59">
        <f t="shared" si="20"/>
        <v>50831.999999999993</v>
      </c>
    </row>
    <row r="17" spans="1:27" ht="12.75" customHeight="1">
      <c r="A17" s="327">
        <v>102</v>
      </c>
      <c r="B17" s="50">
        <v>42186</v>
      </c>
      <c r="C17" s="61">
        <f>VLOOKUP(B17,'base(indices)'!$A$4:$C$183,3,FALSE)</f>
        <v>788</v>
      </c>
      <c r="D17" s="159">
        <f>'base(indices)'!G70</f>
        <v>1.4086031699999999</v>
      </c>
      <c r="E17" s="63">
        <f t="shared" si="0"/>
        <v>1109.9792979599999</v>
      </c>
      <c r="F17" s="307">
        <f>'base(indices)'!$I$147</f>
        <v>0.30830000000000002</v>
      </c>
      <c r="G17" s="63">
        <f t="shared" si="1"/>
        <v>342.20661756106801</v>
      </c>
      <c r="H17" s="61">
        <f t="shared" si="2"/>
        <v>1452.185915521068</v>
      </c>
      <c r="I17" s="312">
        <f t="shared" si="21"/>
        <v>153999.17937998776</v>
      </c>
      <c r="J17" s="66">
        <f t="shared" si="3"/>
        <v>74498.814604423707</v>
      </c>
      <c r="K17" s="108">
        <f t="shared" si="4"/>
        <v>10221.185395576289</v>
      </c>
      <c r="L17" s="295">
        <f t="shared" si="5"/>
        <v>84720</v>
      </c>
      <c r="M17" s="43">
        <f t="shared" si="6"/>
        <v>70773.873874202516</v>
      </c>
      <c r="N17" s="108">
        <f t="shared" si="7"/>
        <v>9710.1261257974747</v>
      </c>
      <c r="O17" s="47">
        <f t="shared" si="8"/>
        <v>80483.999999999985</v>
      </c>
      <c r="P17" s="119">
        <f t="shared" si="22"/>
        <v>67048.93314398134</v>
      </c>
      <c r="Q17" s="108">
        <f t="shared" si="10"/>
        <v>9199.0668560186605</v>
      </c>
      <c r="R17" s="46">
        <f t="shared" si="11"/>
        <v>76248</v>
      </c>
      <c r="S17" s="43">
        <f t="shared" si="12"/>
        <v>59599.051683538972</v>
      </c>
      <c r="T17" s="108">
        <f t="shared" si="13"/>
        <v>8176.9483164610319</v>
      </c>
      <c r="U17" s="47">
        <f t="shared" si="14"/>
        <v>67776</v>
      </c>
      <c r="V17" s="45">
        <f t="shared" si="15"/>
        <v>52149.170223096589</v>
      </c>
      <c r="W17" s="108">
        <f t="shared" si="16"/>
        <v>7154.8297769034016</v>
      </c>
      <c r="X17" s="46">
        <f t="shared" si="17"/>
        <v>59303.999999999993</v>
      </c>
      <c r="Y17" s="43">
        <f t="shared" si="18"/>
        <v>44699.288762654222</v>
      </c>
      <c r="Z17" s="108">
        <f t="shared" si="19"/>
        <v>6132.711237345773</v>
      </c>
      <c r="AA17" s="46">
        <f t="shared" si="20"/>
        <v>50831.999999999993</v>
      </c>
    </row>
    <row r="18" spans="1:27" ht="12.75" customHeight="1">
      <c r="A18" s="327">
        <v>101</v>
      </c>
      <c r="B18" s="50">
        <v>42217</v>
      </c>
      <c r="C18" s="61">
        <f>VLOOKUP(B18,'base(indices)'!$A$4:$C$183,3,FALSE)</f>
        <v>788</v>
      </c>
      <c r="D18" s="159">
        <f>'base(indices)'!G71</f>
        <v>1.40034116</v>
      </c>
      <c r="E18" s="54">
        <f t="shared" si="0"/>
        <v>1103.4688340800001</v>
      </c>
      <c r="F18" s="307">
        <f>'base(indices)'!$I$147</f>
        <v>0.30830000000000002</v>
      </c>
      <c r="G18" s="54">
        <f t="shared" si="1"/>
        <v>340.19944154686402</v>
      </c>
      <c r="H18" s="51">
        <f t="shared" si="2"/>
        <v>1443.6682756268642</v>
      </c>
      <c r="I18" s="311">
        <f t="shared" si="21"/>
        <v>152546.99346446671</v>
      </c>
      <c r="J18" s="57">
        <f t="shared" si="3"/>
        <v>74498.814604423707</v>
      </c>
      <c r="K18" s="91">
        <f t="shared" si="4"/>
        <v>10221.185395576289</v>
      </c>
      <c r="L18" s="294">
        <f t="shared" si="5"/>
        <v>84720</v>
      </c>
      <c r="M18" s="57">
        <f t="shared" si="6"/>
        <v>70773.873874202516</v>
      </c>
      <c r="N18" s="91">
        <f t="shared" si="7"/>
        <v>9710.1261257974747</v>
      </c>
      <c r="O18" s="60">
        <f t="shared" si="8"/>
        <v>80483.999999999985</v>
      </c>
      <c r="P18" s="58">
        <f t="shared" si="22"/>
        <v>67048.93314398134</v>
      </c>
      <c r="Q18" s="91">
        <f t="shared" si="10"/>
        <v>9199.0668560186605</v>
      </c>
      <c r="R18" s="59">
        <f>P18+Q18</f>
        <v>76248</v>
      </c>
      <c r="S18" s="57">
        <f t="shared" si="12"/>
        <v>59599.051683538972</v>
      </c>
      <c r="T18" s="91">
        <f t="shared" si="13"/>
        <v>8176.9483164610319</v>
      </c>
      <c r="U18" s="60">
        <f t="shared" si="14"/>
        <v>67776</v>
      </c>
      <c r="V18" s="58">
        <f t="shared" si="15"/>
        <v>52149.170223096589</v>
      </c>
      <c r="W18" s="91">
        <f t="shared" si="16"/>
        <v>7154.8297769034016</v>
      </c>
      <c r="X18" s="59">
        <f t="shared" si="17"/>
        <v>59303.999999999993</v>
      </c>
      <c r="Y18" s="57">
        <f t="shared" si="18"/>
        <v>44699.288762654222</v>
      </c>
      <c r="Z18" s="91">
        <f t="shared" si="19"/>
        <v>6132.711237345773</v>
      </c>
      <c r="AA18" s="59">
        <f t="shared" si="20"/>
        <v>50831.999999999993</v>
      </c>
    </row>
    <row r="19" spans="1:27" ht="12.75" customHeight="1">
      <c r="A19" s="327">
        <v>100</v>
      </c>
      <c r="B19" s="50">
        <v>42248</v>
      </c>
      <c r="C19" s="61">
        <f>VLOOKUP(B19,'base(indices)'!$A$4:$C$183,3,FALSE)</f>
        <v>788</v>
      </c>
      <c r="D19" s="159">
        <f>'base(indices)'!G72</f>
        <v>1.39434547</v>
      </c>
      <c r="E19" s="63">
        <f t="shared" si="0"/>
        <v>1098.7442303600001</v>
      </c>
      <c r="F19" s="307">
        <f>'base(indices)'!$I$147</f>
        <v>0.30830000000000002</v>
      </c>
      <c r="G19" s="63">
        <f t="shared" si="1"/>
        <v>338.74284621998805</v>
      </c>
      <c r="H19" s="61">
        <f t="shared" si="2"/>
        <v>1437.4870765799881</v>
      </c>
      <c r="I19" s="312">
        <f t="shared" si="21"/>
        <v>151103.32518883984</v>
      </c>
      <c r="J19" s="66">
        <f t="shared" si="3"/>
        <v>74498.814604423707</v>
      </c>
      <c r="K19" s="108">
        <f t="shared" si="4"/>
        <v>10221.185395576289</v>
      </c>
      <c r="L19" s="295">
        <f t="shared" si="5"/>
        <v>84720</v>
      </c>
      <c r="M19" s="43">
        <f t="shared" si="6"/>
        <v>70773.873874202516</v>
      </c>
      <c r="N19" s="108">
        <f t="shared" si="7"/>
        <v>9710.1261257974747</v>
      </c>
      <c r="O19" s="47">
        <f t="shared" si="8"/>
        <v>80483.999999999985</v>
      </c>
      <c r="P19" s="119">
        <f t="shared" si="22"/>
        <v>67048.93314398134</v>
      </c>
      <c r="Q19" s="108">
        <f t="shared" si="10"/>
        <v>9199.0668560186605</v>
      </c>
      <c r="R19" s="46">
        <f t="shared" ref="R19:R29" si="23">P19+Q19</f>
        <v>76248</v>
      </c>
      <c r="S19" s="43">
        <f t="shared" si="12"/>
        <v>59599.051683538972</v>
      </c>
      <c r="T19" s="108">
        <f t="shared" si="13"/>
        <v>8176.9483164610319</v>
      </c>
      <c r="U19" s="47">
        <f t="shared" si="14"/>
        <v>67776</v>
      </c>
      <c r="V19" s="45">
        <f t="shared" si="15"/>
        <v>52149.170223096589</v>
      </c>
      <c r="W19" s="108">
        <f t="shared" si="16"/>
        <v>7154.8297769034016</v>
      </c>
      <c r="X19" s="46">
        <f t="shared" si="17"/>
        <v>59303.999999999993</v>
      </c>
      <c r="Y19" s="43">
        <f t="shared" si="18"/>
        <v>44699.288762654222</v>
      </c>
      <c r="Z19" s="108">
        <f t="shared" si="19"/>
        <v>6132.711237345773</v>
      </c>
      <c r="AA19" s="46">
        <f t="shared" si="20"/>
        <v>50831.999999999993</v>
      </c>
    </row>
    <row r="20" spans="1:27" ht="12.75" customHeight="1">
      <c r="A20" s="327">
        <v>99</v>
      </c>
      <c r="B20" s="50">
        <v>42278</v>
      </c>
      <c r="C20" s="61">
        <f>VLOOKUP(B20,'base(indices)'!$A$4:$C$183,3,FALSE)</f>
        <v>788</v>
      </c>
      <c r="D20" s="159">
        <f>'base(indices)'!G73</f>
        <v>1.38892865</v>
      </c>
      <c r="E20" s="54">
        <f t="shared" si="0"/>
        <v>1094.4757761999999</v>
      </c>
      <c r="F20" s="307">
        <f>'base(indices)'!$I$147</f>
        <v>0.30830000000000002</v>
      </c>
      <c r="G20" s="54">
        <f t="shared" si="1"/>
        <v>337.42688180246</v>
      </c>
      <c r="H20" s="51">
        <f t="shared" si="2"/>
        <v>1431.9026580024599</v>
      </c>
      <c r="I20" s="311">
        <f t="shared" si="21"/>
        <v>149665.83811225984</v>
      </c>
      <c r="J20" s="57">
        <f t="shared" si="3"/>
        <v>74498.814604423707</v>
      </c>
      <c r="K20" s="91">
        <f t="shared" si="4"/>
        <v>10221.185395576289</v>
      </c>
      <c r="L20" s="294">
        <f t="shared" si="5"/>
        <v>84720</v>
      </c>
      <c r="M20" s="57">
        <f t="shared" si="6"/>
        <v>70773.873874202516</v>
      </c>
      <c r="N20" s="91">
        <f t="shared" si="7"/>
        <v>9710.1261257974747</v>
      </c>
      <c r="O20" s="60">
        <f t="shared" si="8"/>
        <v>80483.999999999985</v>
      </c>
      <c r="P20" s="58">
        <f t="shared" si="22"/>
        <v>67048.93314398134</v>
      </c>
      <c r="Q20" s="91">
        <f t="shared" si="10"/>
        <v>9199.0668560186605</v>
      </c>
      <c r="R20" s="59">
        <f t="shared" si="23"/>
        <v>76248</v>
      </c>
      <c r="S20" s="57">
        <f t="shared" si="12"/>
        <v>59599.051683538972</v>
      </c>
      <c r="T20" s="91">
        <f t="shared" si="13"/>
        <v>8176.9483164610319</v>
      </c>
      <c r="U20" s="60">
        <f t="shared" si="14"/>
        <v>67776</v>
      </c>
      <c r="V20" s="58">
        <f t="shared" si="15"/>
        <v>52149.170223096589</v>
      </c>
      <c r="W20" s="91">
        <f t="shared" si="16"/>
        <v>7154.8297769034016</v>
      </c>
      <c r="X20" s="59">
        <f t="shared" si="17"/>
        <v>59303.999999999993</v>
      </c>
      <c r="Y20" s="57">
        <f t="shared" si="18"/>
        <v>44699.288762654222</v>
      </c>
      <c r="Z20" s="91">
        <f t="shared" si="19"/>
        <v>6132.711237345773</v>
      </c>
      <c r="AA20" s="59">
        <f t="shared" si="20"/>
        <v>50831.999999999993</v>
      </c>
    </row>
    <row r="21" spans="1:27" ht="12.75" customHeight="1">
      <c r="A21" s="327">
        <v>98</v>
      </c>
      <c r="B21" s="50">
        <v>42309</v>
      </c>
      <c r="C21" s="61">
        <f>VLOOKUP(B21,'base(indices)'!$A$4:$C$183,3,FALSE)</f>
        <v>788</v>
      </c>
      <c r="D21" s="159">
        <f>'base(indices)'!G74</f>
        <v>1.37982183</v>
      </c>
      <c r="E21" s="63">
        <f t="shared" si="0"/>
        <v>1087.2996020400001</v>
      </c>
      <c r="F21" s="307">
        <f>'base(indices)'!$I$147</f>
        <v>0.30830000000000002</v>
      </c>
      <c r="G21" s="63">
        <f t="shared" si="1"/>
        <v>335.21446730893206</v>
      </c>
      <c r="H21" s="61">
        <f t="shared" si="2"/>
        <v>1422.514069348932</v>
      </c>
      <c r="I21" s="312">
        <f t="shared" si="21"/>
        <v>148233.93545425739</v>
      </c>
      <c r="J21" s="66">
        <f t="shared" si="3"/>
        <v>74498.814604423707</v>
      </c>
      <c r="K21" s="108">
        <f t="shared" si="4"/>
        <v>10221.185395576289</v>
      </c>
      <c r="L21" s="295">
        <f t="shared" si="5"/>
        <v>84720</v>
      </c>
      <c r="M21" s="43">
        <f t="shared" si="6"/>
        <v>70773.873874202516</v>
      </c>
      <c r="N21" s="108">
        <f t="shared" si="7"/>
        <v>9710.1261257974747</v>
      </c>
      <c r="O21" s="47">
        <f t="shared" si="8"/>
        <v>80483.999999999985</v>
      </c>
      <c r="P21" s="119">
        <f t="shared" si="22"/>
        <v>67048.93314398134</v>
      </c>
      <c r="Q21" s="108">
        <f t="shared" si="10"/>
        <v>9199.0668560186605</v>
      </c>
      <c r="R21" s="46">
        <f t="shared" si="23"/>
        <v>76248</v>
      </c>
      <c r="S21" s="43">
        <f t="shared" si="12"/>
        <v>59599.051683538972</v>
      </c>
      <c r="T21" s="108">
        <f t="shared" si="13"/>
        <v>8176.9483164610319</v>
      </c>
      <c r="U21" s="47">
        <f t="shared" si="14"/>
        <v>67776</v>
      </c>
      <c r="V21" s="45">
        <f t="shared" si="15"/>
        <v>52149.170223096589</v>
      </c>
      <c r="W21" s="108">
        <f t="shared" si="16"/>
        <v>7154.8297769034016</v>
      </c>
      <c r="X21" s="46">
        <f t="shared" si="17"/>
        <v>59303.999999999993</v>
      </c>
      <c r="Y21" s="43">
        <f t="shared" si="18"/>
        <v>44699.288762654222</v>
      </c>
      <c r="Z21" s="108">
        <f t="shared" si="19"/>
        <v>6132.711237345773</v>
      </c>
      <c r="AA21" s="46">
        <f t="shared" si="20"/>
        <v>50831.999999999993</v>
      </c>
    </row>
    <row r="22" spans="1:27" ht="12.75" customHeight="1" thickBot="1">
      <c r="A22" s="330">
        <v>97</v>
      </c>
      <c r="B22" s="300">
        <v>42339</v>
      </c>
      <c r="C22" s="69">
        <f>VLOOKUP(B22,'base(indices)'!$A$4:$C$183,3,FALSE)</f>
        <v>788</v>
      </c>
      <c r="D22" s="272">
        <f>'base(indices)'!G75</f>
        <v>1.36819219</v>
      </c>
      <c r="E22" s="163">
        <f t="shared" si="0"/>
        <v>1078.13544572</v>
      </c>
      <c r="F22" s="304">
        <f>'base(indices)'!$I$147</f>
        <v>0.30830000000000002</v>
      </c>
      <c r="G22" s="163">
        <f t="shared" si="1"/>
        <v>332.38915791547601</v>
      </c>
      <c r="H22" s="162">
        <f t="shared" si="2"/>
        <v>1410.5246036354761</v>
      </c>
      <c r="I22" s="313">
        <f t="shared" si="21"/>
        <v>146811.42138490846</v>
      </c>
      <c r="J22" s="57">
        <f>IF((I20)+K20-(H20/2)&gt;$I$137,$I$137-K20,(I20)-(H20/2))</f>
        <v>74498.814604423707</v>
      </c>
      <c r="K22" s="202">
        <f t="shared" si="4"/>
        <v>10221.185395576289</v>
      </c>
      <c r="L22" s="314">
        <f t="shared" si="5"/>
        <v>84720</v>
      </c>
      <c r="M22" s="282">
        <f t="shared" si="6"/>
        <v>70773.873874202516</v>
      </c>
      <c r="N22" s="202">
        <f t="shared" si="7"/>
        <v>9710.1261257974747</v>
      </c>
      <c r="O22" s="289">
        <f t="shared" si="8"/>
        <v>80483.999999999985</v>
      </c>
      <c r="P22" s="58">
        <f t="shared" si="22"/>
        <v>67048.93314398134</v>
      </c>
      <c r="Q22" s="91">
        <f t="shared" si="10"/>
        <v>9199.0668560186605</v>
      </c>
      <c r="R22" s="59">
        <f t="shared" si="23"/>
        <v>76248</v>
      </c>
      <c r="S22" s="85">
        <f t="shared" si="12"/>
        <v>59599.051683538972</v>
      </c>
      <c r="T22" s="86">
        <f t="shared" si="13"/>
        <v>8176.9483164610319</v>
      </c>
      <c r="U22" s="107">
        <f t="shared" si="14"/>
        <v>67776</v>
      </c>
      <c r="V22" s="58">
        <f t="shared" si="15"/>
        <v>52149.170223096589</v>
      </c>
      <c r="W22" s="91">
        <f t="shared" si="16"/>
        <v>7154.8297769034016</v>
      </c>
      <c r="X22" s="59">
        <f t="shared" si="17"/>
        <v>59303.999999999993</v>
      </c>
      <c r="Y22" s="85">
        <f t="shared" si="18"/>
        <v>44699.288762654222</v>
      </c>
      <c r="Z22" s="86">
        <f t="shared" si="19"/>
        <v>6132.711237345773</v>
      </c>
      <c r="AA22" s="165">
        <f t="shared" si="20"/>
        <v>50831.999999999993</v>
      </c>
    </row>
    <row r="23" spans="1:27" ht="12.75" customHeight="1">
      <c r="A23" s="190">
        <v>96</v>
      </c>
      <c r="B23" s="136">
        <v>42370</v>
      </c>
      <c r="C23" s="120">
        <f>VLOOKUP(B23,'base(indices)'!$A$4:$C$183,3,FALSE)</f>
        <v>880</v>
      </c>
      <c r="D23" s="270">
        <f>'base(indices)'!G76</f>
        <v>1.35223581</v>
      </c>
      <c r="E23" s="78">
        <f t="shared" si="0"/>
        <v>1189.9675128000001</v>
      </c>
      <c r="F23" s="371">
        <f>'base(indices)'!$I$147</f>
        <v>0.30830000000000002</v>
      </c>
      <c r="G23" s="78">
        <f t="shared" si="1"/>
        <v>366.86698419624008</v>
      </c>
      <c r="H23" s="41">
        <f t="shared" si="2"/>
        <v>1556.8344969962402</v>
      </c>
      <c r="I23" s="310">
        <f t="shared" si="21"/>
        <v>145400.89678127298</v>
      </c>
      <c r="J23" s="385">
        <f t="shared" ref="J23:J33" si="24">IF((I23)+K23-(H23/2)&gt;$I$137,$I$137-K23,(I23)-(H23/2))</f>
        <v>74498.814604423707</v>
      </c>
      <c r="K23" s="109">
        <f t="shared" si="4"/>
        <v>10221.185395576289</v>
      </c>
      <c r="L23" s="293">
        <f t="shared" si="5"/>
        <v>84720</v>
      </c>
      <c r="M23" s="138">
        <f t="shared" si="6"/>
        <v>70773.873874202516</v>
      </c>
      <c r="N23" s="109">
        <f t="shared" si="7"/>
        <v>9710.1261257974747</v>
      </c>
      <c r="O23" s="139">
        <f t="shared" si="8"/>
        <v>80483.999999999985</v>
      </c>
      <c r="P23" s="291">
        <f t="shared" si="22"/>
        <v>67048.93314398134</v>
      </c>
      <c r="Q23" s="109">
        <f t="shared" si="10"/>
        <v>9199.0668560186605</v>
      </c>
      <c r="R23" s="49">
        <f t="shared" si="23"/>
        <v>76248</v>
      </c>
      <c r="S23" s="138">
        <f t="shared" si="12"/>
        <v>59599.051683538972</v>
      </c>
      <c r="T23" s="109">
        <f t="shared" si="13"/>
        <v>8176.9483164610319</v>
      </c>
      <c r="U23" s="139">
        <f t="shared" si="14"/>
        <v>67776</v>
      </c>
      <c r="V23" s="48">
        <f t="shared" si="15"/>
        <v>52149.170223096589</v>
      </c>
      <c r="W23" s="109">
        <f t="shared" si="16"/>
        <v>7154.8297769034016</v>
      </c>
      <c r="X23" s="49">
        <f t="shared" si="17"/>
        <v>59303.999999999993</v>
      </c>
      <c r="Y23" s="138">
        <f t="shared" si="18"/>
        <v>44699.288762654222</v>
      </c>
      <c r="Z23" s="109">
        <f t="shared" si="19"/>
        <v>6132.711237345773</v>
      </c>
      <c r="AA23" s="49">
        <f t="shared" si="20"/>
        <v>50831.999999999993</v>
      </c>
    </row>
    <row r="24" spans="1:27" ht="12.75" customHeight="1">
      <c r="A24" s="187">
        <v>95</v>
      </c>
      <c r="B24" s="50">
        <v>42401</v>
      </c>
      <c r="C24" s="61">
        <f>VLOOKUP(B24,'base(indices)'!$A$4:$C$183,3,FALSE)</f>
        <v>880</v>
      </c>
      <c r="D24" s="159">
        <f>'base(indices)'!G77</f>
        <v>1.3399086499999999</v>
      </c>
      <c r="E24" s="54">
        <f t="shared" si="0"/>
        <v>1179.119612</v>
      </c>
      <c r="F24" s="307">
        <f>'base(indices)'!$I$147</f>
        <v>0.30830000000000002</v>
      </c>
      <c r="G24" s="54">
        <f t="shared" si="1"/>
        <v>363.52257637960003</v>
      </c>
      <c r="H24" s="51">
        <f t="shared" si="2"/>
        <v>1542.6421883795999</v>
      </c>
      <c r="I24" s="311">
        <f t="shared" si="21"/>
        <v>143844.06228427673</v>
      </c>
      <c r="J24" s="57">
        <f t="shared" si="24"/>
        <v>74498.814604423707</v>
      </c>
      <c r="K24" s="91">
        <f t="shared" si="4"/>
        <v>10221.185395576289</v>
      </c>
      <c r="L24" s="294">
        <f t="shared" si="5"/>
        <v>84720</v>
      </c>
      <c r="M24" s="57">
        <f t="shared" si="6"/>
        <v>70773.873874202516</v>
      </c>
      <c r="N24" s="91">
        <f t="shared" si="7"/>
        <v>9710.1261257974747</v>
      </c>
      <c r="O24" s="60">
        <f t="shared" si="8"/>
        <v>80483.999999999985</v>
      </c>
      <c r="P24" s="58">
        <f t="shared" si="22"/>
        <v>67048.93314398134</v>
      </c>
      <c r="Q24" s="91">
        <f t="shared" si="10"/>
        <v>9199.0668560186605</v>
      </c>
      <c r="R24" s="59">
        <f t="shared" si="23"/>
        <v>76248</v>
      </c>
      <c r="S24" s="57">
        <f t="shared" si="12"/>
        <v>59599.051683538972</v>
      </c>
      <c r="T24" s="91">
        <f t="shared" si="13"/>
        <v>8176.9483164610319</v>
      </c>
      <c r="U24" s="60">
        <f t="shared" si="14"/>
        <v>67776</v>
      </c>
      <c r="V24" s="58">
        <f t="shared" si="15"/>
        <v>52149.170223096589</v>
      </c>
      <c r="W24" s="91">
        <f t="shared" si="16"/>
        <v>7154.8297769034016</v>
      </c>
      <c r="X24" s="59">
        <f t="shared" si="17"/>
        <v>59303.999999999993</v>
      </c>
      <c r="Y24" s="57">
        <f t="shared" si="18"/>
        <v>44699.288762654222</v>
      </c>
      <c r="Z24" s="91">
        <f t="shared" si="19"/>
        <v>6132.711237345773</v>
      </c>
      <c r="AA24" s="59">
        <f t="shared" si="20"/>
        <v>50831.999999999993</v>
      </c>
    </row>
    <row r="25" spans="1:27" ht="12.75" customHeight="1">
      <c r="A25" s="187">
        <v>94</v>
      </c>
      <c r="B25" s="50">
        <v>42430</v>
      </c>
      <c r="C25" s="61">
        <f>VLOOKUP(B25,'base(indices)'!$A$4:$C$183,3,FALSE)</f>
        <v>880</v>
      </c>
      <c r="D25" s="159">
        <f>'base(indices)'!G78</f>
        <v>1.3211483399999999</v>
      </c>
      <c r="E25" s="63">
        <f t="shared" si="0"/>
        <v>1162.6105391999999</v>
      </c>
      <c r="F25" s="307">
        <f>'base(indices)'!$I$147</f>
        <v>0.30830000000000002</v>
      </c>
      <c r="G25" s="63">
        <f t="shared" si="1"/>
        <v>358.43282923536003</v>
      </c>
      <c r="H25" s="61">
        <f t="shared" si="2"/>
        <v>1521.04336843536</v>
      </c>
      <c r="I25" s="312">
        <f t="shared" si="21"/>
        <v>142301.42009589713</v>
      </c>
      <c r="J25" s="66">
        <f t="shared" si="24"/>
        <v>74498.814604423707</v>
      </c>
      <c r="K25" s="108">
        <f t="shared" si="4"/>
        <v>10221.185395576289</v>
      </c>
      <c r="L25" s="295">
        <f t="shared" si="5"/>
        <v>84720</v>
      </c>
      <c r="M25" s="43">
        <f t="shared" si="6"/>
        <v>70773.873874202516</v>
      </c>
      <c r="N25" s="108">
        <f t="shared" si="7"/>
        <v>9710.1261257974747</v>
      </c>
      <c r="O25" s="47">
        <f t="shared" si="8"/>
        <v>80483.999999999985</v>
      </c>
      <c r="P25" s="119">
        <f t="shared" si="22"/>
        <v>67048.93314398134</v>
      </c>
      <c r="Q25" s="108">
        <f t="shared" si="10"/>
        <v>9199.0668560186605</v>
      </c>
      <c r="R25" s="46">
        <f t="shared" si="23"/>
        <v>76248</v>
      </c>
      <c r="S25" s="43">
        <f t="shared" si="12"/>
        <v>59599.051683538972</v>
      </c>
      <c r="T25" s="108">
        <f t="shared" si="13"/>
        <v>8176.9483164610319</v>
      </c>
      <c r="U25" s="47">
        <f t="shared" si="14"/>
        <v>67776</v>
      </c>
      <c r="V25" s="45">
        <f t="shared" si="15"/>
        <v>52149.170223096589</v>
      </c>
      <c r="W25" s="108">
        <f t="shared" si="16"/>
        <v>7154.8297769034016</v>
      </c>
      <c r="X25" s="46">
        <f t="shared" si="17"/>
        <v>59303.999999999993</v>
      </c>
      <c r="Y25" s="43">
        <f t="shared" si="18"/>
        <v>44699.288762654222</v>
      </c>
      <c r="Z25" s="108">
        <f t="shared" si="19"/>
        <v>6132.711237345773</v>
      </c>
      <c r="AA25" s="46">
        <f t="shared" si="20"/>
        <v>50831.999999999993</v>
      </c>
    </row>
    <row r="26" spans="1:27" ht="12.75" customHeight="1">
      <c r="A26" s="187">
        <v>93</v>
      </c>
      <c r="B26" s="50">
        <v>42461</v>
      </c>
      <c r="C26" s="61">
        <f>VLOOKUP(B26,'base(indices)'!$A$4:$C$183,3,FALSE)</f>
        <v>880</v>
      </c>
      <c r="D26" s="159">
        <f>'base(indices)'!G79</f>
        <v>1.31549173</v>
      </c>
      <c r="E26" s="54">
        <f t="shared" si="0"/>
        <v>1157.6327223999999</v>
      </c>
      <c r="F26" s="307">
        <f>'base(indices)'!$I$147</f>
        <v>0.30830000000000002</v>
      </c>
      <c r="G26" s="54">
        <f t="shared" si="1"/>
        <v>356.89816831591997</v>
      </c>
      <c r="H26" s="51">
        <f t="shared" si="2"/>
        <v>1514.5308907159199</v>
      </c>
      <c r="I26" s="311">
        <f t="shared" si="21"/>
        <v>140780.37672746179</v>
      </c>
      <c r="J26" s="57">
        <f t="shared" si="24"/>
        <v>74498.814604423707</v>
      </c>
      <c r="K26" s="91">
        <f t="shared" si="4"/>
        <v>10221.185395576289</v>
      </c>
      <c r="L26" s="294">
        <f t="shared" si="5"/>
        <v>84720</v>
      </c>
      <c r="M26" s="57">
        <f t="shared" si="6"/>
        <v>70773.873874202516</v>
      </c>
      <c r="N26" s="91">
        <f t="shared" si="7"/>
        <v>9710.1261257974747</v>
      </c>
      <c r="O26" s="60">
        <f t="shared" si="8"/>
        <v>80483.999999999985</v>
      </c>
      <c r="P26" s="58">
        <f>J26*$P$9</f>
        <v>67048.93314398134</v>
      </c>
      <c r="Q26" s="91">
        <f t="shared" si="10"/>
        <v>9199.0668560186605</v>
      </c>
      <c r="R26" s="59">
        <f t="shared" si="23"/>
        <v>76248</v>
      </c>
      <c r="S26" s="57">
        <f t="shared" si="12"/>
        <v>59599.051683538972</v>
      </c>
      <c r="T26" s="91">
        <f t="shared" si="13"/>
        <v>8176.9483164610319</v>
      </c>
      <c r="U26" s="60">
        <f t="shared" si="14"/>
        <v>67776</v>
      </c>
      <c r="V26" s="58">
        <f t="shared" si="15"/>
        <v>52149.170223096589</v>
      </c>
      <c r="W26" s="91">
        <f t="shared" si="16"/>
        <v>7154.8297769034016</v>
      </c>
      <c r="X26" s="59">
        <f t="shared" si="17"/>
        <v>59303.999999999993</v>
      </c>
      <c r="Y26" s="57">
        <f t="shared" si="18"/>
        <v>44699.288762654222</v>
      </c>
      <c r="Z26" s="91">
        <f t="shared" si="19"/>
        <v>6132.711237345773</v>
      </c>
      <c r="AA26" s="59">
        <f t="shared" si="20"/>
        <v>50831.999999999993</v>
      </c>
    </row>
    <row r="27" spans="1:27" ht="12.75" customHeight="1">
      <c r="A27" s="187">
        <v>92</v>
      </c>
      <c r="B27" s="50">
        <v>42491</v>
      </c>
      <c r="C27" s="61">
        <f>VLOOKUP(B27,'base(indices)'!$A$4:$C$183,3,FALSE)</f>
        <v>880</v>
      </c>
      <c r="D27" s="159">
        <f>'base(indices)'!G80</f>
        <v>1.30881676</v>
      </c>
      <c r="E27" s="63">
        <f t="shared" si="0"/>
        <v>1151.7587487999999</v>
      </c>
      <c r="F27" s="307">
        <f>'base(indices)'!$I$147</f>
        <v>0.30830000000000002</v>
      </c>
      <c r="G27" s="63">
        <f t="shared" si="1"/>
        <v>355.08722225503999</v>
      </c>
      <c r="H27" s="61">
        <f t="shared" si="2"/>
        <v>1506.8459710550399</v>
      </c>
      <c r="I27" s="312">
        <f t="shared" si="21"/>
        <v>139265.84583674587</v>
      </c>
      <c r="J27" s="66">
        <f t="shared" si="24"/>
        <v>74498.814604423707</v>
      </c>
      <c r="K27" s="108">
        <f t="shared" si="4"/>
        <v>10221.185395576289</v>
      </c>
      <c r="L27" s="295">
        <f t="shared" si="5"/>
        <v>84720</v>
      </c>
      <c r="M27" s="43">
        <f t="shared" si="6"/>
        <v>70773.873874202516</v>
      </c>
      <c r="N27" s="108">
        <f t="shared" si="7"/>
        <v>9710.1261257974747</v>
      </c>
      <c r="O27" s="47">
        <f t="shared" si="8"/>
        <v>80483.999999999985</v>
      </c>
      <c r="P27" s="119">
        <f>J27*$P$9</f>
        <v>67048.93314398134</v>
      </c>
      <c r="Q27" s="108">
        <f t="shared" si="10"/>
        <v>9199.0668560186605</v>
      </c>
      <c r="R27" s="46">
        <f t="shared" si="23"/>
        <v>76248</v>
      </c>
      <c r="S27" s="43">
        <f t="shared" si="12"/>
        <v>59599.051683538972</v>
      </c>
      <c r="T27" s="108">
        <f t="shared" si="13"/>
        <v>8176.9483164610319</v>
      </c>
      <c r="U27" s="47">
        <f t="shared" si="14"/>
        <v>67776</v>
      </c>
      <c r="V27" s="45">
        <f t="shared" si="15"/>
        <v>52149.170223096589</v>
      </c>
      <c r="W27" s="108">
        <f t="shared" si="16"/>
        <v>7154.8297769034016</v>
      </c>
      <c r="X27" s="46">
        <f t="shared" si="17"/>
        <v>59303.999999999993</v>
      </c>
      <c r="Y27" s="43">
        <f t="shared" si="18"/>
        <v>44699.288762654222</v>
      </c>
      <c r="Z27" s="108">
        <f t="shared" si="19"/>
        <v>6132.711237345773</v>
      </c>
      <c r="AA27" s="46">
        <f t="shared" si="20"/>
        <v>50831.999999999993</v>
      </c>
    </row>
    <row r="28" spans="1:27" ht="12.75" customHeight="1">
      <c r="A28" s="187">
        <v>91</v>
      </c>
      <c r="B28" s="50">
        <v>42522</v>
      </c>
      <c r="C28" s="61">
        <f>VLOOKUP(B28,'base(indices)'!$A$4:$C$183,3,FALSE)</f>
        <v>880</v>
      </c>
      <c r="D28" s="159">
        <f>'base(indices)'!G81</f>
        <v>1.2976569099999999</v>
      </c>
      <c r="E28" s="54">
        <f t="shared" si="0"/>
        <v>1141.9380807999999</v>
      </c>
      <c r="F28" s="307">
        <f>'base(indices)'!$I$147</f>
        <v>0.30830000000000002</v>
      </c>
      <c r="G28" s="54">
        <f t="shared" si="1"/>
        <v>352.05951031063995</v>
      </c>
      <c r="H28" s="51">
        <f t="shared" si="2"/>
        <v>1493.9975911106399</v>
      </c>
      <c r="I28" s="311">
        <f t="shared" si="21"/>
        <v>137758.99986569083</v>
      </c>
      <c r="J28" s="57">
        <f t="shared" si="24"/>
        <v>74498.814604423707</v>
      </c>
      <c r="K28" s="91">
        <f t="shared" si="4"/>
        <v>10221.185395576289</v>
      </c>
      <c r="L28" s="294">
        <f t="shared" si="5"/>
        <v>84720</v>
      </c>
      <c r="M28" s="57">
        <f t="shared" si="6"/>
        <v>70773.873874202516</v>
      </c>
      <c r="N28" s="91">
        <f t="shared" si="7"/>
        <v>9710.1261257974747</v>
      </c>
      <c r="O28" s="60">
        <f t="shared" si="8"/>
        <v>80483.999999999985</v>
      </c>
      <c r="P28" s="58">
        <f t="shared" ref="P28:P47" si="25">J28*$P$9</f>
        <v>67048.93314398134</v>
      </c>
      <c r="Q28" s="91">
        <f t="shared" si="10"/>
        <v>9199.0668560186605</v>
      </c>
      <c r="R28" s="59">
        <f t="shared" si="23"/>
        <v>76248</v>
      </c>
      <c r="S28" s="57">
        <f t="shared" si="12"/>
        <v>59599.051683538972</v>
      </c>
      <c r="T28" s="91">
        <f t="shared" si="13"/>
        <v>8176.9483164610319</v>
      </c>
      <c r="U28" s="60">
        <f t="shared" si="14"/>
        <v>67776</v>
      </c>
      <c r="V28" s="58">
        <f t="shared" si="15"/>
        <v>52149.170223096589</v>
      </c>
      <c r="W28" s="91">
        <f t="shared" si="16"/>
        <v>7154.8297769034016</v>
      </c>
      <c r="X28" s="59">
        <f t="shared" si="17"/>
        <v>59303.999999999993</v>
      </c>
      <c r="Y28" s="57">
        <f t="shared" si="18"/>
        <v>44699.288762654222</v>
      </c>
      <c r="Z28" s="91">
        <f t="shared" si="19"/>
        <v>6132.711237345773</v>
      </c>
      <c r="AA28" s="59">
        <f t="shared" si="20"/>
        <v>50831.999999999993</v>
      </c>
    </row>
    <row r="29" spans="1:27" ht="12.75" customHeight="1">
      <c r="A29" s="187">
        <v>90</v>
      </c>
      <c r="B29" s="50">
        <v>42552</v>
      </c>
      <c r="C29" s="61">
        <f>VLOOKUP(B29,'base(indices)'!$A$4:$C$183,3,FALSE)</f>
        <v>880</v>
      </c>
      <c r="D29" s="159">
        <f>'base(indices)'!G82</f>
        <v>1.2924869699999999</v>
      </c>
      <c r="E29" s="63">
        <f t="shared" si="0"/>
        <v>1137.3885335999998</v>
      </c>
      <c r="F29" s="307">
        <f>'base(indices)'!$I$147</f>
        <v>0.30830000000000002</v>
      </c>
      <c r="G29" s="63">
        <f t="shared" si="1"/>
        <v>350.65688490887999</v>
      </c>
      <c r="H29" s="61">
        <f t="shared" si="2"/>
        <v>1488.0454185088797</v>
      </c>
      <c r="I29" s="312">
        <f t="shared" si="21"/>
        <v>136265.00227458018</v>
      </c>
      <c r="J29" s="66">
        <f t="shared" si="24"/>
        <v>74498.814604423707</v>
      </c>
      <c r="K29" s="108">
        <f t="shared" si="4"/>
        <v>10221.185395576289</v>
      </c>
      <c r="L29" s="295">
        <f t="shared" si="5"/>
        <v>84720</v>
      </c>
      <c r="M29" s="43">
        <f t="shared" si="6"/>
        <v>70773.873874202516</v>
      </c>
      <c r="N29" s="108">
        <f t="shared" si="7"/>
        <v>9710.1261257974747</v>
      </c>
      <c r="O29" s="47">
        <f t="shared" si="8"/>
        <v>80483.999999999985</v>
      </c>
      <c r="P29" s="119">
        <f t="shared" si="25"/>
        <v>67048.93314398134</v>
      </c>
      <c r="Q29" s="108">
        <f t="shared" si="10"/>
        <v>9199.0668560186605</v>
      </c>
      <c r="R29" s="46">
        <f t="shared" si="23"/>
        <v>76248</v>
      </c>
      <c r="S29" s="43">
        <f t="shared" si="12"/>
        <v>59599.051683538972</v>
      </c>
      <c r="T29" s="108">
        <f t="shared" si="13"/>
        <v>8176.9483164610319</v>
      </c>
      <c r="U29" s="47">
        <f t="shared" si="14"/>
        <v>67776</v>
      </c>
      <c r="V29" s="45">
        <f t="shared" si="15"/>
        <v>52149.170223096589</v>
      </c>
      <c r="W29" s="108">
        <f t="shared" si="16"/>
        <v>7154.8297769034016</v>
      </c>
      <c r="X29" s="46">
        <f t="shared" si="17"/>
        <v>59303.999999999993</v>
      </c>
      <c r="Y29" s="43">
        <f t="shared" si="18"/>
        <v>44699.288762654222</v>
      </c>
      <c r="Z29" s="108">
        <f t="shared" si="19"/>
        <v>6132.711237345773</v>
      </c>
      <c r="AA29" s="46">
        <f t="shared" si="20"/>
        <v>50831.999999999993</v>
      </c>
    </row>
    <row r="30" spans="1:27" ht="12.75" customHeight="1">
      <c r="A30" s="187">
        <v>89</v>
      </c>
      <c r="B30" s="50">
        <v>42583</v>
      </c>
      <c r="C30" s="61">
        <f>VLOOKUP(B30,'base(indices)'!$A$4:$C$183,3,FALSE)</f>
        <v>880</v>
      </c>
      <c r="D30" s="159">
        <f>'base(indices)'!G83</f>
        <v>1.28554502</v>
      </c>
      <c r="E30" s="54">
        <f t="shared" si="0"/>
        <v>1131.2796175999999</v>
      </c>
      <c r="F30" s="307">
        <f>'base(indices)'!$I$147</f>
        <v>0.30830000000000002</v>
      </c>
      <c r="G30" s="54">
        <f t="shared" si="1"/>
        <v>348.77350610607999</v>
      </c>
      <c r="H30" s="51">
        <f t="shared" si="2"/>
        <v>1480.05312370608</v>
      </c>
      <c r="I30" s="311">
        <f t="shared" si="21"/>
        <v>134776.95685607131</v>
      </c>
      <c r="J30" s="57">
        <f t="shared" si="24"/>
        <v>74498.814604423707</v>
      </c>
      <c r="K30" s="91">
        <f t="shared" si="4"/>
        <v>10221.185395576289</v>
      </c>
      <c r="L30" s="294">
        <f t="shared" si="5"/>
        <v>84720</v>
      </c>
      <c r="M30" s="57">
        <f t="shared" si="6"/>
        <v>70773.873874202516</v>
      </c>
      <c r="N30" s="91">
        <f t="shared" si="7"/>
        <v>9710.1261257974747</v>
      </c>
      <c r="O30" s="60">
        <f t="shared" si="8"/>
        <v>80483.999999999985</v>
      </c>
      <c r="P30" s="58">
        <f t="shared" si="25"/>
        <v>67048.93314398134</v>
      </c>
      <c r="Q30" s="91">
        <f t="shared" si="10"/>
        <v>9199.0668560186605</v>
      </c>
      <c r="R30" s="59">
        <f>P30+Q30</f>
        <v>76248</v>
      </c>
      <c r="S30" s="57">
        <f t="shared" si="12"/>
        <v>59599.051683538972</v>
      </c>
      <c r="T30" s="91">
        <f t="shared" si="13"/>
        <v>8176.9483164610319</v>
      </c>
      <c r="U30" s="60">
        <f t="shared" si="14"/>
        <v>67776</v>
      </c>
      <c r="V30" s="58">
        <f t="shared" si="15"/>
        <v>52149.170223096589</v>
      </c>
      <c r="W30" s="91">
        <f t="shared" si="16"/>
        <v>7154.8297769034016</v>
      </c>
      <c r="X30" s="59">
        <f t="shared" si="17"/>
        <v>59303.999999999993</v>
      </c>
      <c r="Y30" s="57">
        <f t="shared" si="18"/>
        <v>44699.288762654222</v>
      </c>
      <c r="Z30" s="91">
        <f t="shared" si="19"/>
        <v>6132.711237345773</v>
      </c>
      <c r="AA30" s="59">
        <f t="shared" si="20"/>
        <v>50831.999999999993</v>
      </c>
    </row>
    <row r="31" spans="1:27" ht="12.75" customHeight="1">
      <c r="A31" s="187">
        <v>88</v>
      </c>
      <c r="B31" s="50">
        <v>42614</v>
      </c>
      <c r="C31" s="61">
        <f>VLOOKUP(B31,'base(indices)'!$A$4:$C$183,3,FALSE)</f>
        <v>880</v>
      </c>
      <c r="D31" s="159">
        <f>'base(indices)'!G84</f>
        <v>1.2797859899999999</v>
      </c>
      <c r="E31" s="63">
        <f t="shared" si="0"/>
        <v>1126.2116712</v>
      </c>
      <c r="F31" s="307">
        <f>'base(indices)'!$I$147</f>
        <v>0.30830000000000002</v>
      </c>
      <c r="G31" s="63">
        <f t="shared" si="1"/>
        <v>347.21105823096002</v>
      </c>
      <c r="H31" s="61">
        <f t="shared" si="2"/>
        <v>1473.4227294309599</v>
      </c>
      <c r="I31" s="312">
        <f t="shared" si="21"/>
        <v>133296.90373236523</v>
      </c>
      <c r="J31" s="66">
        <f t="shared" si="24"/>
        <v>74498.814604423707</v>
      </c>
      <c r="K31" s="108">
        <f t="shared" si="4"/>
        <v>10221.185395576289</v>
      </c>
      <c r="L31" s="295">
        <f t="shared" si="5"/>
        <v>84720</v>
      </c>
      <c r="M31" s="43">
        <f t="shared" si="6"/>
        <v>70773.873874202516</v>
      </c>
      <c r="N31" s="108">
        <f t="shared" si="7"/>
        <v>9710.1261257974747</v>
      </c>
      <c r="O31" s="47">
        <f t="shared" si="8"/>
        <v>80483.999999999985</v>
      </c>
      <c r="P31" s="119">
        <f t="shared" si="25"/>
        <v>67048.93314398134</v>
      </c>
      <c r="Q31" s="108">
        <f t="shared" si="10"/>
        <v>9199.0668560186605</v>
      </c>
      <c r="R31" s="46">
        <f t="shared" ref="R31:R49" si="26">P31+Q31</f>
        <v>76248</v>
      </c>
      <c r="S31" s="43">
        <f t="shared" si="12"/>
        <v>59599.051683538972</v>
      </c>
      <c r="T31" s="108">
        <f t="shared" si="13"/>
        <v>8176.9483164610319</v>
      </c>
      <c r="U31" s="47">
        <f t="shared" si="14"/>
        <v>67776</v>
      </c>
      <c r="V31" s="45">
        <f t="shared" si="15"/>
        <v>52149.170223096589</v>
      </c>
      <c r="W31" s="108">
        <f t="shared" si="16"/>
        <v>7154.8297769034016</v>
      </c>
      <c r="X31" s="46">
        <f t="shared" si="17"/>
        <v>59303.999999999993</v>
      </c>
      <c r="Y31" s="43">
        <f t="shared" si="18"/>
        <v>44699.288762654222</v>
      </c>
      <c r="Z31" s="108">
        <f t="shared" si="19"/>
        <v>6132.711237345773</v>
      </c>
      <c r="AA31" s="46">
        <f t="shared" si="20"/>
        <v>50831.999999999993</v>
      </c>
    </row>
    <row r="32" spans="1:27" ht="12.75" customHeight="1">
      <c r="A32" s="187">
        <v>87</v>
      </c>
      <c r="B32" s="50">
        <v>42644</v>
      </c>
      <c r="C32" s="61">
        <f>VLOOKUP(B32,'base(indices)'!$A$4:$C$183,3,FALSE)</f>
        <v>880</v>
      </c>
      <c r="D32" s="159">
        <f>'base(indices)'!G85</f>
        <v>1.2768492300000001</v>
      </c>
      <c r="E32" s="54">
        <f t="shared" si="0"/>
        <v>1123.6273224000001</v>
      </c>
      <c r="F32" s="307">
        <f>'base(indices)'!$I$147</f>
        <v>0.30830000000000002</v>
      </c>
      <c r="G32" s="54">
        <f t="shared" si="1"/>
        <v>346.41430349592008</v>
      </c>
      <c r="H32" s="51">
        <f t="shared" si="2"/>
        <v>1470.0416258959203</v>
      </c>
      <c r="I32" s="311">
        <f t="shared" si="21"/>
        <v>131823.48100293428</v>
      </c>
      <c r="J32" s="57">
        <f t="shared" si="24"/>
        <v>74498.814604423707</v>
      </c>
      <c r="K32" s="91">
        <f t="shared" si="4"/>
        <v>10221.185395576289</v>
      </c>
      <c r="L32" s="294">
        <f t="shared" si="5"/>
        <v>84720</v>
      </c>
      <c r="M32" s="57">
        <f t="shared" si="6"/>
        <v>70773.873874202516</v>
      </c>
      <c r="N32" s="91">
        <f t="shared" si="7"/>
        <v>9710.1261257974747</v>
      </c>
      <c r="O32" s="60">
        <f t="shared" si="8"/>
        <v>80483.999999999985</v>
      </c>
      <c r="P32" s="58">
        <f t="shared" si="25"/>
        <v>67048.93314398134</v>
      </c>
      <c r="Q32" s="91">
        <f t="shared" si="10"/>
        <v>9199.0668560186605</v>
      </c>
      <c r="R32" s="59">
        <f t="shared" si="26"/>
        <v>76248</v>
      </c>
      <c r="S32" s="57">
        <f t="shared" si="12"/>
        <v>59599.051683538972</v>
      </c>
      <c r="T32" s="91">
        <f t="shared" si="13"/>
        <v>8176.9483164610319</v>
      </c>
      <c r="U32" s="60">
        <f t="shared" si="14"/>
        <v>67776</v>
      </c>
      <c r="V32" s="58">
        <f t="shared" si="15"/>
        <v>52149.170223096589</v>
      </c>
      <c r="W32" s="91">
        <f t="shared" si="16"/>
        <v>7154.8297769034016</v>
      </c>
      <c r="X32" s="59">
        <f t="shared" si="17"/>
        <v>59303.999999999993</v>
      </c>
      <c r="Y32" s="57">
        <f t="shared" si="18"/>
        <v>44699.288762654222</v>
      </c>
      <c r="Z32" s="91">
        <f t="shared" si="19"/>
        <v>6132.711237345773</v>
      </c>
      <c r="AA32" s="59">
        <f t="shared" si="20"/>
        <v>50831.999999999993</v>
      </c>
    </row>
    <row r="33" spans="1:27" ht="12.75" customHeight="1">
      <c r="A33" s="187">
        <v>86</v>
      </c>
      <c r="B33" s="50">
        <v>42675</v>
      </c>
      <c r="C33" s="61">
        <f>VLOOKUP(B33,'base(indices)'!$A$4:$C$183,3,FALSE)</f>
        <v>880</v>
      </c>
      <c r="D33" s="159">
        <f>'base(indices)'!G86</f>
        <v>1.2744278200000001</v>
      </c>
      <c r="E33" s="63">
        <f t="shared" si="0"/>
        <v>1121.4964816000002</v>
      </c>
      <c r="F33" s="307">
        <f>'base(indices)'!$I$147</f>
        <v>0.30830000000000002</v>
      </c>
      <c r="G33" s="63">
        <f t="shared" si="1"/>
        <v>345.75736527728009</v>
      </c>
      <c r="H33" s="61">
        <f t="shared" si="2"/>
        <v>1467.2538468772802</v>
      </c>
      <c r="I33" s="312">
        <f t="shared" si="21"/>
        <v>130353.43937703836</v>
      </c>
      <c r="J33" s="66">
        <f t="shared" si="24"/>
        <v>74498.814604423707</v>
      </c>
      <c r="K33" s="108">
        <f t="shared" si="4"/>
        <v>10221.185395576289</v>
      </c>
      <c r="L33" s="295">
        <f t="shared" si="5"/>
        <v>84720</v>
      </c>
      <c r="M33" s="43">
        <f t="shared" si="6"/>
        <v>70773.873874202516</v>
      </c>
      <c r="N33" s="108">
        <f t="shared" si="7"/>
        <v>9710.1261257974747</v>
      </c>
      <c r="O33" s="47">
        <f t="shared" si="8"/>
        <v>80483.999999999985</v>
      </c>
      <c r="P33" s="119">
        <f t="shared" si="25"/>
        <v>67048.93314398134</v>
      </c>
      <c r="Q33" s="108">
        <f t="shared" si="10"/>
        <v>9199.0668560186605</v>
      </c>
      <c r="R33" s="46">
        <f t="shared" si="26"/>
        <v>76248</v>
      </c>
      <c r="S33" s="43">
        <f t="shared" si="12"/>
        <v>59599.051683538972</v>
      </c>
      <c r="T33" s="108">
        <f t="shared" si="13"/>
        <v>8176.9483164610319</v>
      </c>
      <c r="U33" s="47">
        <f t="shared" si="14"/>
        <v>67776</v>
      </c>
      <c r="V33" s="45">
        <f t="shared" si="15"/>
        <v>52149.170223096589</v>
      </c>
      <c r="W33" s="108">
        <f t="shared" si="16"/>
        <v>7154.8297769034016</v>
      </c>
      <c r="X33" s="46">
        <f t="shared" si="17"/>
        <v>59303.999999999993</v>
      </c>
      <c r="Y33" s="43">
        <f t="shared" si="18"/>
        <v>44699.288762654222</v>
      </c>
      <c r="Z33" s="108">
        <f t="shared" si="19"/>
        <v>6132.711237345773</v>
      </c>
      <c r="AA33" s="46">
        <f t="shared" si="20"/>
        <v>50831.999999999993</v>
      </c>
    </row>
    <row r="34" spans="1:27" ht="12.75" customHeight="1" thickBot="1">
      <c r="A34" s="305">
        <v>85</v>
      </c>
      <c r="B34" s="300">
        <v>42705</v>
      </c>
      <c r="C34" s="69">
        <f>VLOOKUP(B34,'base(indices)'!$A$4:$C$183,3,FALSE)</f>
        <v>880</v>
      </c>
      <c r="D34" s="272">
        <f>'base(indices)'!G87</f>
        <v>1.2711228999999999</v>
      </c>
      <c r="E34" s="163">
        <f t="shared" si="0"/>
        <v>1118.588152</v>
      </c>
      <c r="F34" s="304">
        <f>'base(indices)'!$I$147</f>
        <v>0.30830000000000002</v>
      </c>
      <c r="G34" s="163">
        <f t="shared" si="1"/>
        <v>344.8607272616</v>
      </c>
      <c r="H34" s="162">
        <f t="shared" si="2"/>
        <v>1463.4488792616</v>
      </c>
      <c r="I34" s="313">
        <f t="shared" si="21"/>
        <v>128886.18553016108</v>
      </c>
      <c r="J34" s="57">
        <f>IF((I32)+K32-(H32/2)&gt;$I$137,$I$137-K32,(I32)-(H32/2))</f>
        <v>74498.814604423707</v>
      </c>
      <c r="K34" s="202">
        <f t="shared" si="4"/>
        <v>10221.185395576289</v>
      </c>
      <c r="L34" s="314">
        <f t="shared" si="5"/>
        <v>84720</v>
      </c>
      <c r="M34" s="282">
        <f t="shared" si="6"/>
        <v>70773.873874202516</v>
      </c>
      <c r="N34" s="202">
        <f t="shared" si="7"/>
        <v>9710.1261257974747</v>
      </c>
      <c r="O34" s="289">
        <f t="shared" si="8"/>
        <v>80483.999999999985</v>
      </c>
      <c r="P34" s="58">
        <f t="shared" si="25"/>
        <v>67048.93314398134</v>
      </c>
      <c r="Q34" s="91">
        <f t="shared" si="10"/>
        <v>9199.0668560186605</v>
      </c>
      <c r="R34" s="59">
        <f t="shared" si="26"/>
        <v>76248</v>
      </c>
      <c r="S34" s="85">
        <f t="shared" si="12"/>
        <v>59599.051683538972</v>
      </c>
      <c r="T34" s="86">
        <f t="shared" si="13"/>
        <v>8176.9483164610319</v>
      </c>
      <c r="U34" s="107">
        <f t="shared" si="14"/>
        <v>67776</v>
      </c>
      <c r="V34" s="58">
        <f t="shared" si="15"/>
        <v>52149.170223096589</v>
      </c>
      <c r="W34" s="91">
        <f t="shared" si="16"/>
        <v>7154.8297769034016</v>
      </c>
      <c r="X34" s="59">
        <f t="shared" si="17"/>
        <v>59303.999999999993</v>
      </c>
      <c r="Y34" s="85">
        <f t="shared" si="18"/>
        <v>44699.288762654222</v>
      </c>
      <c r="Z34" s="86">
        <f t="shared" si="19"/>
        <v>6132.711237345773</v>
      </c>
      <c r="AA34" s="165">
        <f t="shared" si="20"/>
        <v>50831.999999999993</v>
      </c>
    </row>
    <row r="35" spans="1:27" ht="12.75" customHeight="1">
      <c r="A35" s="158">
        <v>84</v>
      </c>
      <c r="B35" s="246">
        <v>42736</v>
      </c>
      <c r="C35" s="273">
        <f>VLOOKUP(B35,'base(indices)'!$A$4:$C$183,3,FALSE)</f>
        <v>937</v>
      </c>
      <c r="D35" s="176">
        <f>'base(indices)'!G88</f>
        <v>1.2687123499999999</v>
      </c>
      <c r="E35" s="154">
        <f t="shared" si="0"/>
        <v>1188.7834719499999</v>
      </c>
      <c r="F35" s="264">
        <f>'base(indices)'!$I$147</f>
        <v>0.30830000000000002</v>
      </c>
      <c r="G35" s="154">
        <f t="shared" si="1"/>
        <v>366.50194440218502</v>
      </c>
      <c r="H35" s="155">
        <f t="shared" si="2"/>
        <v>1555.2854163521849</v>
      </c>
      <c r="I35" s="370">
        <f t="shared" si="21"/>
        <v>127422.73665089947</v>
      </c>
      <c r="J35" s="385">
        <f t="shared" ref="J35:J45" si="27">IF((I35)+K35-(H35/2)&gt;$I$137,$I$137-K35,(I35)-(H35/2))</f>
        <v>74498.814604423707</v>
      </c>
      <c r="K35" s="109">
        <f t="shared" si="4"/>
        <v>10221.185395576289</v>
      </c>
      <c r="L35" s="293">
        <f t="shared" si="5"/>
        <v>84720</v>
      </c>
      <c r="M35" s="138">
        <f t="shared" si="6"/>
        <v>70773.873874202516</v>
      </c>
      <c r="N35" s="109">
        <f t="shared" si="7"/>
        <v>9710.1261257974747</v>
      </c>
      <c r="O35" s="49">
        <f t="shared" si="8"/>
        <v>80483.999999999985</v>
      </c>
      <c r="P35" s="119">
        <f t="shared" si="25"/>
        <v>67048.93314398134</v>
      </c>
      <c r="Q35" s="108">
        <f t="shared" si="10"/>
        <v>9199.0668560186605</v>
      </c>
      <c r="R35" s="46">
        <f t="shared" si="26"/>
        <v>76248</v>
      </c>
      <c r="S35" s="283">
        <f t="shared" si="12"/>
        <v>59599.051683538972</v>
      </c>
      <c r="T35" s="156">
        <f t="shared" si="13"/>
        <v>8176.9483164610319</v>
      </c>
      <c r="U35" s="290">
        <f t="shared" si="14"/>
        <v>67776</v>
      </c>
      <c r="V35" s="45">
        <f t="shared" si="15"/>
        <v>52149.170223096589</v>
      </c>
      <c r="W35" s="108">
        <f t="shared" si="16"/>
        <v>7154.8297769034016</v>
      </c>
      <c r="X35" s="46">
        <f t="shared" si="17"/>
        <v>59303.999999999993</v>
      </c>
      <c r="Y35" s="283">
        <f t="shared" si="18"/>
        <v>44699.288762654222</v>
      </c>
      <c r="Z35" s="156">
        <f t="shared" si="19"/>
        <v>6132.711237345773</v>
      </c>
      <c r="AA35" s="150">
        <f t="shared" si="20"/>
        <v>50831.999999999993</v>
      </c>
    </row>
    <row r="36" spans="1:27" ht="12.75" customHeight="1">
      <c r="A36" s="105">
        <v>83</v>
      </c>
      <c r="B36" s="50">
        <v>42767</v>
      </c>
      <c r="C36" s="61">
        <f>VLOOKUP(B36,'base(indices)'!$A$4:$C$183,3,FALSE)</f>
        <v>937</v>
      </c>
      <c r="D36" s="159">
        <f>'base(indices)'!G89</f>
        <v>1.2647914899999999</v>
      </c>
      <c r="E36" s="54">
        <f t="shared" si="0"/>
        <v>1185.1096261299999</v>
      </c>
      <c r="F36" s="307">
        <f>'base(indices)'!$I$147</f>
        <v>0.30830000000000002</v>
      </c>
      <c r="G36" s="54">
        <f t="shared" si="1"/>
        <v>365.369297735879</v>
      </c>
      <c r="H36" s="51">
        <f t="shared" si="2"/>
        <v>1550.4789238658789</v>
      </c>
      <c r="I36" s="311">
        <f t="shared" si="21"/>
        <v>125867.45123454729</v>
      </c>
      <c r="J36" s="57">
        <f t="shared" si="27"/>
        <v>74498.814604423707</v>
      </c>
      <c r="K36" s="91">
        <f t="shared" si="4"/>
        <v>10221.185395576289</v>
      </c>
      <c r="L36" s="294">
        <f t="shared" si="5"/>
        <v>84720</v>
      </c>
      <c r="M36" s="57">
        <f t="shared" si="6"/>
        <v>70773.873874202516</v>
      </c>
      <c r="N36" s="91">
        <f t="shared" si="7"/>
        <v>9710.1261257974747</v>
      </c>
      <c r="O36" s="59">
        <f t="shared" si="8"/>
        <v>80483.999999999985</v>
      </c>
      <c r="P36" s="58">
        <f t="shared" si="25"/>
        <v>67048.93314398134</v>
      </c>
      <c r="Q36" s="91">
        <f t="shared" si="10"/>
        <v>9199.0668560186605</v>
      </c>
      <c r="R36" s="59">
        <f t="shared" si="26"/>
        <v>76248</v>
      </c>
      <c r="S36" s="57">
        <f t="shared" si="12"/>
        <v>59599.051683538972</v>
      </c>
      <c r="T36" s="91">
        <f t="shared" si="13"/>
        <v>8176.9483164610319</v>
      </c>
      <c r="U36" s="60">
        <f t="shared" si="14"/>
        <v>67776</v>
      </c>
      <c r="V36" s="58">
        <f t="shared" si="15"/>
        <v>52149.170223096589</v>
      </c>
      <c r="W36" s="91">
        <f t="shared" si="16"/>
        <v>7154.8297769034016</v>
      </c>
      <c r="X36" s="59">
        <f t="shared" si="17"/>
        <v>59303.999999999993</v>
      </c>
      <c r="Y36" s="57">
        <f t="shared" si="18"/>
        <v>44699.288762654222</v>
      </c>
      <c r="Z36" s="91">
        <f t="shared" si="19"/>
        <v>6132.711237345773</v>
      </c>
      <c r="AA36" s="59">
        <f t="shared" si="20"/>
        <v>50831.999999999993</v>
      </c>
    </row>
    <row r="37" spans="1:27" ht="12.75" customHeight="1">
      <c r="A37" s="105">
        <v>82</v>
      </c>
      <c r="B37" s="50">
        <v>42795</v>
      </c>
      <c r="C37" s="61">
        <f>VLOOKUP(B37,'base(indices)'!$A$4:$C$183,3,FALSE)</f>
        <v>937</v>
      </c>
      <c r="D37" s="159">
        <f>'base(indices)'!G90</f>
        <v>1.2579982999999999</v>
      </c>
      <c r="E37" s="63">
        <f t="shared" si="0"/>
        <v>1178.7444071</v>
      </c>
      <c r="F37" s="307">
        <f>'base(indices)'!$I$147</f>
        <v>0.30830000000000002</v>
      </c>
      <c r="G37" s="63">
        <f t="shared" si="1"/>
        <v>363.40690070893004</v>
      </c>
      <c r="H37" s="61">
        <f t="shared" si="2"/>
        <v>1542.1513078089301</v>
      </c>
      <c r="I37" s="312">
        <f t="shared" si="21"/>
        <v>124316.97231068141</v>
      </c>
      <c r="J37" s="66">
        <f t="shared" si="27"/>
        <v>74498.814604423707</v>
      </c>
      <c r="K37" s="108">
        <f t="shared" si="4"/>
        <v>10221.185395576289</v>
      </c>
      <c r="L37" s="295">
        <f t="shared" si="5"/>
        <v>84720</v>
      </c>
      <c r="M37" s="43">
        <f t="shared" si="6"/>
        <v>70773.873874202516</v>
      </c>
      <c r="N37" s="108">
        <f t="shared" si="7"/>
        <v>9710.1261257974747</v>
      </c>
      <c r="O37" s="46">
        <f t="shared" si="8"/>
        <v>80483.999999999985</v>
      </c>
      <c r="P37" s="119">
        <f t="shared" si="25"/>
        <v>67048.93314398134</v>
      </c>
      <c r="Q37" s="108">
        <f t="shared" si="10"/>
        <v>9199.0668560186605</v>
      </c>
      <c r="R37" s="46">
        <f t="shared" si="26"/>
        <v>76248</v>
      </c>
      <c r="S37" s="43">
        <f t="shared" si="12"/>
        <v>59599.051683538972</v>
      </c>
      <c r="T37" s="108">
        <f t="shared" si="13"/>
        <v>8176.9483164610319</v>
      </c>
      <c r="U37" s="47">
        <f t="shared" si="14"/>
        <v>67776</v>
      </c>
      <c r="V37" s="45">
        <f t="shared" si="15"/>
        <v>52149.170223096589</v>
      </c>
      <c r="W37" s="108">
        <f t="shared" si="16"/>
        <v>7154.8297769034016</v>
      </c>
      <c r="X37" s="46">
        <f t="shared" si="17"/>
        <v>59303.999999999993</v>
      </c>
      <c r="Y37" s="43">
        <f t="shared" si="18"/>
        <v>44699.288762654222</v>
      </c>
      <c r="Z37" s="108">
        <f t="shared" si="19"/>
        <v>6132.711237345773</v>
      </c>
      <c r="AA37" s="46">
        <f t="shared" si="20"/>
        <v>50831.999999999993</v>
      </c>
    </row>
    <row r="38" spans="1:27" ht="12.75" customHeight="1">
      <c r="A38" s="105">
        <v>81</v>
      </c>
      <c r="B38" s="50">
        <v>42826</v>
      </c>
      <c r="C38" s="61">
        <f>VLOOKUP(B38,'base(indices)'!$A$4:$C$183,3,FALSE)</f>
        <v>937</v>
      </c>
      <c r="D38" s="159">
        <f>'base(indices)'!G91</f>
        <v>1.2561141300000001</v>
      </c>
      <c r="E38" s="54">
        <f t="shared" si="0"/>
        <v>1176.9789398100002</v>
      </c>
      <c r="F38" s="307">
        <f>'base(indices)'!$I$147</f>
        <v>0.30830000000000002</v>
      </c>
      <c r="G38" s="54">
        <f t="shared" si="1"/>
        <v>362.86260714342308</v>
      </c>
      <c r="H38" s="51">
        <f t="shared" si="2"/>
        <v>1539.8415469534232</v>
      </c>
      <c r="I38" s="311">
        <f t="shared" si="21"/>
        <v>122774.82100287247</v>
      </c>
      <c r="J38" s="57">
        <f t="shared" si="27"/>
        <v>74498.814604423707</v>
      </c>
      <c r="K38" s="91">
        <f t="shared" si="4"/>
        <v>10221.185395576289</v>
      </c>
      <c r="L38" s="294">
        <f t="shared" si="5"/>
        <v>84720</v>
      </c>
      <c r="M38" s="57">
        <f t="shared" si="6"/>
        <v>70773.873874202516</v>
      </c>
      <c r="N38" s="91">
        <f t="shared" si="7"/>
        <v>9710.1261257974747</v>
      </c>
      <c r="O38" s="59">
        <f t="shared" si="8"/>
        <v>80483.999999999985</v>
      </c>
      <c r="P38" s="58">
        <f t="shared" si="25"/>
        <v>67048.93314398134</v>
      </c>
      <c r="Q38" s="91">
        <f t="shared" si="10"/>
        <v>9199.0668560186605</v>
      </c>
      <c r="R38" s="59">
        <f t="shared" si="26"/>
        <v>76248</v>
      </c>
      <c r="S38" s="57">
        <f t="shared" si="12"/>
        <v>59599.051683538972</v>
      </c>
      <c r="T38" s="91">
        <f t="shared" si="13"/>
        <v>8176.9483164610319</v>
      </c>
      <c r="U38" s="60">
        <f t="shared" si="14"/>
        <v>67776</v>
      </c>
      <c r="V38" s="58">
        <f t="shared" si="15"/>
        <v>52149.170223096589</v>
      </c>
      <c r="W38" s="91">
        <f t="shared" si="16"/>
        <v>7154.8297769034016</v>
      </c>
      <c r="X38" s="59">
        <f t="shared" si="17"/>
        <v>59303.999999999993</v>
      </c>
      <c r="Y38" s="57">
        <f t="shared" si="18"/>
        <v>44699.288762654222</v>
      </c>
      <c r="Z38" s="91">
        <f t="shared" si="19"/>
        <v>6132.711237345773</v>
      </c>
      <c r="AA38" s="59">
        <f t="shared" si="20"/>
        <v>50831.999999999993</v>
      </c>
    </row>
    <row r="39" spans="1:27" ht="12.75" customHeight="1">
      <c r="A39" s="105">
        <v>80</v>
      </c>
      <c r="B39" s="50">
        <v>42856</v>
      </c>
      <c r="C39" s="61">
        <f>VLOOKUP(B39,'base(indices)'!$A$4:$C$183,3,FALSE)</f>
        <v>937</v>
      </c>
      <c r="D39" s="159">
        <f>'base(indices)'!G92</f>
        <v>1.25348182</v>
      </c>
      <c r="E39" s="63">
        <f t="shared" si="0"/>
        <v>1174.5124653400001</v>
      </c>
      <c r="F39" s="307">
        <f>'base(indices)'!$I$147</f>
        <v>0.30830000000000002</v>
      </c>
      <c r="G39" s="63">
        <f t="shared" si="1"/>
        <v>362.10219306432202</v>
      </c>
      <c r="H39" s="61">
        <f t="shared" si="2"/>
        <v>1536.6146584043222</v>
      </c>
      <c r="I39" s="312">
        <f t="shared" si="21"/>
        <v>121234.97945591905</v>
      </c>
      <c r="J39" s="66">
        <f t="shared" si="27"/>
        <v>74498.814604423707</v>
      </c>
      <c r="K39" s="108">
        <f t="shared" si="4"/>
        <v>10221.185395576289</v>
      </c>
      <c r="L39" s="295">
        <f t="shared" si="5"/>
        <v>84720</v>
      </c>
      <c r="M39" s="43">
        <f t="shared" si="6"/>
        <v>70773.873874202516</v>
      </c>
      <c r="N39" s="108">
        <f t="shared" si="7"/>
        <v>9710.1261257974747</v>
      </c>
      <c r="O39" s="46">
        <f t="shared" si="8"/>
        <v>80483.999999999985</v>
      </c>
      <c r="P39" s="119">
        <f t="shared" si="25"/>
        <v>67048.93314398134</v>
      </c>
      <c r="Q39" s="108">
        <f t="shared" si="10"/>
        <v>9199.0668560186605</v>
      </c>
      <c r="R39" s="46">
        <f t="shared" si="26"/>
        <v>76248</v>
      </c>
      <c r="S39" s="43">
        <f t="shared" si="12"/>
        <v>59599.051683538972</v>
      </c>
      <c r="T39" s="108">
        <f t="shared" si="13"/>
        <v>8176.9483164610319</v>
      </c>
      <c r="U39" s="47">
        <f t="shared" si="14"/>
        <v>67776</v>
      </c>
      <c r="V39" s="45">
        <f t="shared" si="15"/>
        <v>52149.170223096589</v>
      </c>
      <c r="W39" s="108">
        <f t="shared" si="16"/>
        <v>7154.8297769034016</v>
      </c>
      <c r="X39" s="46">
        <f t="shared" si="17"/>
        <v>59303.999999999993</v>
      </c>
      <c r="Y39" s="43">
        <f t="shared" si="18"/>
        <v>44699.288762654222</v>
      </c>
      <c r="Z39" s="108">
        <f t="shared" si="19"/>
        <v>6132.711237345773</v>
      </c>
      <c r="AA39" s="46">
        <f t="shared" si="20"/>
        <v>50831.999999999993</v>
      </c>
    </row>
    <row r="40" spans="1:27" ht="12.75" customHeight="1">
      <c r="A40" s="105">
        <v>79</v>
      </c>
      <c r="B40" s="50">
        <v>42887</v>
      </c>
      <c r="C40" s="61">
        <f>VLOOKUP(B40,'base(indices)'!$A$4:$C$183,3,FALSE)</f>
        <v>937</v>
      </c>
      <c r="D40" s="159">
        <f>'base(indices)'!G93</f>
        <v>1.25048067</v>
      </c>
      <c r="E40" s="54">
        <f t="shared" si="0"/>
        <v>1171.7003877899999</v>
      </c>
      <c r="F40" s="307">
        <f>'base(indices)'!$I$147</f>
        <v>0.30830000000000002</v>
      </c>
      <c r="G40" s="54">
        <f t="shared" si="1"/>
        <v>361.23522955565699</v>
      </c>
      <c r="H40" s="51">
        <f t="shared" si="2"/>
        <v>1532.935617345657</v>
      </c>
      <c r="I40" s="311">
        <f t="shared" si="21"/>
        <v>119698.36479751473</v>
      </c>
      <c r="J40" s="57">
        <f t="shared" si="27"/>
        <v>74498.814604423707</v>
      </c>
      <c r="K40" s="91">
        <f t="shared" si="4"/>
        <v>10221.185395576289</v>
      </c>
      <c r="L40" s="294">
        <f t="shared" si="5"/>
        <v>84720</v>
      </c>
      <c r="M40" s="57">
        <f t="shared" si="6"/>
        <v>70773.873874202516</v>
      </c>
      <c r="N40" s="91">
        <f t="shared" si="7"/>
        <v>9710.1261257974747</v>
      </c>
      <c r="O40" s="59">
        <f t="shared" si="8"/>
        <v>80483.999999999985</v>
      </c>
      <c r="P40" s="58">
        <f t="shared" si="25"/>
        <v>67048.93314398134</v>
      </c>
      <c r="Q40" s="91">
        <f t="shared" si="10"/>
        <v>9199.0668560186605</v>
      </c>
      <c r="R40" s="59">
        <f t="shared" si="26"/>
        <v>76248</v>
      </c>
      <c r="S40" s="57">
        <f t="shared" si="12"/>
        <v>59599.051683538972</v>
      </c>
      <c r="T40" s="91">
        <f t="shared" si="13"/>
        <v>8176.9483164610319</v>
      </c>
      <c r="U40" s="60">
        <f t="shared" si="14"/>
        <v>67776</v>
      </c>
      <c r="V40" s="58">
        <f t="shared" si="15"/>
        <v>52149.170223096589</v>
      </c>
      <c r="W40" s="91">
        <f t="shared" si="16"/>
        <v>7154.8297769034016</v>
      </c>
      <c r="X40" s="59">
        <f t="shared" si="17"/>
        <v>59303.999999999993</v>
      </c>
      <c r="Y40" s="57">
        <f t="shared" si="18"/>
        <v>44699.288762654222</v>
      </c>
      <c r="Z40" s="91">
        <f t="shared" si="19"/>
        <v>6132.711237345773</v>
      </c>
      <c r="AA40" s="59">
        <f t="shared" si="20"/>
        <v>50831.999999999993</v>
      </c>
    </row>
    <row r="41" spans="1:27" ht="12.75" customHeight="1">
      <c r="A41" s="105">
        <v>78</v>
      </c>
      <c r="B41" s="50">
        <v>42917</v>
      </c>
      <c r="C41" s="61">
        <f>VLOOKUP(B41,'base(indices)'!$A$4:$C$183,3,FALSE)</f>
        <v>937</v>
      </c>
      <c r="D41" s="159">
        <f>'base(indices)'!G94</f>
        <v>1.2484830899999999</v>
      </c>
      <c r="E41" s="63">
        <f t="shared" si="0"/>
        <v>1169.8286553299999</v>
      </c>
      <c r="F41" s="307">
        <f>'base(indices)'!$I$147</f>
        <v>0.30830000000000002</v>
      </c>
      <c r="G41" s="63">
        <f t="shared" si="1"/>
        <v>360.65817443823903</v>
      </c>
      <c r="H41" s="61">
        <f t="shared" si="2"/>
        <v>1530.486829768239</v>
      </c>
      <c r="I41" s="312">
        <f t="shared" si="21"/>
        <v>118165.42918016907</v>
      </c>
      <c r="J41" s="66">
        <f t="shared" si="27"/>
        <v>74498.814604423707</v>
      </c>
      <c r="K41" s="108">
        <f t="shared" si="4"/>
        <v>10221.185395576289</v>
      </c>
      <c r="L41" s="295">
        <f t="shared" si="5"/>
        <v>84720</v>
      </c>
      <c r="M41" s="43">
        <f t="shared" si="6"/>
        <v>70773.873874202516</v>
      </c>
      <c r="N41" s="108">
        <f t="shared" si="7"/>
        <v>9710.1261257974747</v>
      </c>
      <c r="O41" s="46">
        <f t="shared" si="8"/>
        <v>80483.999999999985</v>
      </c>
      <c r="P41" s="119">
        <f t="shared" si="25"/>
        <v>67048.93314398134</v>
      </c>
      <c r="Q41" s="108">
        <f t="shared" si="10"/>
        <v>9199.0668560186605</v>
      </c>
      <c r="R41" s="46">
        <f t="shared" si="26"/>
        <v>76248</v>
      </c>
      <c r="S41" s="43">
        <f t="shared" si="12"/>
        <v>59599.051683538972</v>
      </c>
      <c r="T41" s="108">
        <f t="shared" si="13"/>
        <v>8176.9483164610319</v>
      </c>
      <c r="U41" s="47">
        <f t="shared" si="14"/>
        <v>67776</v>
      </c>
      <c r="V41" s="45">
        <f t="shared" si="15"/>
        <v>52149.170223096589</v>
      </c>
      <c r="W41" s="108">
        <f t="shared" si="16"/>
        <v>7154.8297769034016</v>
      </c>
      <c r="X41" s="46">
        <f t="shared" si="17"/>
        <v>59303.999999999993</v>
      </c>
      <c r="Y41" s="43">
        <f t="shared" si="18"/>
        <v>44699.288762654222</v>
      </c>
      <c r="Z41" s="108">
        <f t="shared" si="19"/>
        <v>6132.711237345773</v>
      </c>
      <c r="AA41" s="46">
        <f t="shared" si="20"/>
        <v>50831.999999999993</v>
      </c>
    </row>
    <row r="42" spans="1:27" ht="12.75" customHeight="1">
      <c r="A42" s="105">
        <v>77</v>
      </c>
      <c r="B42" s="50">
        <v>42948</v>
      </c>
      <c r="C42" s="61">
        <f>VLOOKUP(B42,'base(indices)'!$A$4:$C$183,3,FALSE)</f>
        <v>937</v>
      </c>
      <c r="D42" s="159">
        <f>'base(indices)'!G95</f>
        <v>1.2507344199999999</v>
      </c>
      <c r="E42" s="54">
        <f t="shared" si="0"/>
        <v>1171.9381515399998</v>
      </c>
      <c r="F42" s="307">
        <f>'base(indices)'!$I$147</f>
        <v>0.30830000000000002</v>
      </c>
      <c r="G42" s="54">
        <f t="shared" si="1"/>
        <v>361.30853211978194</v>
      </c>
      <c r="H42" s="51">
        <f t="shared" si="2"/>
        <v>1533.2466836597819</v>
      </c>
      <c r="I42" s="311">
        <f t="shared" si="21"/>
        <v>116634.94235040083</v>
      </c>
      <c r="J42" s="57">
        <f t="shared" si="27"/>
        <v>74498.814604423707</v>
      </c>
      <c r="K42" s="91">
        <f t="shared" si="4"/>
        <v>10221.185395576289</v>
      </c>
      <c r="L42" s="294">
        <f t="shared" si="5"/>
        <v>84720</v>
      </c>
      <c r="M42" s="57">
        <f t="shared" si="6"/>
        <v>70773.873874202516</v>
      </c>
      <c r="N42" s="91">
        <f t="shared" si="7"/>
        <v>9710.1261257974747</v>
      </c>
      <c r="O42" s="59">
        <f t="shared" si="8"/>
        <v>80483.999999999985</v>
      </c>
      <c r="P42" s="58">
        <f t="shared" si="25"/>
        <v>67048.93314398134</v>
      </c>
      <c r="Q42" s="91">
        <f t="shared" si="10"/>
        <v>9199.0668560186605</v>
      </c>
      <c r="R42" s="59">
        <f t="shared" si="26"/>
        <v>76248</v>
      </c>
      <c r="S42" s="57">
        <f t="shared" si="12"/>
        <v>59599.051683538972</v>
      </c>
      <c r="T42" s="91">
        <f t="shared" si="13"/>
        <v>8176.9483164610319</v>
      </c>
      <c r="U42" s="60">
        <f t="shared" si="14"/>
        <v>67776</v>
      </c>
      <c r="V42" s="58">
        <f t="shared" si="15"/>
        <v>52149.170223096589</v>
      </c>
      <c r="W42" s="91">
        <f t="shared" si="16"/>
        <v>7154.8297769034016</v>
      </c>
      <c r="X42" s="59">
        <f t="shared" si="17"/>
        <v>59303.999999999993</v>
      </c>
      <c r="Y42" s="57">
        <f t="shared" si="18"/>
        <v>44699.288762654222</v>
      </c>
      <c r="Z42" s="91">
        <f t="shared" si="19"/>
        <v>6132.711237345773</v>
      </c>
      <c r="AA42" s="59">
        <f t="shared" si="20"/>
        <v>50831.999999999993</v>
      </c>
    </row>
    <row r="43" spans="1:27" ht="12.75" customHeight="1">
      <c r="A43" s="105">
        <v>76</v>
      </c>
      <c r="B43" s="50">
        <v>42979</v>
      </c>
      <c r="C43" s="61">
        <f>VLOOKUP(B43,'base(indices)'!$A$4:$C$183,3,FALSE)</f>
        <v>937</v>
      </c>
      <c r="D43" s="159">
        <f>'base(indices)'!G96</f>
        <v>1.24637211</v>
      </c>
      <c r="E43" s="63">
        <f t="shared" si="0"/>
        <v>1167.8506670700001</v>
      </c>
      <c r="F43" s="307">
        <f>'base(indices)'!$I$147</f>
        <v>0.30830000000000002</v>
      </c>
      <c r="G43" s="63">
        <f t="shared" si="1"/>
        <v>360.04836065768103</v>
      </c>
      <c r="H43" s="61">
        <f t="shared" si="2"/>
        <v>1527.8990277276812</v>
      </c>
      <c r="I43" s="312">
        <f t="shared" si="21"/>
        <v>115101.69566674104</v>
      </c>
      <c r="J43" s="66">
        <f t="shared" si="27"/>
        <v>74498.814604423707</v>
      </c>
      <c r="K43" s="108">
        <f t="shared" si="4"/>
        <v>10221.185395576289</v>
      </c>
      <c r="L43" s="295">
        <f t="shared" si="5"/>
        <v>84720</v>
      </c>
      <c r="M43" s="43">
        <f t="shared" si="6"/>
        <v>70773.873874202516</v>
      </c>
      <c r="N43" s="108">
        <f t="shared" si="7"/>
        <v>9710.1261257974747</v>
      </c>
      <c r="O43" s="46">
        <f t="shared" si="8"/>
        <v>80483.999999999985</v>
      </c>
      <c r="P43" s="119">
        <f t="shared" si="25"/>
        <v>67048.93314398134</v>
      </c>
      <c r="Q43" s="108">
        <f t="shared" si="10"/>
        <v>9199.0668560186605</v>
      </c>
      <c r="R43" s="46">
        <f t="shared" si="26"/>
        <v>76248</v>
      </c>
      <c r="S43" s="43">
        <f t="shared" si="12"/>
        <v>59599.051683538972</v>
      </c>
      <c r="T43" s="108">
        <f t="shared" si="13"/>
        <v>8176.9483164610319</v>
      </c>
      <c r="U43" s="47">
        <f t="shared" si="14"/>
        <v>67776</v>
      </c>
      <c r="V43" s="45">
        <f t="shared" si="15"/>
        <v>52149.170223096589</v>
      </c>
      <c r="W43" s="108">
        <f t="shared" si="16"/>
        <v>7154.8297769034016</v>
      </c>
      <c r="X43" s="46">
        <f t="shared" si="17"/>
        <v>59303.999999999993</v>
      </c>
      <c r="Y43" s="43">
        <f t="shared" si="18"/>
        <v>44699.288762654222</v>
      </c>
      <c r="Z43" s="108">
        <f t="shared" si="19"/>
        <v>6132.711237345773</v>
      </c>
      <c r="AA43" s="46">
        <f t="shared" si="20"/>
        <v>50831.999999999993</v>
      </c>
    </row>
    <row r="44" spans="1:27" ht="12.75" customHeight="1">
      <c r="A44" s="105">
        <v>75</v>
      </c>
      <c r="B44" s="50">
        <v>43009</v>
      </c>
      <c r="C44" s="61">
        <f>VLOOKUP(B44,'base(indices)'!$A$4:$C$183,3,FALSE)</f>
        <v>937</v>
      </c>
      <c r="D44" s="159">
        <f>'base(indices)'!G97</f>
        <v>1.24500261</v>
      </c>
      <c r="E44" s="54">
        <f t="shared" si="0"/>
        <v>1166.56744557</v>
      </c>
      <c r="F44" s="307">
        <f>'base(indices)'!$I$147</f>
        <v>0.30830000000000002</v>
      </c>
      <c r="G44" s="54">
        <f t="shared" si="1"/>
        <v>359.65274346923104</v>
      </c>
      <c r="H44" s="51">
        <f t="shared" si="2"/>
        <v>1526.2201890392312</v>
      </c>
      <c r="I44" s="311">
        <f t="shared" si="21"/>
        <v>113573.79663901337</v>
      </c>
      <c r="J44" s="57">
        <f t="shared" si="27"/>
        <v>74498.814604423707</v>
      </c>
      <c r="K44" s="91">
        <f t="shared" si="4"/>
        <v>10221.185395576289</v>
      </c>
      <c r="L44" s="294">
        <f t="shared" si="5"/>
        <v>84720</v>
      </c>
      <c r="M44" s="57">
        <f t="shared" si="6"/>
        <v>70773.873874202516</v>
      </c>
      <c r="N44" s="91">
        <f t="shared" si="7"/>
        <v>9710.1261257974747</v>
      </c>
      <c r="O44" s="59">
        <f t="shared" si="8"/>
        <v>80483.999999999985</v>
      </c>
      <c r="P44" s="58">
        <f t="shared" si="25"/>
        <v>67048.93314398134</v>
      </c>
      <c r="Q44" s="91">
        <f t="shared" si="10"/>
        <v>9199.0668560186605</v>
      </c>
      <c r="R44" s="59">
        <f t="shared" si="26"/>
        <v>76248</v>
      </c>
      <c r="S44" s="57">
        <f t="shared" si="12"/>
        <v>59599.051683538972</v>
      </c>
      <c r="T44" s="91">
        <f t="shared" si="13"/>
        <v>8176.9483164610319</v>
      </c>
      <c r="U44" s="60">
        <f t="shared" si="14"/>
        <v>67776</v>
      </c>
      <c r="V44" s="58">
        <f t="shared" si="15"/>
        <v>52149.170223096589</v>
      </c>
      <c r="W44" s="91">
        <f t="shared" si="16"/>
        <v>7154.8297769034016</v>
      </c>
      <c r="X44" s="59">
        <f t="shared" si="17"/>
        <v>59303.999999999993</v>
      </c>
      <c r="Y44" s="57">
        <f t="shared" si="18"/>
        <v>44699.288762654222</v>
      </c>
      <c r="Z44" s="91">
        <f t="shared" si="19"/>
        <v>6132.711237345773</v>
      </c>
      <c r="AA44" s="59">
        <f t="shared" si="20"/>
        <v>50831.999999999993</v>
      </c>
    </row>
    <row r="45" spans="1:27" ht="12.75" customHeight="1">
      <c r="A45" s="105">
        <v>74</v>
      </c>
      <c r="B45" s="50">
        <v>43040</v>
      </c>
      <c r="C45" s="61">
        <f>VLOOKUP(B45,'base(indices)'!$A$4:$C$183,3,FALSE)</f>
        <v>937</v>
      </c>
      <c r="D45" s="159">
        <f>'base(indices)'!G98</f>
        <v>1.24078394</v>
      </c>
      <c r="E45" s="63">
        <f t="shared" si="0"/>
        <v>1162.6145517800001</v>
      </c>
      <c r="F45" s="307">
        <f>'base(indices)'!$I$147</f>
        <v>0.30830000000000002</v>
      </c>
      <c r="G45" s="63">
        <f t="shared" si="1"/>
        <v>358.43406631377405</v>
      </c>
      <c r="H45" s="61">
        <f t="shared" si="2"/>
        <v>1521.0486180937742</v>
      </c>
      <c r="I45" s="312">
        <f t="shared" si="21"/>
        <v>112047.57644997413</v>
      </c>
      <c r="J45" s="66">
        <f t="shared" si="27"/>
        <v>74498.814604423707</v>
      </c>
      <c r="K45" s="108">
        <f t="shared" si="4"/>
        <v>10221.185395576289</v>
      </c>
      <c r="L45" s="295">
        <f t="shared" si="5"/>
        <v>84720</v>
      </c>
      <c r="M45" s="43">
        <f t="shared" si="6"/>
        <v>70773.873874202516</v>
      </c>
      <c r="N45" s="108">
        <f t="shared" si="7"/>
        <v>9710.1261257974747</v>
      </c>
      <c r="O45" s="46">
        <f t="shared" si="8"/>
        <v>80483.999999999985</v>
      </c>
      <c r="P45" s="119">
        <f t="shared" si="25"/>
        <v>67048.93314398134</v>
      </c>
      <c r="Q45" s="108">
        <f t="shared" si="10"/>
        <v>9199.0668560186605</v>
      </c>
      <c r="R45" s="46">
        <f t="shared" si="26"/>
        <v>76248</v>
      </c>
      <c r="S45" s="43">
        <f t="shared" si="12"/>
        <v>59599.051683538972</v>
      </c>
      <c r="T45" s="108">
        <f t="shared" si="13"/>
        <v>8176.9483164610319</v>
      </c>
      <c r="U45" s="47">
        <f t="shared" si="14"/>
        <v>67776</v>
      </c>
      <c r="V45" s="45">
        <f t="shared" si="15"/>
        <v>52149.170223096589</v>
      </c>
      <c r="W45" s="108">
        <f t="shared" si="16"/>
        <v>7154.8297769034016</v>
      </c>
      <c r="X45" s="46">
        <f t="shared" si="17"/>
        <v>59303.999999999993</v>
      </c>
      <c r="Y45" s="43">
        <f t="shared" si="18"/>
        <v>44699.288762654222</v>
      </c>
      <c r="Z45" s="108">
        <f t="shared" si="19"/>
        <v>6132.711237345773</v>
      </c>
      <c r="AA45" s="46">
        <f t="shared" si="20"/>
        <v>50831.999999999993</v>
      </c>
    </row>
    <row r="46" spans="1:27" ht="12.75" customHeight="1" thickBot="1">
      <c r="A46" s="161">
        <v>73</v>
      </c>
      <c r="B46" s="247">
        <v>43070</v>
      </c>
      <c r="C46" s="142">
        <f>VLOOKUP(B46,'base(indices)'!$A$4:$C$183,3,FALSE)</f>
        <v>937</v>
      </c>
      <c r="D46" s="274">
        <f>'base(indices)'!G99</f>
        <v>1.2368261</v>
      </c>
      <c r="E46" s="170">
        <f t="shared" si="0"/>
        <v>1158.9060557</v>
      </c>
      <c r="F46" s="307">
        <f>'base(indices)'!$I$147</f>
        <v>0.30830000000000002</v>
      </c>
      <c r="G46" s="170">
        <f t="shared" si="1"/>
        <v>357.29073697231001</v>
      </c>
      <c r="H46" s="141">
        <f t="shared" si="2"/>
        <v>1516.19679267231</v>
      </c>
      <c r="I46" s="369">
        <f t="shared" si="21"/>
        <v>110526.52783188036</v>
      </c>
      <c r="J46" s="57">
        <f>IF((I44)+K44-(H44/2)&gt;$I$137,$I$137-K44,(I44)-(H44/2))</f>
        <v>74498.814604423707</v>
      </c>
      <c r="K46" s="86">
        <f t="shared" si="4"/>
        <v>10221.185395576289</v>
      </c>
      <c r="L46" s="296">
        <f t="shared" si="5"/>
        <v>84720</v>
      </c>
      <c r="M46" s="85">
        <f t="shared" si="6"/>
        <v>70773.873874202516</v>
      </c>
      <c r="N46" s="86">
        <f t="shared" si="7"/>
        <v>9710.1261257974747</v>
      </c>
      <c r="O46" s="165">
        <f t="shared" si="8"/>
        <v>80483.999999999985</v>
      </c>
      <c r="P46" s="58">
        <f t="shared" si="25"/>
        <v>67048.93314398134</v>
      </c>
      <c r="Q46" s="91">
        <f t="shared" si="10"/>
        <v>9199.0668560186605</v>
      </c>
      <c r="R46" s="59">
        <f t="shared" si="26"/>
        <v>76248</v>
      </c>
      <c r="S46" s="282">
        <f t="shared" si="12"/>
        <v>59599.051683538972</v>
      </c>
      <c r="T46" s="202">
        <f t="shared" si="13"/>
        <v>8176.9483164610319</v>
      </c>
      <c r="U46" s="289">
        <f t="shared" si="14"/>
        <v>67776</v>
      </c>
      <c r="V46" s="58">
        <f t="shared" si="15"/>
        <v>52149.170223096589</v>
      </c>
      <c r="W46" s="91">
        <f t="shared" si="16"/>
        <v>7154.8297769034016</v>
      </c>
      <c r="X46" s="59">
        <f t="shared" si="17"/>
        <v>59303.999999999993</v>
      </c>
      <c r="Y46" s="282">
        <f t="shared" si="18"/>
        <v>44699.288762654222</v>
      </c>
      <c r="Z46" s="202">
        <f t="shared" si="19"/>
        <v>6132.711237345773</v>
      </c>
      <c r="AA46" s="203">
        <f t="shared" si="20"/>
        <v>50831.999999999993</v>
      </c>
    </row>
    <row r="47" spans="1:27" ht="12.75" customHeight="1">
      <c r="A47" s="217">
        <v>72</v>
      </c>
      <c r="B47" s="136">
        <v>43101</v>
      </c>
      <c r="C47" s="120">
        <f>VLOOKUP(B47,'base(indices)'!$A$4:$C$183,3,FALSE)</f>
        <v>954</v>
      </c>
      <c r="D47" s="270">
        <f>'base(indices)'!G100</f>
        <v>1.2325123099999999</v>
      </c>
      <c r="E47" s="78">
        <f t="shared" si="0"/>
        <v>1175.81674374</v>
      </c>
      <c r="F47" s="371">
        <f>'base(indices)'!$I$147</f>
        <v>0.30830000000000002</v>
      </c>
      <c r="G47" s="78">
        <f t="shared" si="1"/>
        <v>362.50430209504202</v>
      </c>
      <c r="H47" s="41">
        <f t="shared" si="2"/>
        <v>1538.321045835042</v>
      </c>
      <c r="I47" s="310">
        <f t="shared" si="21"/>
        <v>109010.33103920805</v>
      </c>
      <c r="J47" s="385">
        <f t="shared" ref="J47:J58" si="28">IF((I47)+K47-(H47/2)&gt;$I$137,$I$137-K47,(I47)-(H47/2))</f>
        <v>74498.814604423707</v>
      </c>
      <c r="K47" s="156">
        <f t="shared" si="4"/>
        <v>10221.185395576289</v>
      </c>
      <c r="L47" s="315">
        <f t="shared" si="5"/>
        <v>84720</v>
      </c>
      <c r="M47" s="283">
        <f t="shared" si="6"/>
        <v>70773.873874202516</v>
      </c>
      <c r="N47" s="156">
        <f t="shared" si="7"/>
        <v>9710.1261257974747</v>
      </c>
      <c r="O47" s="290">
        <f t="shared" si="8"/>
        <v>80483.999999999985</v>
      </c>
      <c r="P47" s="119">
        <f t="shared" si="25"/>
        <v>67048.93314398134</v>
      </c>
      <c r="Q47" s="108">
        <f t="shared" si="10"/>
        <v>9199.0668560186605</v>
      </c>
      <c r="R47" s="46">
        <f t="shared" si="26"/>
        <v>76248</v>
      </c>
      <c r="S47" s="138">
        <f t="shared" si="12"/>
        <v>59599.051683538972</v>
      </c>
      <c r="T47" s="109">
        <f t="shared" si="13"/>
        <v>8176.9483164610319</v>
      </c>
      <c r="U47" s="139">
        <f t="shared" si="14"/>
        <v>67776</v>
      </c>
      <c r="V47" s="45">
        <f t="shared" si="15"/>
        <v>52149.170223096589</v>
      </c>
      <c r="W47" s="108">
        <f t="shared" si="16"/>
        <v>7154.8297769034016</v>
      </c>
      <c r="X47" s="46">
        <f t="shared" si="17"/>
        <v>59303.999999999993</v>
      </c>
      <c r="Y47" s="138">
        <f t="shared" si="18"/>
        <v>44699.288762654222</v>
      </c>
      <c r="Z47" s="109">
        <f t="shared" si="19"/>
        <v>6132.711237345773</v>
      </c>
      <c r="AA47" s="49">
        <f t="shared" si="20"/>
        <v>50831.999999999993</v>
      </c>
    </row>
    <row r="48" spans="1:27" ht="12.75" customHeight="1">
      <c r="A48" s="187">
        <v>71</v>
      </c>
      <c r="B48" s="50">
        <v>43132</v>
      </c>
      <c r="C48" s="61">
        <f>VLOOKUP(B48,'base(indices)'!$A$4:$C$183,3,FALSE)</f>
        <v>954</v>
      </c>
      <c r="D48" s="159">
        <f>'base(indices)'!G101</f>
        <v>1.2277241800000001</v>
      </c>
      <c r="E48" s="54">
        <f t="shared" si="0"/>
        <v>1171.2488677200001</v>
      </c>
      <c r="F48" s="307">
        <f>'base(indices)'!$I$147</f>
        <v>0.30830000000000002</v>
      </c>
      <c r="G48" s="54">
        <f t="shared" si="1"/>
        <v>361.09602591807607</v>
      </c>
      <c r="H48" s="51">
        <f t="shared" si="2"/>
        <v>1532.3448936380762</v>
      </c>
      <c r="I48" s="311">
        <f t="shared" si="21"/>
        <v>107472.00999337301</v>
      </c>
      <c r="J48" s="57">
        <f t="shared" si="28"/>
        <v>74498.814604423707</v>
      </c>
      <c r="K48" s="91">
        <f t="shared" si="4"/>
        <v>10221.185395576289</v>
      </c>
      <c r="L48" s="294">
        <f t="shared" si="5"/>
        <v>84720</v>
      </c>
      <c r="M48" s="57">
        <f t="shared" si="6"/>
        <v>70773.873874202516</v>
      </c>
      <c r="N48" s="91">
        <f t="shared" si="7"/>
        <v>9710.1261257974747</v>
      </c>
      <c r="O48" s="60">
        <f t="shared" si="8"/>
        <v>80483.999999999985</v>
      </c>
      <c r="P48" s="58">
        <f>J48*$P$9</f>
        <v>67048.93314398134</v>
      </c>
      <c r="Q48" s="91">
        <f t="shared" si="10"/>
        <v>9199.0668560186605</v>
      </c>
      <c r="R48" s="59">
        <f t="shared" si="26"/>
        <v>76248</v>
      </c>
      <c r="S48" s="57">
        <f t="shared" si="12"/>
        <v>59599.051683538972</v>
      </c>
      <c r="T48" s="91">
        <f t="shared" si="13"/>
        <v>8176.9483164610319</v>
      </c>
      <c r="U48" s="60">
        <f t="shared" si="14"/>
        <v>67776</v>
      </c>
      <c r="V48" s="58">
        <f t="shared" si="15"/>
        <v>52149.170223096589</v>
      </c>
      <c r="W48" s="91">
        <f t="shared" si="16"/>
        <v>7154.8297769034016</v>
      </c>
      <c r="X48" s="59">
        <f t="shared" si="17"/>
        <v>59303.999999999993</v>
      </c>
      <c r="Y48" s="57">
        <f t="shared" si="18"/>
        <v>44699.288762654222</v>
      </c>
      <c r="Z48" s="91">
        <f t="shared" si="19"/>
        <v>6132.711237345773</v>
      </c>
      <c r="AA48" s="59">
        <f t="shared" si="20"/>
        <v>50831.999999999993</v>
      </c>
    </row>
    <row r="49" spans="1:27" ht="12.75" customHeight="1">
      <c r="A49" s="187">
        <v>70</v>
      </c>
      <c r="B49" s="50">
        <v>43160</v>
      </c>
      <c r="C49" s="61">
        <f>VLOOKUP(B49,'base(indices)'!$A$4:$C$183,3,FALSE)</f>
        <v>954</v>
      </c>
      <c r="D49" s="159">
        <f>'base(indices)'!G102</f>
        <v>1.22307649</v>
      </c>
      <c r="E49" s="63">
        <f t="shared" si="0"/>
        <v>1166.8149714599999</v>
      </c>
      <c r="F49" s="307">
        <f>'base(indices)'!$I$147</f>
        <v>0.30830000000000002</v>
      </c>
      <c r="G49" s="63">
        <f t="shared" si="1"/>
        <v>359.729055701118</v>
      </c>
      <c r="H49" s="61">
        <f t="shared" si="2"/>
        <v>1526.5440271611178</v>
      </c>
      <c r="I49" s="312">
        <f t="shared" si="21"/>
        <v>105939.66509973494</v>
      </c>
      <c r="J49" s="66">
        <f t="shared" si="28"/>
        <v>74498.814604423707</v>
      </c>
      <c r="K49" s="108">
        <f t="shared" si="4"/>
        <v>10221.185395576289</v>
      </c>
      <c r="L49" s="295">
        <f t="shared" si="5"/>
        <v>84720</v>
      </c>
      <c r="M49" s="43">
        <f t="shared" si="6"/>
        <v>70773.873874202516</v>
      </c>
      <c r="N49" s="108">
        <f t="shared" si="7"/>
        <v>9710.1261257974747</v>
      </c>
      <c r="O49" s="47">
        <f t="shared" si="8"/>
        <v>80483.999999999985</v>
      </c>
      <c r="P49" s="119">
        <f>J49*$P$9</f>
        <v>67048.93314398134</v>
      </c>
      <c r="Q49" s="108">
        <f t="shared" si="10"/>
        <v>9199.0668560186605</v>
      </c>
      <c r="R49" s="46">
        <f t="shared" si="26"/>
        <v>76248</v>
      </c>
      <c r="S49" s="43">
        <f t="shared" si="12"/>
        <v>59599.051683538972</v>
      </c>
      <c r="T49" s="108">
        <f t="shared" si="13"/>
        <v>8176.9483164610319</v>
      </c>
      <c r="U49" s="47">
        <f t="shared" si="14"/>
        <v>67776</v>
      </c>
      <c r="V49" s="45">
        <f t="shared" si="15"/>
        <v>52149.170223096589</v>
      </c>
      <c r="W49" s="108">
        <f t="shared" si="16"/>
        <v>7154.8297769034016</v>
      </c>
      <c r="X49" s="46">
        <f t="shared" si="17"/>
        <v>59303.999999999993</v>
      </c>
      <c r="Y49" s="43">
        <f t="shared" si="18"/>
        <v>44699.288762654222</v>
      </c>
      <c r="Z49" s="108">
        <f t="shared" si="19"/>
        <v>6132.711237345773</v>
      </c>
      <c r="AA49" s="46">
        <f t="shared" si="20"/>
        <v>50831.999999999993</v>
      </c>
    </row>
    <row r="50" spans="1:27" ht="12.75" customHeight="1">
      <c r="A50" s="187">
        <v>69</v>
      </c>
      <c r="B50" s="50">
        <v>43191</v>
      </c>
      <c r="C50" s="61">
        <f>VLOOKUP(B50,'base(indices)'!$A$4:$C$183,3,FALSE)</f>
        <v>954</v>
      </c>
      <c r="D50" s="159">
        <f>'base(indices)'!G103</f>
        <v>1.2218546400000001</v>
      </c>
      <c r="E50" s="54">
        <f t="shared" si="0"/>
        <v>1165.6493265600002</v>
      </c>
      <c r="F50" s="307">
        <f>'base(indices)'!$I$147</f>
        <v>0.30830000000000002</v>
      </c>
      <c r="G50" s="54">
        <f t="shared" si="1"/>
        <v>359.36968737844808</v>
      </c>
      <c r="H50" s="51">
        <f t="shared" si="2"/>
        <v>1525.0190139384483</v>
      </c>
      <c r="I50" s="311">
        <f t="shared" si="21"/>
        <v>104413.12107257382</v>
      </c>
      <c r="J50" s="57">
        <f t="shared" si="28"/>
        <v>74498.814604423707</v>
      </c>
      <c r="K50" s="91">
        <f t="shared" si="4"/>
        <v>10221.185395576289</v>
      </c>
      <c r="L50" s="294">
        <f t="shared" si="5"/>
        <v>84720</v>
      </c>
      <c r="M50" s="57">
        <f t="shared" si="6"/>
        <v>70773.873874202516</v>
      </c>
      <c r="N50" s="91">
        <f t="shared" si="7"/>
        <v>9710.1261257974747</v>
      </c>
      <c r="O50" s="60">
        <f t="shared" si="8"/>
        <v>80483.999999999985</v>
      </c>
      <c r="P50" s="58">
        <f t="shared" ref="P50:P63" si="29">J50*$P$9</f>
        <v>67048.93314398134</v>
      </c>
      <c r="Q50" s="91">
        <f t="shared" si="10"/>
        <v>9199.0668560186605</v>
      </c>
      <c r="R50" s="59">
        <f>P50+Q50</f>
        <v>76248</v>
      </c>
      <c r="S50" s="57">
        <f t="shared" si="12"/>
        <v>59599.051683538972</v>
      </c>
      <c r="T50" s="91">
        <f t="shared" si="13"/>
        <v>8176.9483164610319</v>
      </c>
      <c r="U50" s="60">
        <f t="shared" si="14"/>
        <v>67776</v>
      </c>
      <c r="V50" s="58">
        <f t="shared" si="15"/>
        <v>52149.170223096589</v>
      </c>
      <c r="W50" s="91">
        <f t="shared" si="16"/>
        <v>7154.8297769034016</v>
      </c>
      <c r="X50" s="59">
        <f t="shared" si="17"/>
        <v>59303.999999999993</v>
      </c>
      <c r="Y50" s="57">
        <f t="shared" si="18"/>
        <v>44699.288762654222</v>
      </c>
      <c r="Z50" s="91">
        <f t="shared" si="19"/>
        <v>6132.711237345773</v>
      </c>
      <c r="AA50" s="59">
        <f t="shared" si="20"/>
        <v>50831.999999999993</v>
      </c>
    </row>
    <row r="51" spans="1:27" ht="12.75" customHeight="1">
      <c r="A51" s="187">
        <v>68</v>
      </c>
      <c r="B51" s="50">
        <v>43221</v>
      </c>
      <c r="C51" s="61">
        <f>VLOOKUP(B51,'base(indices)'!$A$4:$C$183,3,FALSE)</f>
        <v>954</v>
      </c>
      <c r="D51" s="159">
        <f>'base(indices)'!G104</f>
        <v>1.21929412</v>
      </c>
      <c r="E51" s="63">
        <f t="shared" si="0"/>
        <v>1163.2065904799999</v>
      </c>
      <c r="F51" s="307">
        <f>'base(indices)'!$I$147</f>
        <v>0.30830000000000002</v>
      </c>
      <c r="G51" s="63">
        <f t="shared" si="1"/>
        <v>358.61659184498399</v>
      </c>
      <c r="H51" s="61">
        <f t="shared" si="2"/>
        <v>1521.8231823249839</v>
      </c>
      <c r="I51" s="312">
        <f t="shared" si="21"/>
        <v>102888.10205863537</v>
      </c>
      <c r="J51" s="66">
        <f t="shared" si="28"/>
        <v>74498.814604423707</v>
      </c>
      <c r="K51" s="108">
        <f t="shared" si="4"/>
        <v>10221.185395576289</v>
      </c>
      <c r="L51" s="295">
        <f t="shared" si="5"/>
        <v>84720</v>
      </c>
      <c r="M51" s="43">
        <f t="shared" si="6"/>
        <v>70773.873874202516</v>
      </c>
      <c r="N51" s="108">
        <f t="shared" si="7"/>
        <v>9710.1261257974747</v>
      </c>
      <c r="O51" s="47">
        <f t="shared" si="8"/>
        <v>80483.999999999985</v>
      </c>
      <c r="P51" s="119">
        <f t="shared" si="29"/>
        <v>67048.93314398134</v>
      </c>
      <c r="Q51" s="108">
        <f t="shared" si="10"/>
        <v>9199.0668560186605</v>
      </c>
      <c r="R51" s="46">
        <f t="shared" ref="R51:R93" si="30">P51+Q51</f>
        <v>76248</v>
      </c>
      <c r="S51" s="43">
        <f t="shared" si="12"/>
        <v>59599.051683538972</v>
      </c>
      <c r="T51" s="108">
        <f t="shared" si="13"/>
        <v>8176.9483164610319</v>
      </c>
      <c r="U51" s="47">
        <f t="shared" si="14"/>
        <v>67776</v>
      </c>
      <c r="V51" s="45">
        <f t="shared" si="15"/>
        <v>52149.170223096589</v>
      </c>
      <c r="W51" s="108">
        <f t="shared" si="16"/>
        <v>7154.8297769034016</v>
      </c>
      <c r="X51" s="46">
        <f t="shared" si="17"/>
        <v>59303.999999999993</v>
      </c>
      <c r="Y51" s="43">
        <f t="shared" si="18"/>
        <v>44699.288762654222</v>
      </c>
      <c r="Z51" s="108">
        <f t="shared" si="19"/>
        <v>6132.711237345773</v>
      </c>
      <c r="AA51" s="46">
        <f t="shared" si="20"/>
        <v>50831.999999999993</v>
      </c>
    </row>
    <row r="52" spans="1:27" ht="12.75" customHeight="1">
      <c r="A52" s="187">
        <v>67</v>
      </c>
      <c r="B52" s="50">
        <v>43252</v>
      </c>
      <c r="C52" s="61">
        <f>VLOOKUP(B52,'base(indices)'!$A$4:$C$183,3,FALSE)</f>
        <v>954</v>
      </c>
      <c r="D52" s="159">
        <f>'base(indices)'!G105</f>
        <v>1.2175895000000001</v>
      </c>
      <c r="E52" s="54">
        <f t="shared" si="0"/>
        <v>1161.5803830000002</v>
      </c>
      <c r="F52" s="307">
        <f>'base(indices)'!$I$147</f>
        <v>0.30830000000000002</v>
      </c>
      <c r="G52" s="54">
        <f t="shared" si="1"/>
        <v>358.11523207890008</v>
      </c>
      <c r="H52" s="51">
        <f t="shared" si="2"/>
        <v>1519.6956150789003</v>
      </c>
      <c r="I52" s="311">
        <f t="shared" si="21"/>
        <v>101366.27887631039</v>
      </c>
      <c r="J52" s="57">
        <f t="shared" si="28"/>
        <v>74498.814604423707</v>
      </c>
      <c r="K52" s="91">
        <f t="shared" si="4"/>
        <v>10221.185395576289</v>
      </c>
      <c r="L52" s="294">
        <f t="shared" si="5"/>
        <v>84720</v>
      </c>
      <c r="M52" s="57">
        <f t="shared" si="6"/>
        <v>70773.873874202516</v>
      </c>
      <c r="N52" s="91">
        <f t="shared" si="7"/>
        <v>9710.1261257974747</v>
      </c>
      <c r="O52" s="60">
        <f t="shared" si="8"/>
        <v>80483.999999999985</v>
      </c>
      <c r="P52" s="58">
        <f t="shared" si="29"/>
        <v>67048.93314398134</v>
      </c>
      <c r="Q52" s="91">
        <f t="shared" si="10"/>
        <v>9199.0668560186605</v>
      </c>
      <c r="R52" s="59">
        <f t="shared" si="30"/>
        <v>76248</v>
      </c>
      <c r="S52" s="57">
        <f t="shared" si="12"/>
        <v>59599.051683538972</v>
      </c>
      <c r="T52" s="91">
        <f t="shared" si="13"/>
        <v>8176.9483164610319</v>
      </c>
      <c r="U52" s="60">
        <f t="shared" si="14"/>
        <v>67776</v>
      </c>
      <c r="V52" s="58">
        <f t="shared" si="15"/>
        <v>52149.170223096589</v>
      </c>
      <c r="W52" s="91">
        <f t="shared" si="16"/>
        <v>7154.8297769034016</v>
      </c>
      <c r="X52" s="59">
        <f t="shared" si="17"/>
        <v>59303.999999999993</v>
      </c>
      <c r="Y52" s="57">
        <f t="shared" si="18"/>
        <v>44699.288762654222</v>
      </c>
      <c r="Z52" s="91">
        <f t="shared" si="19"/>
        <v>6132.711237345773</v>
      </c>
      <c r="AA52" s="59">
        <f t="shared" si="20"/>
        <v>50831.999999999993</v>
      </c>
    </row>
    <row r="53" spans="1:27" ht="12.75" customHeight="1">
      <c r="A53" s="187">
        <v>66</v>
      </c>
      <c r="B53" s="50">
        <v>43282</v>
      </c>
      <c r="C53" s="61">
        <f>VLOOKUP(B53,'base(indices)'!$A$4:$C$183,3,FALSE)</f>
        <v>954</v>
      </c>
      <c r="D53" s="159">
        <f>'base(indices)'!G106</f>
        <v>1.2042226199999999</v>
      </c>
      <c r="E53" s="63">
        <f t="shared" si="0"/>
        <v>1148.82837948</v>
      </c>
      <c r="F53" s="307">
        <f>'base(indices)'!$I$147</f>
        <v>0.30830000000000002</v>
      </c>
      <c r="G53" s="63">
        <f t="shared" si="1"/>
        <v>354.18378939368404</v>
      </c>
      <c r="H53" s="61">
        <f t="shared" si="2"/>
        <v>1503.012168873684</v>
      </c>
      <c r="I53" s="312">
        <f t="shared" si="21"/>
        <v>99846.583261231484</v>
      </c>
      <c r="J53" s="66">
        <f t="shared" si="28"/>
        <v>74498.814604423707</v>
      </c>
      <c r="K53" s="108">
        <f t="shared" si="4"/>
        <v>10221.185395576289</v>
      </c>
      <c r="L53" s="295">
        <f t="shared" si="5"/>
        <v>84720</v>
      </c>
      <c r="M53" s="43">
        <f t="shared" si="6"/>
        <v>70773.873874202516</v>
      </c>
      <c r="N53" s="108">
        <f t="shared" si="7"/>
        <v>9710.1261257974747</v>
      </c>
      <c r="O53" s="47">
        <f t="shared" si="8"/>
        <v>80483.999999999985</v>
      </c>
      <c r="P53" s="119">
        <f t="shared" si="29"/>
        <v>67048.93314398134</v>
      </c>
      <c r="Q53" s="108">
        <f t="shared" si="10"/>
        <v>9199.0668560186605</v>
      </c>
      <c r="R53" s="46">
        <f t="shared" si="30"/>
        <v>76248</v>
      </c>
      <c r="S53" s="43">
        <f t="shared" si="12"/>
        <v>59599.051683538972</v>
      </c>
      <c r="T53" s="108">
        <f t="shared" si="13"/>
        <v>8176.9483164610319</v>
      </c>
      <c r="U53" s="47">
        <f t="shared" si="14"/>
        <v>67776</v>
      </c>
      <c r="V53" s="45">
        <f t="shared" si="15"/>
        <v>52149.170223096589</v>
      </c>
      <c r="W53" s="108">
        <f t="shared" si="16"/>
        <v>7154.8297769034016</v>
      </c>
      <c r="X53" s="46">
        <f t="shared" si="17"/>
        <v>59303.999999999993</v>
      </c>
      <c r="Y53" s="43">
        <f t="shared" si="18"/>
        <v>44699.288762654222</v>
      </c>
      <c r="Z53" s="108">
        <f t="shared" si="19"/>
        <v>6132.711237345773</v>
      </c>
      <c r="AA53" s="46">
        <f t="shared" si="20"/>
        <v>50831.999999999993</v>
      </c>
    </row>
    <row r="54" spans="1:27" ht="12.75" customHeight="1">
      <c r="A54" s="187">
        <v>65</v>
      </c>
      <c r="B54" s="50">
        <v>43313</v>
      </c>
      <c r="C54" s="61">
        <f>VLOOKUP(B54,'base(indices)'!$A$4:$C$183,3,FALSE)</f>
        <v>954</v>
      </c>
      <c r="D54" s="159">
        <f>'base(indices)'!G107</f>
        <v>1.19656461</v>
      </c>
      <c r="E54" s="54">
        <f t="shared" si="0"/>
        <v>1141.5226379400001</v>
      </c>
      <c r="F54" s="307">
        <f>'base(indices)'!$I$147</f>
        <v>0.30830000000000002</v>
      </c>
      <c r="G54" s="54">
        <f t="shared" si="1"/>
        <v>351.93142927690207</v>
      </c>
      <c r="H54" s="51">
        <f t="shared" si="2"/>
        <v>1493.4540672169021</v>
      </c>
      <c r="I54" s="311">
        <f t="shared" si="21"/>
        <v>98343.571092357801</v>
      </c>
      <c r="J54" s="57">
        <f t="shared" si="28"/>
        <v>74498.814604423707</v>
      </c>
      <c r="K54" s="91">
        <f t="shared" si="4"/>
        <v>10221.185395576289</v>
      </c>
      <c r="L54" s="294">
        <f t="shared" si="5"/>
        <v>84720</v>
      </c>
      <c r="M54" s="57">
        <f t="shared" si="6"/>
        <v>70773.873874202516</v>
      </c>
      <c r="N54" s="91">
        <f t="shared" si="7"/>
        <v>9710.1261257974747</v>
      </c>
      <c r="O54" s="60">
        <f t="shared" si="8"/>
        <v>80483.999999999985</v>
      </c>
      <c r="P54" s="58">
        <f t="shared" si="29"/>
        <v>67048.93314398134</v>
      </c>
      <c r="Q54" s="91">
        <f t="shared" si="10"/>
        <v>9199.0668560186605</v>
      </c>
      <c r="R54" s="59">
        <f t="shared" si="30"/>
        <v>76248</v>
      </c>
      <c r="S54" s="57">
        <f t="shared" si="12"/>
        <v>59599.051683538972</v>
      </c>
      <c r="T54" s="91">
        <f t="shared" si="13"/>
        <v>8176.9483164610319</v>
      </c>
      <c r="U54" s="60">
        <f t="shared" si="14"/>
        <v>67776</v>
      </c>
      <c r="V54" s="58">
        <f t="shared" si="15"/>
        <v>52149.170223096589</v>
      </c>
      <c r="W54" s="91">
        <f t="shared" si="16"/>
        <v>7154.8297769034016</v>
      </c>
      <c r="X54" s="59">
        <f t="shared" si="17"/>
        <v>59303.999999999993</v>
      </c>
      <c r="Y54" s="57">
        <f t="shared" si="18"/>
        <v>44699.288762654222</v>
      </c>
      <c r="Z54" s="91">
        <f t="shared" si="19"/>
        <v>6132.711237345773</v>
      </c>
      <c r="AA54" s="59">
        <f t="shared" si="20"/>
        <v>50831.999999999993</v>
      </c>
    </row>
    <row r="55" spans="1:27" ht="12.75" customHeight="1">
      <c r="A55" s="187">
        <v>64</v>
      </c>
      <c r="B55" s="50">
        <v>43344</v>
      </c>
      <c r="C55" s="61">
        <f>VLOOKUP(B55,'base(indices)'!$A$4:$C$183,3,FALSE)</f>
        <v>954</v>
      </c>
      <c r="D55" s="159">
        <f>'base(indices)'!G108</f>
        <v>1.1950111000000001</v>
      </c>
      <c r="E55" s="63">
        <f t="shared" si="0"/>
        <v>1140.0405894</v>
      </c>
      <c r="F55" s="307">
        <f>'base(indices)'!$I$147</f>
        <v>0.30830000000000002</v>
      </c>
      <c r="G55" s="63">
        <f t="shared" si="1"/>
        <v>351.47451371202004</v>
      </c>
      <c r="H55" s="61">
        <f t="shared" si="2"/>
        <v>1491.5151031120201</v>
      </c>
      <c r="I55" s="312">
        <f t="shared" si="21"/>
        <v>96850.117025140906</v>
      </c>
      <c r="J55" s="66">
        <f t="shared" si="28"/>
        <v>74498.814604423707</v>
      </c>
      <c r="K55" s="108">
        <f t="shared" si="4"/>
        <v>10221.185395576289</v>
      </c>
      <c r="L55" s="295">
        <f t="shared" si="5"/>
        <v>84720</v>
      </c>
      <c r="M55" s="43">
        <f t="shared" si="6"/>
        <v>70773.873874202516</v>
      </c>
      <c r="N55" s="108">
        <f t="shared" si="7"/>
        <v>9710.1261257974747</v>
      </c>
      <c r="O55" s="47">
        <f t="shared" si="8"/>
        <v>80483.999999999985</v>
      </c>
      <c r="P55" s="119">
        <f t="shared" si="29"/>
        <v>67048.93314398134</v>
      </c>
      <c r="Q55" s="108">
        <f t="shared" si="10"/>
        <v>9199.0668560186605</v>
      </c>
      <c r="R55" s="46">
        <f t="shared" si="30"/>
        <v>76248</v>
      </c>
      <c r="S55" s="43">
        <f t="shared" si="12"/>
        <v>59599.051683538972</v>
      </c>
      <c r="T55" s="108">
        <f t="shared" si="13"/>
        <v>8176.9483164610319</v>
      </c>
      <c r="U55" s="47">
        <f t="shared" si="14"/>
        <v>67776</v>
      </c>
      <c r="V55" s="45">
        <f t="shared" si="15"/>
        <v>52149.170223096589</v>
      </c>
      <c r="W55" s="108">
        <f t="shared" si="16"/>
        <v>7154.8297769034016</v>
      </c>
      <c r="X55" s="46">
        <f t="shared" si="17"/>
        <v>59303.999999999993</v>
      </c>
      <c r="Y55" s="43">
        <f t="shared" si="18"/>
        <v>44699.288762654222</v>
      </c>
      <c r="Z55" s="108">
        <f t="shared" si="19"/>
        <v>6132.711237345773</v>
      </c>
      <c r="AA55" s="46">
        <f t="shared" si="20"/>
        <v>50831.999999999993</v>
      </c>
    </row>
    <row r="56" spans="1:27" ht="12.75" customHeight="1">
      <c r="A56" s="187">
        <v>63</v>
      </c>
      <c r="B56" s="50">
        <v>43374</v>
      </c>
      <c r="C56" s="61">
        <f>VLOOKUP(B56,'base(indices)'!$A$4:$C$183,3,FALSE)</f>
        <v>954</v>
      </c>
      <c r="D56" s="159">
        <f>'base(indices)'!G109</f>
        <v>1.1939365500000001</v>
      </c>
      <c r="E56" s="54">
        <f t="shared" si="0"/>
        <v>1139.0154687000002</v>
      </c>
      <c r="F56" s="307">
        <f>'base(indices)'!$I$147</f>
        <v>0.30830000000000002</v>
      </c>
      <c r="G56" s="54">
        <f t="shared" si="1"/>
        <v>351.15846900021006</v>
      </c>
      <c r="H56" s="51">
        <f t="shared" si="2"/>
        <v>1490.1739377002102</v>
      </c>
      <c r="I56" s="311">
        <f t="shared" si="21"/>
        <v>95358.601922028887</v>
      </c>
      <c r="J56" s="57">
        <f t="shared" si="28"/>
        <v>74498.814604423707</v>
      </c>
      <c r="K56" s="91">
        <f t="shared" si="4"/>
        <v>10221.185395576289</v>
      </c>
      <c r="L56" s="294">
        <f t="shared" si="5"/>
        <v>84720</v>
      </c>
      <c r="M56" s="57">
        <f t="shared" si="6"/>
        <v>70773.873874202516</v>
      </c>
      <c r="N56" s="91">
        <f t="shared" si="7"/>
        <v>9710.1261257974747</v>
      </c>
      <c r="O56" s="60">
        <f t="shared" si="8"/>
        <v>80483.999999999985</v>
      </c>
      <c r="P56" s="58">
        <f t="shared" si="29"/>
        <v>67048.93314398134</v>
      </c>
      <c r="Q56" s="91">
        <f t="shared" si="10"/>
        <v>9199.0668560186605</v>
      </c>
      <c r="R56" s="59">
        <f t="shared" si="30"/>
        <v>76248</v>
      </c>
      <c r="S56" s="57">
        <f t="shared" si="12"/>
        <v>59599.051683538972</v>
      </c>
      <c r="T56" s="91">
        <f t="shared" si="13"/>
        <v>8176.9483164610319</v>
      </c>
      <c r="U56" s="60">
        <f t="shared" si="14"/>
        <v>67776</v>
      </c>
      <c r="V56" s="58">
        <f t="shared" si="15"/>
        <v>52149.170223096589</v>
      </c>
      <c r="W56" s="91">
        <f t="shared" si="16"/>
        <v>7154.8297769034016</v>
      </c>
      <c r="X56" s="59">
        <f t="shared" si="17"/>
        <v>59303.999999999993</v>
      </c>
      <c r="Y56" s="57">
        <f t="shared" si="18"/>
        <v>44699.288762654222</v>
      </c>
      <c r="Z56" s="91">
        <f t="shared" si="19"/>
        <v>6132.711237345773</v>
      </c>
      <c r="AA56" s="59">
        <f t="shared" si="20"/>
        <v>50831.999999999993</v>
      </c>
    </row>
    <row r="57" spans="1:27" ht="12.75" customHeight="1">
      <c r="A57" s="187">
        <v>62</v>
      </c>
      <c r="B57" s="50">
        <v>43405</v>
      </c>
      <c r="C57" s="61">
        <f>VLOOKUP(B57,'base(indices)'!$A$4:$C$183,3,FALSE)</f>
        <v>954</v>
      </c>
      <c r="D57" s="159">
        <f>'base(indices)'!G110</f>
        <v>1.1870516499999999</v>
      </c>
      <c r="E57" s="63">
        <f t="shared" si="0"/>
        <v>1132.4472741</v>
      </c>
      <c r="F57" s="307">
        <f>'base(indices)'!$I$147</f>
        <v>0.30830000000000002</v>
      </c>
      <c r="G57" s="63">
        <f t="shared" si="1"/>
        <v>349.13349460503002</v>
      </c>
      <c r="H57" s="61">
        <f t="shared" si="2"/>
        <v>1481.5807687050301</v>
      </c>
      <c r="I57" s="312">
        <f t="shared" si="21"/>
        <v>93868.427984328679</v>
      </c>
      <c r="J57" s="66">
        <f t="shared" si="28"/>
        <v>74498.814604423707</v>
      </c>
      <c r="K57" s="108">
        <f t="shared" si="4"/>
        <v>10221.185395576289</v>
      </c>
      <c r="L57" s="295">
        <f t="shared" si="5"/>
        <v>84720</v>
      </c>
      <c r="M57" s="43">
        <f t="shared" si="6"/>
        <v>70773.873874202516</v>
      </c>
      <c r="N57" s="108">
        <f t="shared" si="7"/>
        <v>9710.1261257974747</v>
      </c>
      <c r="O57" s="47">
        <f t="shared" si="8"/>
        <v>80483.999999999985</v>
      </c>
      <c r="P57" s="119">
        <f t="shared" si="29"/>
        <v>67048.93314398134</v>
      </c>
      <c r="Q57" s="108">
        <f t="shared" si="10"/>
        <v>9199.0668560186605</v>
      </c>
      <c r="R57" s="46">
        <f t="shared" si="30"/>
        <v>76248</v>
      </c>
      <c r="S57" s="43">
        <f t="shared" si="12"/>
        <v>59599.051683538972</v>
      </c>
      <c r="T57" s="108">
        <f t="shared" si="13"/>
        <v>8176.9483164610319</v>
      </c>
      <c r="U57" s="47">
        <f t="shared" si="14"/>
        <v>67776</v>
      </c>
      <c r="V57" s="45">
        <f t="shared" si="15"/>
        <v>52149.170223096589</v>
      </c>
      <c r="W57" s="108">
        <f t="shared" si="16"/>
        <v>7154.8297769034016</v>
      </c>
      <c r="X57" s="46">
        <f t="shared" si="17"/>
        <v>59303.999999999993</v>
      </c>
      <c r="Y57" s="43">
        <f t="shared" si="18"/>
        <v>44699.288762654222</v>
      </c>
      <c r="Z57" s="108">
        <f t="shared" si="19"/>
        <v>6132.711237345773</v>
      </c>
      <c r="AA57" s="46">
        <f t="shared" si="20"/>
        <v>50831.999999999993</v>
      </c>
    </row>
    <row r="58" spans="1:27" ht="12.75" customHeight="1" thickBot="1">
      <c r="A58" s="305">
        <v>61</v>
      </c>
      <c r="B58" s="68">
        <v>43435</v>
      </c>
      <c r="C58" s="69">
        <f>VLOOKUP(B58,'base(indices)'!$A$4:$C$183,3,FALSE)</f>
        <v>954</v>
      </c>
      <c r="D58" s="272">
        <f>'base(indices)'!G111</f>
        <v>1.18480053</v>
      </c>
      <c r="E58" s="163">
        <f t="shared" si="0"/>
        <v>1130.2997056199999</v>
      </c>
      <c r="F58" s="304">
        <f>'base(indices)'!$I$147</f>
        <v>0.30830000000000002</v>
      </c>
      <c r="G58" s="163">
        <f t="shared" si="1"/>
        <v>348.47139924264599</v>
      </c>
      <c r="H58" s="162">
        <f t="shared" si="2"/>
        <v>1478.7711048626459</v>
      </c>
      <c r="I58" s="313">
        <f t="shared" si="21"/>
        <v>92386.847215623653</v>
      </c>
      <c r="J58" s="57">
        <f t="shared" si="28"/>
        <v>74498.814604423707</v>
      </c>
      <c r="K58" s="202">
        <f t="shared" si="4"/>
        <v>10221.185395576289</v>
      </c>
      <c r="L58" s="314">
        <f t="shared" si="5"/>
        <v>84720</v>
      </c>
      <c r="M58" s="282">
        <f t="shared" si="6"/>
        <v>70773.873874202516</v>
      </c>
      <c r="N58" s="202">
        <f t="shared" si="7"/>
        <v>9710.1261257974747</v>
      </c>
      <c r="O58" s="289">
        <f t="shared" si="8"/>
        <v>80483.999999999985</v>
      </c>
      <c r="P58" s="58">
        <f t="shared" si="29"/>
        <v>67048.93314398134</v>
      </c>
      <c r="Q58" s="91">
        <f t="shared" si="10"/>
        <v>9199.0668560186605</v>
      </c>
      <c r="R58" s="59">
        <f t="shared" si="30"/>
        <v>76248</v>
      </c>
      <c r="S58" s="85">
        <f t="shared" si="12"/>
        <v>59599.051683538972</v>
      </c>
      <c r="T58" s="86">
        <f t="shared" si="13"/>
        <v>8176.9483164610319</v>
      </c>
      <c r="U58" s="107">
        <f t="shared" si="14"/>
        <v>67776</v>
      </c>
      <c r="V58" s="58">
        <f t="shared" si="15"/>
        <v>52149.170223096589</v>
      </c>
      <c r="W58" s="91">
        <f t="shared" si="16"/>
        <v>7154.8297769034016</v>
      </c>
      <c r="X58" s="59">
        <f t="shared" si="17"/>
        <v>59303.999999999993</v>
      </c>
      <c r="Y58" s="85">
        <f t="shared" si="18"/>
        <v>44699.288762654222</v>
      </c>
      <c r="Z58" s="86">
        <f t="shared" si="19"/>
        <v>6132.711237345773</v>
      </c>
      <c r="AA58" s="165">
        <f t="shared" si="20"/>
        <v>50831.999999999993</v>
      </c>
    </row>
    <row r="59" spans="1:27" ht="12.75" customHeight="1">
      <c r="A59" s="190">
        <v>60</v>
      </c>
      <c r="B59" s="246">
        <v>43466</v>
      </c>
      <c r="C59" s="273">
        <f>VLOOKUP(B59,'base(indices)'!$A$4:$C$183,3,FALSE)</f>
        <v>998</v>
      </c>
      <c r="D59" s="176">
        <f>'base(indices)'!G112</f>
        <v>1.18669925</v>
      </c>
      <c r="E59" s="154">
        <f t="shared" si="0"/>
        <v>1184.3258515</v>
      </c>
      <c r="F59" s="264">
        <f>'base(indices)'!$I$147</f>
        <v>0.30830000000000002</v>
      </c>
      <c r="G59" s="154">
        <f t="shared" si="1"/>
        <v>365.12766001745001</v>
      </c>
      <c r="H59" s="155">
        <f t="shared" si="2"/>
        <v>1549.4535115174499</v>
      </c>
      <c r="I59" s="370">
        <f t="shared" si="21"/>
        <v>90908.076110761001</v>
      </c>
      <c r="J59" s="419">
        <f t="shared" ref="J59:J64" si="31">IF((I59)+K59-(H59/2)&gt;$I$137,$I$137-K59,(I59)-(H59/2))</f>
        <v>74498.814604423707</v>
      </c>
      <c r="K59" s="109">
        <f t="shared" si="4"/>
        <v>10221.185395576289</v>
      </c>
      <c r="L59" s="293">
        <f t="shared" si="5"/>
        <v>84720</v>
      </c>
      <c r="M59" s="138">
        <f t="shared" si="6"/>
        <v>70773.873874202516</v>
      </c>
      <c r="N59" s="109">
        <f t="shared" si="7"/>
        <v>9710.1261257974747</v>
      </c>
      <c r="O59" s="49">
        <f t="shared" si="8"/>
        <v>80483.999999999985</v>
      </c>
      <c r="P59" s="119">
        <f t="shared" si="29"/>
        <v>67048.93314398134</v>
      </c>
      <c r="Q59" s="108">
        <f t="shared" si="10"/>
        <v>9199.0668560186605</v>
      </c>
      <c r="R59" s="46">
        <f t="shared" si="30"/>
        <v>76248</v>
      </c>
      <c r="S59" s="283">
        <f t="shared" si="12"/>
        <v>59599.051683538972</v>
      </c>
      <c r="T59" s="156">
        <f t="shared" si="13"/>
        <v>8176.9483164610319</v>
      </c>
      <c r="U59" s="290">
        <f t="shared" si="14"/>
        <v>67776</v>
      </c>
      <c r="V59" s="45">
        <f t="shared" si="15"/>
        <v>52149.170223096589</v>
      </c>
      <c r="W59" s="108">
        <f t="shared" si="16"/>
        <v>7154.8297769034016</v>
      </c>
      <c r="X59" s="46">
        <f t="shared" si="17"/>
        <v>59303.999999999993</v>
      </c>
      <c r="Y59" s="283">
        <f t="shared" si="18"/>
        <v>44699.288762654222</v>
      </c>
      <c r="Z59" s="156">
        <f t="shared" si="19"/>
        <v>6132.711237345773</v>
      </c>
      <c r="AA59" s="150">
        <f t="shared" si="20"/>
        <v>50831.999999999993</v>
      </c>
    </row>
    <row r="60" spans="1:27" ht="12.75" customHeight="1">
      <c r="A60" s="187">
        <v>59</v>
      </c>
      <c r="B60" s="50">
        <v>43497</v>
      </c>
      <c r="C60" s="61">
        <f>VLOOKUP(B60,'base(indices)'!$A$4:$C$183,3,FALSE)</f>
        <v>998</v>
      </c>
      <c r="D60" s="159">
        <f>'base(indices)'!G113</f>
        <v>1.1831498</v>
      </c>
      <c r="E60" s="54">
        <f t="shared" si="0"/>
        <v>1180.7835004000001</v>
      </c>
      <c r="F60" s="307">
        <f>'base(indices)'!$I$147</f>
        <v>0.30830000000000002</v>
      </c>
      <c r="G60" s="54">
        <f t="shared" si="1"/>
        <v>364.03555317332007</v>
      </c>
      <c r="H60" s="51">
        <f t="shared" si="2"/>
        <v>1544.8190535733202</v>
      </c>
      <c r="I60" s="311">
        <f t="shared" si="21"/>
        <v>89358.62259924355</v>
      </c>
      <c r="J60" s="58">
        <f t="shared" si="31"/>
        <v>74498.814604423707</v>
      </c>
      <c r="K60" s="91">
        <f t="shared" si="4"/>
        <v>10221.185395576289</v>
      </c>
      <c r="L60" s="294">
        <f t="shared" si="5"/>
        <v>84720</v>
      </c>
      <c r="M60" s="57">
        <f t="shared" si="6"/>
        <v>70773.873874202516</v>
      </c>
      <c r="N60" s="91">
        <f t="shared" si="7"/>
        <v>9710.1261257974747</v>
      </c>
      <c r="O60" s="59">
        <f t="shared" si="8"/>
        <v>80483.999999999985</v>
      </c>
      <c r="P60" s="58">
        <f t="shared" si="29"/>
        <v>67048.93314398134</v>
      </c>
      <c r="Q60" s="91">
        <f t="shared" si="10"/>
        <v>9199.0668560186605</v>
      </c>
      <c r="R60" s="59">
        <f t="shared" si="30"/>
        <v>76248</v>
      </c>
      <c r="S60" s="57">
        <f t="shared" si="12"/>
        <v>59599.051683538972</v>
      </c>
      <c r="T60" s="91">
        <f t="shared" si="13"/>
        <v>8176.9483164610319</v>
      </c>
      <c r="U60" s="60">
        <f t="shared" si="14"/>
        <v>67776</v>
      </c>
      <c r="V60" s="58">
        <f t="shared" si="15"/>
        <v>52149.170223096589</v>
      </c>
      <c r="W60" s="91">
        <f t="shared" si="16"/>
        <v>7154.8297769034016</v>
      </c>
      <c r="X60" s="59">
        <f t="shared" si="17"/>
        <v>59303.999999999993</v>
      </c>
      <c r="Y60" s="57">
        <f t="shared" si="18"/>
        <v>44699.288762654222</v>
      </c>
      <c r="Z60" s="91">
        <f t="shared" si="19"/>
        <v>6132.711237345773</v>
      </c>
      <c r="AA60" s="59">
        <f t="shared" si="20"/>
        <v>50831.999999999993</v>
      </c>
    </row>
    <row r="61" spans="1:27" ht="12.75" customHeight="1">
      <c r="A61" s="187">
        <v>58</v>
      </c>
      <c r="B61" s="50">
        <v>43525</v>
      </c>
      <c r="C61" s="61">
        <f>VLOOKUP(B61,'base(indices)'!$A$4:$C$183,3,FALSE)</f>
        <v>998</v>
      </c>
      <c r="D61" s="159">
        <f>'base(indices)'!G114</f>
        <v>1.1791407199999999</v>
      </c>
      <c r="E61" s="63">
        <f t="shared" si="0"/>
        <v>1176.7824385599999</v>
      </c>
      <c r="F61" s="307">
        <f>'base(indices)'!$I$147</f>
        <v>0.30830000000000002</v>
      </c>
      <c r="G61" s="63">
        <f t="shared" si="1"/>
        <v>362.80202580804803</v>
      </c>
      <c r="H61" s="61">
        <f t="shared" si="2"/>
        <v>1539.584464368048</v>
      </c>
      <c r="I61" s="312">
        <f t="shared" si="21"/>
        <v>87813.803545670235</v>
      </c>
      <c r="J61" s="119">
        <f t="shared" si="31"/>
        <v>74498.814604423707</v>
      </c>
      <c r="K61" s="108">
        <f t="shared" si="4"/>
        <v>10221.185395576289</v>
      </c>
      <c r="L61" s="295">
        <f t="shared" si="5"/>
        <v>84720</v>
      </c>
      <c r="M61" s="43">
        <f t="shared" si="6"/>
        <v>70773.873874202516</v>
      </c>
      <c r="N61" s="108">
        <f t="shared" si="7"/>
        <v>9710.1261257974747</v>
      </c>
      <c r="O61" s="46">
        <f t="shared" si="8"/>
        <v>80483.999999999985</v>
      </c>
      <c r="P61" s="119">
        <f t="shared" si="29"/>
        <v>67048.93314398134</v>
      </c>
      <c r="Q61" s="108">
        <f t="shared" si="10"/>
        <v>9199.0668560186605</v>
      </c>
      <c r="R61" s="46">
        <f t="shared" si="30"/>
        <v>76248</v>
      </c>
      <c r="S61" s="43">
        <f t="shared" si="12"/>
        <v>59599.051683538972</v>
      </c>
      <c r="T61" s="108">
        <f t="shared" si="13"/>
        <v>8176.9483164610319</v>
      </c>
      <c r="U61" s="47">
        <f t="shared" si="14"/>
        <v>67776</v>
      </c>
      <c r="V61" s="45">
        <f t="shared" si="15"/>
        <v>52149.170223096589</v>
      </c>
      <c r="W61" s="108">
        <f t="shared" si="16"/>
        <v>7154.8297769034016</v>
      </c>
      <c r="X61" s="46">
        <f t="shared" si="17"/>
        <v>59303.999999999993</v>
      </c>
      <c r="Y61" s="43">
        <f t="shared" si="18"/>
        <v>44699.288762654222</v>
      </c>
      <c r="Z61" s="108">
        <f t="shared" si="19"/>
        <v>6132.711237345773</v>
      </c>
      <c r="AA61" s="46">
        <f t="shared" si="20"/>
        <v>50831.999999999993</v>
      </c>
    </row>
    <row r="62" spans="1:27" ht="12.75" customHeight="1">
      <c r="A62" s="187">
        <v>57</v>
      </c>
      <c r="B62" s="50">
        <v>43556</v>
      </c>
      <c r="C62" s="61">
        <f>VLOOKUP(B62,'base(indices)'!$A$4:$C$183,3,FALSE)</f>
        <v>998</v>
      </c>
      <c r="D62" s="159">
        <f>'base(indices)'!G115</f>
        <v>1.1728075600000001</v>
      </c>
      <c r="E62" s="54">
        <f t="shared" si="0"/>
        <v>1170.4619448800001</v>
      </c>
      <c r="F62" s="307">
        <f>'base(indices)'!$I$147</f>
        <v>0.30830000000000002</v>
      </c>
      <c r="G62" s="54">
        <f t="shared" si="1"/>
        <v>360.85341760650408</v>
      </c>
      <c r="H62" s="51">
        <f t="shared" si="2"/>
        <v>1531.3153624865042</v>
      </c>
      <c r="I62" s="311">
        <f t="shared" si="21"/>
        <v>86274.219081302188</v>
      </c>
      <c r="J62" s="58">
        <f t="shared" si="31"/>
        <v>74498.814604423707</v>
      </c>
      <c r="K62" s="91">
        <f t="shared" si="4"/>
        <v>10221.185395576289</v>
      </c>
      <c r="L62" s="294">
        <f t="shared" si="5"/>
        <v>84720</v>
      </c>
      <c r="M62" s="57">
        <f t="shared" si="6"/>
        <v>70773.873874202516</v>
      </c>
      <c r="N62" s="91">
        <f t="shared" si="7"/>
        <v>9710.1261257974747</v>
      </c>
      <c r="O62" s="59">
        <f t="shared" si="8"/>
        <v>80483.999999999985</v>
      </c>
      <c r="P62" s="58">
        <f t="shared" si="29"/>
        <v>67048.93314398134</v>
      </c>
      <c r="Q62" s="91">
        <f t="shared" si="10"/>
        <v>9199.0668560186605</v>
      </c>
      <c r="R62" s="59">
        <f t="shared" si="30"/>
        <v>76248</v>
      </c>
      <c r="S62" s="57">
        <f t="shared" si="12"/>
        <v>59599.051683538972</v>
      </c>
      <c r="T62" s="91">
        <f t="shared" si="13"/>
        <v>8176.9483164610319</v>
      </c>
      <c r="U62" s="60">
        <f t="shared" si="14"/>
        <v>67776</v>
      </c>
      <c r="V62" s="58">
        <f t="shared" si="15"/>
        <v>52149.170223096589</v>
      </c>
      <c r="W62" s="91">
        <f t="shared" si="16"/>
        <v>7154.8297769034016</v>
      </c>
      <c r="X62" s="59">
        <f t="shared" si="17"/>
        <v>59303.999999999993</v>
      </c>
      <c r="Y62" s="57">
        <f t="shared" si="18"/>
        <v>44699.288762654222</v>
      </c>
      <c r="Z62" s="91">
        <f t="shared" si="19"/>
        <v>6132.711237345773</v>
      </c>
      <c r="AA62" s="59">
        <f t="shared" si="20"/>
        <v>50831.999999999993</v>
      </c>
    </row>
    <row r="63" spans="1:27" ht="12.75" customHeight="1">
      <c r="A63" s="187">
        <v>56</v>
      </c>
      <c r="B63" s="50">
        <v>43586</v>
      </c>
      <c r="C63" s="61">
        <f>VLOOKUP(B63,'base(indices)'!$A$4:$C$183,3,FALSE)</f>
        <v>998</v>
      </c>
      <c r="D63" s="159">
        <f>'base(indices)'!G116</f>
        <v>1.1644237099999999</v>
      </c>
      <c r="E63" s="63">
        <f t="shared" si="0"/>
        <v>1162.0948625799999</v>
      </c>
      <c r="F63" s="307">
        <f>'base(indices)'!$I$147</f>
        <v>0.30830000000000002</v>
      </c>
      <c r="G63" s="63">
        <f t="shared" si="1"/>
        <v>358.273846133414</v>
      </c>
      <c r="H63" s="61">
        <f t="shared" si="2"/>
        <v>1520.368708713414</v>
      </c>
      <c r="I63" s="312">
        <f t="shared" si="21"/>
        <v>84742.90371881568</v>
      </c>
      <c r="J63" s="119">
        <f t="shared" si="31"/>
        <v>74498.814604423707</v>
      </c>
      <c r="K63" s="108">
        <f t="shared" si="4"/>
        <v>10221.185395576289</v>
      </c>
      <c r="L63" s="295">
        <f t="shared" si="5"/>
        <v>84720</v>
      </c>
      <c r="M63" s="43">
        <f t="shared" si="6"/>
        <v>70773.873874202516</v>
      </c>
      <c r="N63" s="108">
        <f t="shared" si="7"/>
        <v>9710.1261257974747</v>
      </c>
      <c r="O63" s="46">
        <f t="shared" si="8"/>
        <v>80483.999999999985</v>
      </c>
      <c r="P63" s="119">
        <f t="shared" si="29"/>
        <v>67048.93314398134</v>
      </c>
      <c r="Q63" s="108">
        <f t="shared" si="10"/>
        <v>9199.0668560186605</v>
      </c>
      <c r="R63" s="46">
        <f t="shared" si="30"/>
        <v>76248</v>
      </c>
      <c r="S63" s="43">
        <f t="shared" si="12"/>
        <v>59599.051683538972</v>
      </c>
      <c r="T63" s="108">
        <f t="shared" si="13"/>
        <v>8176.9483164610319</v>
      </c>
      <c r="U63" s="47">
        <f t="shared" si="14"/>
        <v>67776</v>
      </c>
      <c r="V63" s="45">
        <f t="shared" si="15"/>
        <v>52149.170223096589</v>
      </c>
      <c r="W63" s="108">
        <f t="shared" si="16"/>
        <v>7154.8297769034016</v>
      </c>
      <c r="X63" s="46">
        <f t="shared" si="17"/>
        <v>59303.999999999993</v>
      </c>
      <c r="Y63" s="43">
        <f t="shared" si="18"/>
        <v>44699.288762654222</v>
      </c>
      <c r="Z63" s="108">
        <f t="shared" si="19"/>
        <v>6132.711237345773</v>
      </c>
      <c r="AA63" s="46">
        <f t="shared" si="20"/>
        <v>50831.999999999993</v>
      </c>
    </row>
    <row r="64" spans="1:27" ht="12.75" customHeight="1">
      <c r="A64" s="187">
        <v>55</v>
      </c>
      <c r="B64" s="50">
        <v>43617</v>
      </c>
      <c r="C64" s="61">
        <f>VLOOKUP(B64,'base(indices)'!$A$4:$C$183,3,FALSE)</f>
        <v>998</v>
      </c>
      <c r="D64" s="159">
        <f>'base(indices)'!G117</f>
        <v>1.1603624400000001</v>
      </c>
      <c r="E64" s="54">
        <f t="shared" si="0"/>
        <v>1158.0417151200002</v>
      </c>
      <c r="F64" s="307">
        <f>'base(indices)'!$I$147</f>
        <v>0.30830000000000002</v>
      </c>
      <c r="G64" s="54">
        <f t="shared" si="1"/>
        <v>357.02426077149607</v>
      </c>
      <c r="H64" s="51">
        <f t="shared" si="2"/>
        <v>1515.0659758914962</v>
      </c>
      <c r="I64" s="311">
        <f t="shared" si="21"/>
        <v>83222.535010102263</v>
      </c>
      <c r="J64" s="58">
        <f t="shared" si="31"/>
        <v>74498.814604423707</v>
      </c>
      <c r="K64" s="91">
        <f t="shared" si="4"/>
        <v>10221.185395576289</v>
      </c>
      <c r="L64" s="294">
        <f t="shared" si="5"/>
        <v>84720</v>
      </c>
      <c r="M64" s="57">
        <f t="shared" si="6"/>
        <v>70773.873874202516</v>
      </c>
      <c r="N64" s="91">
        <f t="shared" si="7"/>
        <v>9710.1261257974747</v>
      </c>
      <c r="O64" s="59">
        <f t="shared" si="8"/>
        <v>80483.999999999985</v>
      </c>
      <c r="P64" s="58">
        <f>J64*$P$9</f>
        <v>67048.93314398134</v>
      </c>
      <c r="Q64" s="91">
        <f t="shared" si="10"/>
        <v>9199.0668560186605</v>
      </c>
      <c r="R64" s="59">
        <f t="shared" si="30"/>
        <v>76248</v>
      </c>
      <c r="S64" s="57">
        <f t="shared" si="12"/>
        <v>59599.051683538972</v>
      </c>
      <c r="T64" s="91">
        <f t="shared" si="13"/>
        <v>8176.9483164610319</v>
      </c>
      <c r="U64" s="60">
        <f t="shared" si="14"/>
        <v>67776</v>
      </c>
      <c r="V64" s="58">
        <f t="shared" si="15"/>
        <v>52149.170223096589</v>
      </c>
      <c r="W64" s="91">
        <f t="shared" si="16"/>
        <v>7154.8297769034016</v>
      </c>
      <c r="X64" s="59">
        <f t="shared" si="17"/>
        <v>59303.999999999993</v>
      </c>
      <c r="Y64" s="57">
        <f t="shared" si="18"/>
        <v>44699.288762654222</v>
      </c>
      <c r="Z64" s="91">
        <f t="shared" si="19"/>
        <v>6132.711237345773</v>
      </c>
      <c r="AA64" s="59">
        <f t="shared" si="20"/>
        <v>50831.999999999993</v>
      </c>
    </row>
    <row r="65" spans="1:27" ht="12.75" customHeight="1">
      <c r="A65" s="187">
        <v>54</v>
      </c>
      <c r="B65" s="50">
        <v>43647</v>
      </c>
      <c r="C65" s="61">
        <f>VLOOKUP(B65,'base(indices)'!$A$4:$C$183,3,FALSE)</f>
        <v>998</v>
      </c>
      <c r="D65" s="159">
        <f>'base(indices)'!G118</f>
        <v>1.15966664</v>
      </c>
      <c r="E65" s="63">
        <f t="shared" si="0"/>
        <v>1157.34730672</v>
      </c>
      <c r="F65" s="307">
        <f>'base(indices)'!$I$147</f>
        <v>0.30830000000000002</v>
      </c>
      <c r="G65" s="63">
        <f t="shared" si="1"/>
        <v>356.81017466177605</v>
      </c>
      <c r="H65" s="61">
        <f t="shared" si="2"/>
        <v>1514.1574813817761</v>
      </c>
      <c r="I65" s="312">
        <f t="shared" si="21"/>
        <v>81707.469034210764</v>
      </c>
      <c r="J65" s="119">
        <f t="shared" ref="J65:J71" si="32">IF((I65)+K65-(H65/2)&gt;$I$137,$I$137-K65,(I65)-(H65/2))</f>
        <v>74498.814604423707</v>
      </c>
      <c r="K65" s="108">
        <f t="shared" si="4"/>
        <v>10221.185395576289</v>
      </c>
      <c r="L65" s="295">
        <f t="shared" si="5"/>
        <v>84720</v>
      </c>
      <c r="M65" s="43">
        <f t="shared" si="6"/>
        <v>70773.873874202516</v>
      </c>
      <c r="N65" s="108">
        <f t="shared" si="7"/>
        <v>9710.1261257974747</v>
      </c>
      <c r="O65" s="46">
        <f t="shared" si="8"/>
        <v>80483.999999999985</v>
      </c>
      <c r="P65" s="119">
        <f>J65*$P$9</f>
        <v>67048.93314398134</v>
      </c>
      <c r="Q65" s="108">
        <f t="shared" si="10"/>
        <v>9199.0668560186605</v>
      </c>
      <c r="R65" s="46">
        <f t="shared" si="30"/>
        <v>76248</v>
      </c>
      <c r="S65" s="43">
        <f t="shared" si="12"/>
        <v>59599.051683538972</v>
      </c>
      <c r="T65" s="108">
        <f t="shared" si="13"/>
        <v>8176.9483164610319</v>
      </c>
      <c r="U65" s="47">
        <f t="shared" si="14"/>
        <v>67776</v>
      </c>
      <c r="V65" s="45">
        <f t="shared" si="15"/>
        <v>52149.170223096589</v>
      </c>
      <c r="W65" s="108">
        <f t="shared" si="16"/>
        <v>7154.8297769034016</v>
      </c>
      <c r="X65" s="46">
        <f t="shared" si="17"/>
        <v>59303.999999999993</v>
      </c>
      <c r="Y65" s="43">
        <f t="shared" si="18"/>
        <v>44699.288762654222</v>
      </c>
      <c r="Z65" s="108">
        <f t="shared" si="19"/>
        <v>6132.711237345773</v>
      </c>
      <c r="AA65" s="46">
        <f t="shared" si="20"/>
        <v>50831.999999999993</v>
      </c>
    </row>
    <row r="66" spans="1:27" ht="12.75" customHeight="1">
      <c r="A66" s="187">
        <v>53</v>
      </c>
      <c r="B66" s="50">
        <v>43678</v>
      </c>
      <c r="C66" s="61">
        <f>VLOOKUP(B66,'base(indices)'!$A$4:$C$183,3,FALSE)</f>
        <v>998</v>
      </c>
      <c r="D66" s="159">
        <f>'base(indices)'!G119</f>
        <v>1.1586238799999999</v>
      </c>
      <c r="E66" s="54">
        <f t="shared" si="0"/>
        <v>1156.30663224</v>
      </c>
      <c r="F66" s="307">
        <f>'base(indices)'!$I$147</f>
        <v>0.30830000000000002</v>
      </c>
      <c r="G66" s="54">
        <f t="shared" si="1"/>
        <v>356.48933471959202</v>
      </c>
      <c r="H66" s="51">
        <f t="shared" si="2"/>
        <v>1512.7959669595921</v>
      </c>
      <c r="I66" s="311">
        <f t="shared" si="21"/>
        <v>80193.311552828993</v>
      </c>
      <c r="J66" s="58">
        <f t="shared" si="32"/>
        <v>74498.814604423707</v>
      </c>
      <c r="K66" s="91">
        <f t="shared" si="4"/>
        <v>10221.185395576289</v>
      </c>
      <c r="L66" s="294">
        <f t="shared" si="5"/>
        <v>84720</v>
      </c>
      <c r="M66" s="57">
        <f t="shared" si="6"/>
        <v>70773.873874202516</v>
      </c>
      <c r="N66" s="91">
        <f t="shared" si="7"/>
        <v>9710.1261257974747</v>
      </c>
      <c r="O66" s="59">
        <f t="shared" si="8"/>
        <v>80483.999999999985</v>
      </c>
      <c r="P66" s="58">
        <f t="shared" ref="P66:P93" si="33">J66*$P$9</f>
        <v>67048.93314398134</v>
      </c>
      <c r="Q66" s="91">
        <f t="shared" si="10"/>
        <v>9199.0668560186605</v>
      </c>
      <c r="R66" s="59">
        <f t="shared" si="30"/>
        <v>76248</v>
      </c>
      <c r="S66" s="57">
        <f t="shared" si="12"/>
        <v>59599.051683538972</v>
      </c>
      <c r="T66" s="91">
        <f t="shared" si="13"/>
        <v>8176.9483164610319</v>
      </c>
      <c r="U66" s="60">
        <f t="shared" si="14"/>
        <v>67776</v>
      </c>
      <c r="V66" s="58">
        <f t="shared" si="15"/>
        <v>52149.170223096589</v>
      </c>
      <c r="W66" s="91">
        <f t="shared" si="16"/>
        <v>7154.8297769034016</v>
      </c>
      <c r="X66" s="59">
        <f t="shared" si="17"/>
        <v>59303.999999999993</v>
      </c>
      <c r="Y66" s="57">
        <f t="shared" si="18"/>
        <v>44699.288762654222</v>
      </c>
      <c r="Z66" s="91">
        <f t="shared" si="19"/>
        <v>6132.711237345773</v>
      </c>
      <c r="AA66" s="59">
        <f t="shared" si="20"/>
        <v>50831.999999999993</v>
      </c>
    </row>
    <row r="67" spans="1:27" ht="12.75" customHeight="1">
      <c r="A67" s="187">
        <v>52</v>
      </c>
      <c r="B67" s="50">
        <v>43709</v>
      </c>
      <c r="C67" s="61">
        <f>VLOOKUP(B67,'base(indices)'!$A$4:$C$183,3,FALSE)</f>
        <v>998</v>
      </c>
      <c r="D67" s="159">
        <f>'base(indices)'!G120</f>
        <v>1.15769772</v>
      </c>
      <c r="E67" s="63">
        <f t="shared" si="0"/>
        <v>1155.3823245600001</v>
      </c>
      <c r="F67" s="307">
        <f>'base(indices)'!$I$147</f>
        <v>0.30830000000000002</v>
      </c>
      <c r="G67" s="63">
        <f t="shared" si="1"/>
        <v>356.20437066184809</v>
      </c>
      <c r="H67" s="61">
        <f t="shared" si="2"/>
        <v>1511.5866952218482</v>
      </c>
      <c r="I67" s="312">
        <f t="shared" si="21"/>
        <v>78680.515585869405</v>
      </c>
      <c r="J67" s="119">
        <f t="shared" si="32"/>
        <v>74498.814604423707</v>
      </c>
      <c r="K67" s="108">
        <f t="shared" si="4"/>
        <v>10221.185395576289</v>
      </c>
      <c r="L67" s="295">
        <f t="shared" si="5"/>
        <v>84720</v>
      </c>
      <c r="M67" s="43">
        <f t="shared" si="6"/>
        <v>70773.873874202516</v>
      </c>
      <c r="N67" s="108">
        <f t="shared" si="7"/>
        <v>9710.1261257974747</v>
      </c>
      <c r="O67" s="46">
        <f t="shared" si="8"/>
        <v>80483.999999999985</v>
      </c>
      <c r="P67" s="119">
        <f t="shared" si="33"/>
        <v>67048.93314398134</v>
      </c>
      <c r="Q67" s="108">
        <f t="shared" si="10"/>
        <v>9199.0668560186605</v>
      </c>
      <c r="R67" s="46">
        <f t="shared" si="30"/>
        <v>76248</v>
      </c>
      <c r="S67" s="43">
        <f t="shared" si="12"/>
        <v>59599.051683538972</v>
      </c>
      <c r="T67" s="108">
        <f t="shared" si="13"/>
        <v>8176.9483164610319</v>
      </c>
      <c r="U67" s="47">
        <f t="shared" si="14"/>
        <v>67776</v>
      </c>
      <c r="V67" s="45">
        <f t="shared" si="15"/>
        <v>52149.170223096589</v>
      </c>
      <c r="W67" s="108">
        <f t="shared" si="16"/>
        <v>7154.8297769034016</v>
      </c>
      <c r="X67" s="46">
        <f t="shared" si="17"/>
        <v>59303.999999999993</v>
      </c>
      <c r="Y67" s="43">
        <f t="shared" si="18"/>
        <v>44699.288762654222</v>
      </c>
      <c r="Z67" s="108">
        <f t="shared" si="19"/>
        <v>6132.711237345773</v>
      </c>
      <c r="AA67" s="46">
        <f t="shared" si="20"/>
        <v>50831.999999999993</v>
      </c>
    </row>
    <row r="68" spans="1:27" ht="12.75" customHeight="1">
      <c r="A68" s="187">
        <v>51</v>
      </c>
      <c r="B68" s="50">
        <v>43739</v>
      </c>
      <c r="C68" s="61">
        <f>VLOOKUP(B68,'base(indices)'!$A$4:$C$183,3,FALSE)</f>
        <v>998</v>
      </c>
      <c r="D68" s="159">
        <f>'base(indices)'!G121</f>
        <v>1.1566567299999999</v>
      </c>
      <c r="E68" s="54">
        <f t="shared" si="0"/>
        <v>1154.3434165399999</v>
      </c>
      <c r="F68" s="307">
        <f>'base(indices)'!$I$147</f>
        <v>0.30830000000000002</v>
      </c>
      <c r="G68" s="54">
        <f t="shared" si="1"/>
        <v>355.88407531928198</v>
      </c>
      <c r="H68" s="51">
        <f t="shared" si="2"/>
        <v>1510.2274918592818</v>
      </c>
      <c r="I68" s="311">
        <f t="shared" si="21"/>
        <v>77168.928890647556</v>
      </c>
      <c r="J68" s="58">
        <f t="shared" si="32"/>
        <v>74498.814604423707</v>
      </c>
      <c r="K68" s="91">
        <f t="shared" si="4"/>
        <v>10221.185395576289</v>
      </c>
      <c r="L68" s="294">
        <f t="shared" si="5"/>
        <v>84720</v>
      </c>
      <c r="M68" s="57">
        <f t="shared" si="6"/>
        <v>70773.873874202516</v>
      </c>
      <c r="N68" s="91">
        <f t="shared" si="7"/>
        <v>9710.1261257974747</v>
      </c>
      <c r="O68" s="59">
        <f t="shared" si="8"/>
        <v>80483.999999999985</v>
      </c>
      <c r="P68" s="58">
        <f t="shared" si="33"/>
        <v>67048.93314398134</v>
      </c>
      <c r="Q68" s="91">
        <f t="shared" si="10"/>
        <v>9199.0668560186605</v>
      </c>
      <c r="R68" s="59">
        <f t="shared" si="30"/>
        <v>76248</v>
      </c>
      <c r="S68" s="57">
        <f t="shared" si="12"/>
        <v>59599.051683538972</v>
      </c>
      <c r="T68" s="91">
        <f t="shared" si="13"/>
        <v>8176.9483164610319</v>
      </c>
      <c r="U68" s="60">
        <f t="shared" si="14"/>
        <v>67776</v>
      </c>
      <c r="V68" s="58">
        <f t="shared" si="15"/>
        <v>52149.170223096589</v>
      </c>
      <c r="W68" s="91">
        <f t="shared" si="16"/>
        <v>7154.8297769034016</v>
      </c>
      <c r="X68" s="59">
        <f t="shared" si="17"/>
        <v>59303.999999999993</v>
      </c>
      <c r="Y68" s="57">
        <f t="shared" si="18"/>
        <v>44699.288762654222</v>
      </c>
      <c r="Z68" s="91">
        <f t="shared" si="19"/>
        <v>6132.711237345773</v>
      </c>
      <c r="AA68" s="59">
        <f t="shared" si="20"/>
        <v>50831.999999999993</v>
      </c>
    </row>
    <row r="69" spans="1:27" ht="12.75" customHeight="1">
      <c r="A69" s="187">
        <v>50</v>
      </c>
      <c r="B69" s="50">
        <v>43770</v>
      </c>
      <c r="C69" s="61">
        <f>VLOOKUP(B69,'base(indices)'!$A$4:$C$183,3,FALSE)</f>
        <v>998</v>
      </c>
      <c r="D69" s="159">
        <f>'base(indices)'!G122</f>
        <v>1.1556166800000001</v>
      </c>
      <c r="E69" s="63">
        <f t="shared" si="0"/>
        <v>1153.3054466400001</v>
      </c>
      <c r="F69" s="307">
        <f>'base(indices)'!$I$147</f>
        <v>0.30830000000000002</v>
      </c>
      <c r="G69" s="63">
        <f t="shared" si="1"/>
        <v>355.56406919911205</v>
      </c>
      <c r="H69" s="61">
        <f t="shared" si="2"/>
        <v>1508.8695158391122</v>
      </c>
      <c r="I69" s="312">
        <f t="shared" si="21"/>
        <v>75658.701398788267</v>
      </c>
      <c r="J69" s="119">
        <f t="shared" si="32"/>
        <v>74498.814604423707</v>
      </c>
      <c r="K69" s="108">
        <f t="shared" si="4"/>
        <v>10221.185395576289</v>
      </c>
      <c r="L69" s="295">
        <f t="shared" si="5"/>
        <v>84720</v>
      </c>
      <c r="M69" s="43">
        <f t="shared" si="6"/>
        <v>70773.873874202516</v>
      </c>
      <c r="N69" s="108">
        <f t="shared" si="7"/>
        <v>9710.1261257974747</v>
      </c>
      <c r="O69" s="46">
        <f t="shared" si="8"/>
        <v>80483.999999999985</v>
      </c>
      <c r="P69" s="119">
        <f t="shared" si="33"/>
        <v>67048.93314398134</v>
      </c>
      <c r="Q69" s="108">
        <f t="shared" si="10"/>
        <v>9199.0668560186605</v>
      </c>
      <c r="R69" s="46">
        <f t="shared" si="30"/>
        <v>76248</v>
      </c>
      <c r="S69" s="43">
        <f t="shared" si="12"/>
        <v>59599.051683538972</v>
      </c>
      <c r="T69" s="108">
        <f t="shared" si="13"/>
        <v>8176.9483164610319</v>
      </c>
      <c r="U69" s="47">
        <f t="shared" si="14"/>
        <v>67776</v>
      </c>
      <c r="V69" s="45">
        <f t="shared" si="15"/>
        <v>52149.170223096589</v>
      </c>
      <c r="W69" s="108">
        <f t="shared" si="16"/>
        <v>7154.8297769034016</v>
      </c>
      <c r="X69" s="46">
        <f t="shared" si="17"/>
        <v>59303.999999999993</v>
      </c>
      <c r="Y69" s="43">
        <f t="shared" si="18"/>
        <v>44699.288762654222</v>
      </c>
      <c r="Z69" s="108">
        <f t="shared" si="19"/>
        <v>6132.711237345773</v>
      </c>
      <c r="AA69" s="46">
        <f t="shared" si="20"/>
        <v>50831.999999999993</v>
      </c>
    </row>
    <row r="70" spans="1:27" ht="12.75" customHeight="1" thickBot="1">
      <c r="A70" s="188">
        <v>49</v>
      </c>
      <c r="B70" s="247">
        <v>43800</v>
      </c>
      <c r="C70" s="142">
        <f>VLOOKUP(B70,'base(indices)'!$A$4:$C$183,3,FALSE)</f>
        <v>998</v>
      </c>
      <c r="D70" s="274">
        <f>'base(indices)'!G123</f>
        <v>1.15400108</v>
      </c>
      <c r="E70" s="170">
        <f t="shared" si="0"/>
        <v>1151.6930778400001</v>
      </c>
      <c r="F70" s="307">
        <f>'base(indices)'!$I$147</f>
        <v>0.30830000000000002</v>
      </c>
      <c r="G70" s="170">
        <f t="shared" si="1"/>
        <v>355.06697589807203</v>
      </c>
      <c r="H70" s="141">
        <f t="shared" si="2"/>
        <v>1506.7600537380722</v>
      </c>
      <c r="I70" s="369">
        <f t="shared" si="21"/>
        <v>74149.831882949162</v>
      </c>
      <c r="J70" s="175">
        <f t="shared" si="32"/>
        <v>73396.451856080123</v>
      </c>
      <c r="K70" s="86">
        <f t="shared" si="4"/>
        <v>10221.185395576289</v>
      </c>
      <c r="L70" s="296">
        <f t="shared" si="5"/>
        <v>83617.637251656415</v>
      </c>
      <c r="M70" s="85">
        <f t="shared" si="6"/>
        <v>69726.629263276118</v>
      </c>
      <c r="N70" s="86">
        <f t="shared" si="7"/>
        <v>9710.1261257974747</v>
      </c>
      <c r="O70" s="165">
        <f t="shared" si="8"/>
        <v>79436.755389073587</v>
      </c>
      <c r="P70" s="58">
        <f t="shared" si="33"/>
        <v>66056.806670472113</v>
      </c>
      <c r="Q70" s="91">
        <f t="shared" si="10"/>
        <v>9199.0668560186605</v>
      </c>
      <c r="R70" s="59">
        <f t="shared" si="30"/>
        <v>75255.873526490774</v>
      </c>
      <c r="S70" s="282">
        <f t="shared" si="12"/>
        <v>58717.161484864104</v>
      </c>
      <c r="T70" s="202">
        <f t="shared" si="13"/>
        <v>8176.9483164610319</v>
      </c>
      <c r="U70" s="289">
        <f t="shared" si="14"/>
        <v>66894.109801325132</v>
      </c>
      <c r="V70" s="58">
        <f t="shared" si="15"/>
        <v>51377.51629925608</v>
      </c>
      <c r="W70" s="91">
        <f t="shared" si="16"/>
        <v>7154.8297769034016</v>
      </c>
      <c r="X70" s="59">
        <f t="shared" si="17"/>
        <v>58532.346076159483</v>
      </c>
      <c r="Y70" s="282">
        <f t="shared" si="18"/>
        <v>44037.871113648071</v>
      </c>
      <c r="Z70" s="202">
        <f t="shared" si="19"/>
        <v>6132.711237345773</v>
      </c>
      <c r="AA70" s="203">
        <f t="shared" si="20"/>
        <v>50170.582350993842</v>
      </c>
    </row>
    <row r="71" spans="1:27" ht="12.75" customHeight="1">
      <c r="A71" s="217">
        <v>48</v>
      </c>
      <c r="B71" s="136">
        <v>43831</v>
      </c>
      <c r="C71" s="120">
        <f>VLOOKUP(B71,'base(indices)'!$A$4:$C$183,3,FALSE)</f>
        <v>1039</v>
      </c>
      <c r="D71" s="270">
        <f>'base(indices)'!G124</f>
        <v>1.1420099699999999</v>
      </c>
      <c r="E71" s="186">
        <f t="shared" si="0"/>
        <v>1186.5483588299999</v>
      </c>
      <c r="F71" s="371">
        <f>'base(indices)'!$I$147</f>
        <v>0.30830000000000002</v>
      </c>
      <c r="G71" s="186">
        <f t="shared" si="1"/>
        <v>365.81285902728899</v>
      </c>
      <c r="H71" s="275">
        <f t="shared" si="2"/>
        <v>1552.3612178572889</v>
      </c>
      <c r="I71" s="310">
        <f t="shared" si="21"/>
        <v>72643.071829211083</v>
      </c>
      <c r="J71" s="418">
        <f t="shared" si="32"/>
        <v>71866.891220282443</v>
      </c>
      <c r="K71" s="156">
        <f t="shared" si="4"/>
        <v>10221.185395576289</v>
      </c>
      <c r="L71" s="315">
        <f t="shared" si="5"/>
        <v>82088.076615858736</v>
      </c>
      <c r="M71" s="283">
        <f t="shared" si="6"/>
        <v>68273.546659268322</v>
      </c>
      <c r="N71" s="156">
        <f t="shared" si="7"/>
        <v>9710.1261257974747</v>
      </c>
      <c r="O71" s="290">
        <f t="shared" si="8"/>
        <v>77983.672785065792</v>
      </c>
      <c r="P71" s="119">
        <f t="shared" si="33"/>
        <v>64680.202098254202</v>
      </c>
      <c r="Q71" s="108">
        <f t="shared" si="10"/>
        <v>9199.0668560186605</v>
      </c>
      <c r="R71" s="46">
        <f t="shared" si="30"/>
        <v>73879.268954272862</v>
      </c>
      <c r="S71" s="138">
        <f t="shared" si="12"/>
        <v>57493.51297622596</v>
      </c>
      <c r="T71" s="109">
        <f t="shared" si="13"/>
        <v>8176.9483164610319</v>
      </c>
      <c r="U71" s="139">
        <f t="shared" si="14"/>
        <v>65670.461292686989</v>
      </c>
      <c r="V71" s="45">
        <f t="shared" si="15"/>
        <v>50306.823854197704</v>
      </c>
      <c r="W71" s="108">
        <f t="shared" si="16"/>
        <v>7154.8297769034016</v>
      </c>
      <c r="X71" s="46">
        <f t="shared" si="17"/>
        <v>57461.653631101108</v>
      </c>
      <c r="Y71" s="138">
        <f t="shared" si="18"/>
        <v>43120.134732169463</v>
      </c>
      <c r="Z71" s="109">
        <f t="shared" si="19"/>
        <v>6132.711237345773</v>
      </c>
      <c r="AA71" s="49">
        <f t="shared" si="20"/>
        <v>49252.845969515234</v>
      </c>
    </row>
    <row r="72" spans="1:27" ht="12.75" customHeight="1">
      <c r="A72" s="187">
        <v>47</v>
      </c>
      <c r="B72" s="50">
        <v>43862</v>
      </c>
      <c r="C72" s="61">
        <f>VLOOKUP(B72,'base(indices)'!$A$4:$C$183,3,FALSE)</f>
        <v>1045</v>
      </c>
      <c r="D72" s="159">
        <f>'base(indices)'!G125</f>
        <v>1.1339588599999999</v>
      </c>
      <c r="E72" s="54">
        <f t="shared" si="0"/>
        <v>1184.9870086999999</v>
      </c>
      <c r="F72" s="307">
        <f>'base(indices)'!$I$147</f>
        <v>0.30830000000000002</v>
      </c>
      <c r="G72" s="54">
        <f t="shared" si="1"/>
        <v>365.33149478221003</v>
      </c>
      <c r="H72" s="51">
        <f t="shared" si="2"/>
        <v>1550.31850348221</v>
      </c>
      <c r="I72" s="311">
        <f t="shared" si="21"/>
        <v>71090.710611353788</v>
      </c>
      <c r="J72" s="57">
        <f t="shared" ref="J72:J118" si="34">IF((I72)+K72-(H72/2)&gt;$I$137,$I$137-K72,(I72)-(H72/2))</f>
        <v>70315.551359612684</v>
      </c>
      <c r="K72" s="91">
        <f t="shared" si="4"/>
        <v>10221.185395576289</v>
      </c>
      <c r="L72" s="294">
        <f t="shared" si="5"/>
        <v>80536.736755188977</v>
      </c>
      <c r="M72" s="57">
        <f t="shared" si="6"/>
        <v>66799.773791632048</v>
      </c>
      <c r="N72" s="91">
        <f t="shared" si="7"/>
        <v>9710.1261257974747</v>
      </c>
      <c r="O72" s="60">
        <f t="shared" si="8"/>
        <v>76509.899917429517</v>
      </c>
      <c r="P72" s="58">
        <f t="shared" si="33"/>
        <v>63283.996223651418</v>
      </c>
      <c r="Q72" s="91">
        <f t="shared" si="10"/>
        <v>9199.0668560186605</v>
      </c>
      <c r="R72" s="59">
        <f t="shared" si="30"/>
        <v>72483.063079670072</v>
      </c>
      <c r="S72" s="57">
        <f t="shared" si="12"/>
        <v>56252.441087690153</v>
      </c>
      <c r="T72" s="91">
        <f t="shared" si="13"/>
        <v>8176.9483164610319</v>
      </c>
      <c r="U72" s="60">
        <f t="shared" si="14"/>
        <v>64429.389404151181</v>
      </c>
      <c r="V72" s="58">
        <f t="shared" si="15"/>
        <v>49220.885951728873</v>
      </c>
      <c r="W72" s="91">
        <f t="shared" si="16"/>
        <v>7154.8297769034016</v>
      </c>
      <c r="X72" s="59">
        <f t="shared" si="17"/>
        <v>56375.715728632276</v>
      </c>
      <c r="Y72" s="57">
        <f t="shared" si="18"/>
        <v>42189.330815767607</v>
      </c>
      <c r="Z72" s="91">
        <f t="shared" si="19"/>
        <v>6132.711237345773</v>
      </c>
      <c r="AA72" s="59">
        <f t="shared" si="20"/>
        <v>48322.042053113379</v>
      </c>
    </row>
    <row r="73" spans="1:27" ht="12.75" customHeight="1">
      <c r="A73" s="187">
        <v>46</v>
      </c>
      <c r="B73" s="50">
        <v>43891</v>
      </c>
      <c r="C73" s="61">
        <f>VLOOKUP(B73,'base(indices)'!$A$4:$C$183,3,FALSE)</f>
        <v>1045</v>
      </c>
      <c r="D73" s="159">
        <f>'base(indices)'!G126</f>
        <v>1.13146963</v>
      </c>
      <c r="E73" s="54">
        <f t="shared" si="0"/>
        <v>1182.3857633499999</v>
      </c>
      <c r="F73" s="307">
        <f>'base(indices)'!$I$147</f>
        <v>0.30830000000000002</v>
      </c>
      <c r="G73" s="54">
        <f t="shared" si="1"/>
        <v>364.52953084080502</v>
      </c>
      <c r="H73" s="51">
        <f t="shared" si="2"/>
        <v>1546.9152941908051</v>
      </c>
      <c r="I73" s="312">
        <f t="shared" si="21"/>
        <v>69540.392107871579</v>
      </c>
      <c r="J73" s="66">
        <f t="shared" si="34"/>
        <v>68766.934460776174</v>
      </c>
      <c r="K73" s="108">
        <f t="shared" si="4"/>
        <v>10221.185395576289</v>
      </c>
      <c r="L73" s="295">
        <f t="shared" si="5"/>
        <v>78988.119856352467</v>
      </c>
      <c r="M73" s="43">
        <f t="shared" si="6"/>
        <v>65328.587737737362</v>
      </c>
      <c r="N73" s="108">
        <f t="shared" si="7"/>
        <v>9710.1261257974747</v>
      </c>
      <c r="O73" s="47">
        <f t="shared" si="8"/>
        <v>75038.713863534838</v>
      </c>
      <c r="P73" s="119">
        <f t="shared" si="33"/>
        <v>61890.241014698557</v>
      </c>
      <c r="Q73" s="108">
        <f t="shared" si="10"/>
        <v>9199.0668560186605</v>
      </c>
      <c r="R73" s="46">
        <f t="shared" si="30"/>
        <v>71089.307870717224</v>
      </c>
      <c r="S73" s="43">
        <f t="shared" si="12"/>
        <v>55013.547568620939</v>
      </c>
      <c r="T73" s="108">
        <f t="shared" si="13"/>
        <v>8176.9483164610319</v>
      </c>
      <c r="U73" s="47">
        <f t="shared" si="14"/>
        <v>63190.495885081968</v>
      </c>
      <c r="V73" s="45">
        <f t="shared" si="15"/>
        <v>48136.854122543322</v>
      </c>
      <c r="W73" s="108">
        <f t="shared" si="16"/>
        <v>7154.8297769034016</v>
      </c>
      <c r="X73" s="46">
        <f t="shared" si="17"/>
        <v>55291.683899446725</v>
      </c>
      <c r="Y73" s="43">
        <f t="shared" si="18"/>
        <v>41260.160676465704</v>
      </c>
      <c r="Z73" s="108">
        <f t="shared" si="19"/>
        <v>6132.711237345773</v>
      </c>
      <c r="AA73" s="46">
        <f t="shared" si="20"/>
        <v>47392.871913811476</v>
      </c>
    </row>
    <row r="74" spans="1:27" ht="12.75" customHeight="1">
      <c r="A74" s="187">
        <v>45</v>
      </c>
      <c r="B74" s="50">
        <v>43922</v>
      </c>
      <c r="C74" s="61">
        <f>VLOOKUP(B74,'base(indices)'!$A$4:$C$183,3,FALSE)</f>
        <v>1045</v>
      </c>
      <c r="D74" s="159">
        <f>'base(indices)'!G127</f>
        <v>1.1312433799999999</v>
      </c>
      <c r="E74" s="54">
        <f t="shared" si="0"/>
        <v>1182.1493320999998</v>
      </c>
      <c r="F74" s="307">
        <f>'base(indices)'!$I$147</f>
        <v>0.30830000000000002</v>
      </c>
      <c r="G74" s="54">
        <f t="shared" si="1"/>
        <v>364.45663908642996</v>
      </c>
      <c r="H74" s="51">
        <f t="shared" si="2"/>
        <v>1546.6059711864298</v>
      </c>
      <c r="I74" s="311">
        <f t="shared" si="21"/>
        <v>67993.476813680769</v>
      </c>
      <c r="J74" s="57">
        <f t="shared" si="34"/>
        <v>67220.173828087558</v>
      </c>
      <c r="K74" s="91">
        <f t="shared" si="4"/>
        <v>10221.185395576289</v>
      </c>
      <c r="L74" s="294">
        <f t="shared" si="5"/>
        <v>77441.359223663851</v>
      </c>
      <c r="M74" s="57">
        <f t="shared" si="6"/>
        <v>63859.165136683179</v>
      </c>
      <c r="N74" s="91">
        <f t="shared" si="7"/>
        <v>9710.1261257974747</v>
      </c>
      <c r="O74" s="60">
        <f t="shared" si="8"/>
        <v>73569.291262480649</v>
      </c>
      <c r="P74" s="58">
        <f t="shared" si="33"/>
        <v>60498.156445278801</v>
      </c>
      <c r="Q74" s="91">
        <f t="shared" si="10"/>
        <v>9199.0668560186605</v>
      </c>
      <c r="R74" s="59">
        <f t="shared" si="30"/>
        <v>69697.223301297461</v>
      </c>
      <c r="S74" s="57">
        <f t="shared" si="12"/>
        <v>53776.139062470051</v>
      </c>
      <c r="T74" s="91">
        <f t="shared" si="13"/>
        <v>8176.9483164610319</v>
      </c>
      <c r="U74" s="60">
        <f t="shared" si="14"/>
        <v>61953.087378931086</v>
      </c>
      <c r="V74" s="58">
        <f t="shared" si="15"/>
        <v>47054.121679661286</v>
      </c>
      <c r="W74" s="91">
        <f t="shared" si="16"/>
        <v>7154.8297769034016</v>
      </c>
      <c r="X74" s="59">
        <f t="shared" si="17"/>
        <v>54208.95145656469</v>
      </c>
      <c r="Y74" s="57">
        <f t="shared" si="18"/>
        <v>40332.104296852536</v>
      </c>
      <c r="Z74" s="91">
        <f t="shared" si="19"/>
        <v>6132.711237345773</v>
      </c>
      <c r="AA74" s="59">
        <f t="shared" si="20"/>
        <v>46464.815534198307</v>
      </c>
    </row>
    <row r="75" spans="1:27" ht="12.75" customHeight="1">
      <c r="A75" s="187">
        <v>44</v>
      </c>
      <c r="B75" s="50">
        <v>43952</v>
      </c>
      <c r="C75" s="61">
        <f>VLOOKUP(B75,'base(indices)'!$A$4:$C$183,3,FALSE)</f>
        <v>1045</v>
      </c>
      <c r="D75" s="159">
        <f>'base(indices)'!G128</f>
        <v>1.13135652</v>
      </c>
      <c r="E75" s="54">
        <f t="shared" ref="E75:E106" si="35">C75*D75</f>
        <v>1182.2675634</v>
      </c>
      <c r="F75" s="307">
        <f>'base(indices)'!$I$147</f>
        <v>0.30830000000000002</v>
      </c>
      <c r="G75" s="54">
        <f t="shared" ref="G75:G106" si="36">E75*F75</f>
        <v>364.49308979622003</v>
      </c>
      <c r="H75" s="51">
        <f t="shared" ref="H75:H106" si="37">E75+G75</f>
        <v>1546.7606531962201</v>
      </c>
      <c r="I75" s="312">
        <f t="shared" si="21"/>
        <v>66446.870842494332</v>
      </c>
      <c r="J75" s="66">
        <f t="shared" si="34"/>
        <v>65673.490515896221</v>
      </c>
      <c r="K75" s="108">
        <f t="shared" ref="K75:K106" si="38">I$136</f>
        <v>10221.185395576289</v>
      </c>
      <c r="L75" s="295">
        <f t="shared" ref="L75:L93" si="39">J75+K75</f>
        <v>75894.675911472514</v>
      </c>
      <c r="M75" s="43">
        <f t="shared" ref="M75:M93" si="40">J75*M$9</f>
        <v>62389.815990101408</v>
      </c>
      <c r="N75" s="108">
        <f t="shared" ref="N75:N93" si="41">K75*M$9</f>
        <v>9710.1261257974747</v>
      </c>
      <c r="O75" s="47">
        <f t="shared" ref="O75:O93" si="42">M75+N75</f>
        <v>72099.942115898884</v>
      </c>
      <c r="P75" s="119">
        <f t="shared" si="33"/>
        <v>59106.141464306602</v>
      </c>
      <c r="Q75" s="108">
        <f t="shared" ref="Q75:Q93" si="43">K75*P$9</f>
        <v>9199.0668560186605</v>
      </c>
      <c r="R75" s="46">
        <f t="shared" si="30"/>
        <v>68305.20832032527</v>
      </c>
      <c r="S75" s="43">
        <f t="shared" ref="S75:S93" si="44">J75*S$9</f>
        <v>52538.792412716983</v>
      </c>
      <c r="T75" s="108">
        <f t="shared" ref="T75:T93" si="45">K75*S$9</f>
        <v>8176.9483164610319</v>
      </c>
      <c r="U75" s="47">
        <f t="shared" ref="U75:U93" si="46">S75+T75</f>
        <v>60715.740729178011</v>
      </c>
      <c r="V75" s="45">
        <f t="shared" ref="V75:V93" si="47">J75*V$9</f>
        <v>45971.443361127349</v>
      </c>
      <c r="W75" s="108">
        <f t="shared" ref="W75:W93" si="48">K75*V$9</f>
        <v>7154.8297769034016</v>
      </c>
      <c r="X75" s="46">
        <f t="shared" ref="X75:X93" si="49">V75+W75</f>
        <v>53126.273138030752</v>
      </c>
      <c r="Y75" s="43">
        <f t="shared" ref="Y75:Y106" si="50">J75*Y$9</f>
        <v>39404.09430953773</v>
      </c>
      <c r="Z75" s="108">
        <f t="shared" ref="Z75:Z106" si="51">K75*Y$9</f>
        <v>6132.711237345773</v>
      </c>
      <c r="AA75" s="46">
        <f t="shared" ref="AA75:AA106" si="52">Y75+Z75</f>
        <v>45536.805546883501</v>
      </c>
    </row>
    <row r="76" spans="1:27" ht="12.75" customHeight="1">
      <c r="A76" s="187">
        <v>43</v>
      </c>
      <c r="B76" s="50">
        <v>43983</v>
      </c>
      <c r="C76" s="61">
        <f>VLOOKUP(B76,'base(indices)'!$A$4:$C$183,3,FALSE)</f>
        <v>1045</v>
      </c>
      <c r="D76" s="159">
        <f>'base(indices)'!G129</f>
        <v>1.1380711400000001</v>
      </c>
      <c r="E76" s="54">
        <f t="shared" si="35"/>
        <v>1189.2843413000001</v>
      </c>
      <c r="F76" s="307">
        <f>'base(indices)'!$I$147</f>
        <v>0.30830000000000002</v>
      </c>
      <c r="G76" s="54">
        <f t="shared" si="36"/>
        <v>366.65636242279004</v>
      </c>
      <c r="H76" s="51">
        <f t="shared" si="37"/>
        <v>1555.9407037227902</v>
      </c>
      <c r="I76" s="311">
        <f t="shared" ref="I76:I93" si="53">I75-H75</f>
        <v>64900.11018929811</v>
      </c>
      <c r="J76" s="57">
        <f t="shared" si="34"/>
        <v>64122.139837436713</v>
      </c>
      <c r="K76" s="91">
        <f t="shared" si="38"/>
        <v>10221.185395576289</v>
      </c>
      <c r="L76" s="294">
        <f t="shared" si="39"/>
        <v>74343.325233013005</v>
      </c>
      <c r="M76" s="57">
        <f t="shared" si="40"/>
        <v>60916.032845564878</v>
      </c>
      <c r="N76" s="91">
        <f t="shared" si="41"/>
        <v>9710.1261257974747</v>
      </c>
      <c r="O76" s="60">
        <f t="shared" si="42"/>
        <v>70626.158971362354</v>
      </c>
      <c r="P76" s="58">
        <f>J76*$P$9</f>
        <v>57709.925853693043</v>
      </c>
      <c r="Q76" s="91">
        <f t="shared" si="43"/>
        <v>9199.0668560186605</v>
      </c>
      <c r="R76" s="59">
        <f t="shared" si="30"/>
        <v>66908.992709711703</v>
      </c>
      <c r="S76" s="57">
        <f t="shared" si="44"/>
        <v>51297.711869949373</v>
      </c>
      <c r="T76" s="91">
        <f t="shared" si="45"/>
        <v>8176.9483164610319</v>
      </c>
      <c r="U76" s="60">
        <f t="shared" si="46"/>
        <v>59474.660186410401</v>
      </c>
      <c r="V76" s="58">
        <f t="shared" si="47"/>
        <v>44885.497886205696</v>
      </c>
      <c r="W76" s="91">
        <f t="shared" si="48"/>
        <v>7154.8297769034016</v>
      </c>
      <c r="X76" s="59">
        <f t="shared" si="49"/>
        <v>52040.327663109099</v>
      </c>
      <c r="Y76" s="57">
        <f t="shared" si="50"/>
        <v>38473.283902462026</v>
      </c>
      <c r="Z76" s="91">
        <f t="shared" si="51"/>
        <v>6132.711237345773</v>
      </c>
      <c r="AA76" s="59">
        <f t="shared" si="52"/>
        <v>44605.995139807797</v>
      </c>
    </row>
    <row r="77" spans="1:27" ht="12.75" customHeight="1">
      <c r="A77" s="187">
        <v>42</v>
      </c>
      <c r="B77" s="50">
        <v>44013</v>
      </c>
      <c r="C77" s="61">
        <f>VLOOKUP(B77,'base(indices)'!$A$4:$C$183,3,FALSE)</f>
        <v>1045</v>
      </c>
      <c r="D77" s="159">
        <f>'base(indices)'!G130</f>
        <v>1.13784357</v>
      </c>
      <c r="E77" s="54">
        <f t="shared" si="35"/>
        <v>1189.04653065</v>
      </c>
      <c r="F77" s="307">
        <f>'base(indices)'!$I$147</f>
        <v>0.30830000000000002</v>
      </c>
      <c r="G77" s="54">
        <f t="shared" si="36"/>
        <v>366.58304539939502</v>
      </c>
      <c r="H77" s="51">
        <f t="shared" si="37"/>
        <v>1555.6295760493949</v>
      </c>
      <c r="I77" s="312">
        <f t="shared" si="53"/>
        <v>63344.169485575316</v>
      </c>
      <c r="J77" s="66">
        <f t="shared" si="34"/>
        <v>62566.354697550618</v>
      </c>
      <c r="K77" s="108">
        <f t="shared" si="38"/>
        <v>10221.185395576289</v>
      </c>
      <c r="L77" s="295">
        <f t="shared" si="39"/>
        <v>72787.540093126911</v>
      </c>
      <c r="M77" s="43">
        <f t="shared" si="40"/>
        <v>59438.036962673083</v>
      </c>
      <c r="N77" s="108">
        <f t="shared" si="41"/>
        <v>9710.1261257974747</v>
      </c>
      <c r="O77" s="47">
        <f t="shared" si="42"/>
        <v>69148.163088470552</v>
      </c>
      <c r="P77" s="119">
        <f>J77*$P$9</f>
        <v>56309.719227795555</v>
      </c>
      <c r="Q77" s="108">
        <f t="shared" si="43"/>
        <v>9199.0668560186605</v>
      </c>
      <c r="R77" s="46">
        <f t="shared" si="30"/>
        <v>65508.786083814215</v>
      </c>
      <c r="S77" s="43">
        <f t="shared" si="44"/>
        <v>50053.083758040499</v>
      </c>
      <c r="T77" s="108">
        <f t="shared" si="45"/>
        <v>8176.9483164610319</v>
      </c>
      <c r="U77" s="47">
        <f t="shared" si="46"/>
        <v>58230.032074501534</v>
      </c>
      <c r="V77" s="45">
        <f t="shared" si="47"/>
        <v>43796.448288285428</v>
      </c>
      <c r="W77" s="108">
        <f t="shared" si="48"/>
        <v>7154.8297769034016</v>
      </c>
      <c r="X77" s="46">
        <f t="shared" si="49"/>
        <v>50951.278065188832</v>
      </c>
      <c r="Y77" s="43">
        <f t="shared" si="50"/>
        <v>37539.812818530372</v>
      </c>
      <c r="Z77" s="108">
        <f t="shared" si="51"/>
        <v>6132.711237345773</v>
      </c>
      <c r="AA77" s="46">
        <f t="shared" si="52"/>
        <v>43672.524055876143</v>
      </c>
    </row>
    <row r="78" spans="1:27" ht="12.75" customHeight="1">
      <c r="A78" s="187">
        <v>41</v>
      </c>
      <c r="B78" s="50">
        <v>44044</v>
      </c>
      <c r="C78" s="61">
        <f>VLOOKUP(B78,'base(indices)'!$A$4:$C$183,3,FALSE)</f>
        <v>1045</v>
      </c>
      <c r="D78" s="159">
        <f>'base(indices)'!G131</f>
        <v>1.1344402499999999</v>
      </c>
      <c r="E78" s="54">
        <f t="shared" si="35"/>
        <v>1185.4900612499998</v>
      </c>
      <c r="F78" s="307">
        <f>'base(indices)'!$I$147</f>
        <v>0.30830000000000002</v>
      </c>
      <c r="G78" s="54">
        <f t="shared" si="36"/>
        <v>365.48658588337497</v>
      </c>
      <c r="H78" s="51">
        <f t="shared" si="37"/>
        <v>1550.9766471333749</v>
      </c>
      <c r="I78" s="311">
        <f t="shared" si="53"/>
        <v>61788.53990952592</v>
      </c>
      <c r="J78" s="57">
        <f t="shared" si="34"/>
        <v>61013.051585959234</v>
      </c>
      <c r="K78" s="91">
        <f t="shared" si="38"/>
        <v>10221.185395576289</v>
      </c>
      <c r="L78" s="294">
        <f t="shared" si="39"/>
        <v>71234.23698153552</v>
      </c>
      <c r="M78" s="57">
        <f t="shared" si="40"/>
        <v>57962.399006661268</v>
      </c>
      <c r="N78" s="91">
        <f t="shared" si="41"/>
        <v>9710.1261257974747</v>
      </c>
      <c r="O78" s="60">
        <f t="shared" si="42"/>
        <v>67672.525132458744</v>
      </c>
      <c r="P78" s="58">
        <f t="shared" ref="P78:P82" si="54">J78*$P$9</f>
        <v>54911.746427363309</v>
      </c>
      <c r="Q78" s="91">
        <f t="shared" si="43"/>
        <v>9199.0668560186605</v>
      </c>
      <c r="R78" s="59">
        <f t="shared" si="30"/>
        <v>64110.813283381969</v>
      </c>
      <c r="S78" s="57">
        <f t="shared" si="44"/>
        <v>48810.44126876739</v>
      </c>
      <c r="T78" s="91">
        <f t="shared" si="45"/>
        <v>8176.9483164610319</v>
      </c>
      <c r="U78" s="60">
        <f t="shared" si="46"/>
        <v>56987.389585228419</v>
      </c>
      <c r="V78" s="58">
        <f t="shared" si="47"/>
        <v>42709.136110171465</v>
      </c>
      <c r="W78" s="91">
        <f t="shared" si="48"/>
        <v>7154.8297769034016</v>
      </c>
      <c r="X78" s="59">
        <f t="shared" si="49"/>
        <v>49863.965887074868</v>
      </c>
      <c r="Y78" s="57">
        <f t="shared" si="50"/>
        <v>36607.830951575539</v>
      </c>
      <c r="Z78" s="91">
        <f t="shared" si="51"/>
        <v>6132.711237345773</v>
      </c>
      <c r="AA78" s="59">
        <f t="shared" si="52"/>
        <v>42740.54218892131</v>
      </c>
    </row>
    <row r="79" spans="1:27" ht="12.75" customHeight="1">
      <c r="A79" s="187">
        <v>40</v>
      </c>
      <c r="B79" s="50">
        <v>44075</v>
      </c>
      <c r="C79" s="61">
        <f>VLOOKUP(B79,'base(indices)'!$A$4:$C$183,3,FALSE)</f>
        <v>1045</v>
      </c>
      <c r="D79" s="159">
        <f>'base(indices)'!G132</f>
        <v>1.1318370200000001</v>
      </c>
      <c r="E79" s="54">
        <f t="shared" si="35"/>
        <v>1182.7696859</v>
      </c>
      <c r="F79" s="307">
        <f>'base(indices)'!$I$147</f>
        <v>0.30830000000000002</v>
      </c>
      <c r="G79" s="54">
        <f t="shared" si="36"/>
        <v>364.64789416297003</v>
      </c>
      <c r="H79" s="51">
        <f t="shared" si="37"/>
        <v>1547.41758006297</v>
      </c>
      <c r="I79" s="312">
        <f t="shared" si="53"/>
        <v>60237.563262392548</v>
      </c>
      <c r="J79" s="66">
        <f t="shared" si="34"/>
        <v>59463.854472361061</v>
      </c>
      <c r="K79" s="108">
        <f t="shared" si="38"/>
        <v>10221.185395576289</v>
      </c>
      <c r="L79" s="295">
        <f t="shared" si="39"/>
        <v>69685.039867937347</v>
      </c>
      <c r="M79" s="43">
        <f t="shared" si="40"/>
        <v>56490.661748743005</v>
      </c>
      <c r="N79" s="108">
        <f t="shared" si="41"/>
        <v>9710.1261257974747</v>
      </c>
      <c r="O79" s="47">
        <f t="shared" si="42"/>
        <v>66200.787874540474</v>
      </c>
      <c r="P79" s="119">
        <f t="shared" si="54"/>
        <v>53517.469025124956</v>
      </c>
      <c r="Q79" s="108">
        <f t="shared" si="43"/>
        <v>9199.0668560186605</v>
      </c>
      <c r="R79" s="46">
        <f t="shared" si="30"/>
        <v>62716.535881143616</v>
      </c>
      <c r="S79" s="43">
        <f t="shared" si="44"/>
        <v>47571.08357788885</v>
      </c>
      <c r="T79" s="108">
        <f t="shared" si="45"/>
        <v>8176.9483164610319</v>
      </c>
      <c r="U79" s="47">
        <f t="shared" si="46"/>
        <v>55748.031894349886</v>
      </c>
      <c r="V79" s="45">
        <f t="shared" si="47"/>
        <v>41624.698130652738</v>
      </c>
      <c r="W79" s="108">
        <f t="shared" si="48"/>
        <v>7154.8297769034016</v>
      </c>
      <c r="X79" s="46">
        <f t="shared" si="49"/>
        <v>48779.527907556141</v>
      </c>
      <c r="Y79" s="43">
        <f t="shared" si="50"/>
        <v>35678.312683416632</v>
      </c>
      <c r="Z79" s="108">
        <f t="shared" si="51"/>
        <v>6132.711237345773</v>
      </c>
      <c r="AA79" s="46">
        <f t="shared" si="52"/>
        <v>41811.023920762404</v>
      </c>
    </row>
    <row r="80" spans="1:27" ht="12.75" customHeight="1">
      <c r="A80" s="187">
        <v>39</v>
      </c>
      <c r="B80" s="50">
        <v>44105</v>
      </c>
      <c r="C80" s="61">
        <f>VLOOKUP(B80,'base(indices)'!$A$4:$C$183,3,FALSE)</f>
        <v>1045</v>
      </c>
      <c r="D80" s="159">
        <f>'base(indices)'!G133</f>
        <v>1.12676657</v>
      </c>
      <c r="E80" s="54">
        <f t="shared" si="35"/>
        <v>1177.4710656500001</v>
      </c>
      <c r="F80" s="307">
        <f>'base(indices)'!$I$147</f>
        <v>0.30830000000000002</v>
      </c>
      <c r="G80" s="54">
        <f t="shared" si="36"/>
        <v>363.01432953989507</v>
      </c>
      <c r="H80" s="51">
        <f t="shared" si="37"/>
        <v>1540.4853951898951</v>
      </c>
      <c r="I80" s="311">
        <f t="shared" si="53"/>
        <v>58690.145682329581</v>
      </c>
      <c r="J80" s="57">
        <f t="shared" si="34"/>
        <v>57919.902984734632</v>
      </c>
      <c r="K80" s="91">
        <f t="shared" si="38"/>
        <v>10221.185395576289</v>
      </c>
      <c r="L80" s="294">
        <f t="shared" si="39"/>
        <v>68141.088380310917</v>
      </c>
      <c r="M80" s="57">
        <f t="shared" si="40"/>
        <v>55023.907835497899</v>
      </c>
      <c r="N80" s="91">
        <f t="shared" si="41"/>
        <v>9710.1261257974747</v>
      </c>
      <c r="O80" s="60">
        <f t="shared" si="42"/>
        <v>64734.033961295376</v>
      </c>
      <c r="P80" s="58">
        <f t="shared" si="54"/>
        <v>52127.912686261167</v>
      </c>
      <c r="Q80" s="91">
        <f t="shared" si="43"/>
        <v>9199.0668560186605</v>
      </c>
      <c r="R80" s="59">
        <f t="shared" si="30"/>
        <v>61326.979542279827</v>
      </c>
      <c r="S80" s="57">
        <f t="shared" si="44"/>
        <v>46335.922387787708</v>
      </c>
      <c r="T80" s="91">
        <f t="shared" si="45"/>
        <v>8176.9483164610319</v>
      </c>
      <c r="U80" s="60">
        <f t="shared" si="46"/>
        <v>54512.870704248737</v>
      </c>
      <c r="V80" s="58">
        <f t="shared" si="47"/>
        <v>40543.932089314243</v>
      </c>
      <c r="W80" s="91">
        <f t="shared" si="48"/>
        <v>7154.8297769034016</v>
      </c>
      <c r="X80" s="59">
        <f t="shared" si="49"/>
        <v>47698.761866217646</v>
      </c>
      <c r="Y80" s="57">
        <f t="shared" si="50"/>
        <v>34751.941790840778</v>
      </c>
      <c r="Z80" s="91">
        <f t="shared" si="51"/>
        <v>6132.711237345773</v>
      </c>
      <c r="AA80" s="59">
        <f t="shared" si="52"/>
        <v>40884.653028186549</v>
      </c>
    </row>
    <row r="81" spans="1:27" ht="12.75" customHeight="1">
      <c r="A81" s="187">
        <v>38</v>
      </c>
      <c r="B81" s="50">
        <v>44136</v>
      </c>
      <c r="C81" s="61">
        <f>VLOOKUP(B81,'base(indices)'!$A$4:$C$183,3,FALSE)</f>
        <v>1045</v>
      </c>
      <c r="D81" s="159">
        <f>'base(indices)'!G134</f>
        <v>1.1162736</v>
      </c>
      <c r="E81" s="54">
        <f t="shared" si="35"/>
        <v>1166.5059120000001</v>
      </c>
      <c r="F81" s="307">
        <f>'base(indices)'!$I$147</f>
        <v>0.30830000000000002</v>
      </c>
      <c r="G81" s="54">
        <f t="shared" si="36"/>
        <v>359.63377266960003</v>
      </c>
      <c r="H81" s="51">
        <f t="shared" si="37"/>
        <v>1526.1396846696002</v>
      </c>
      <c r="I81" s="312">
        <f t="shared" si="53"/>
        <v>57149.660287139683</v>
      </c>
      <c r="J81" s="66">
        <f t="shared" si="34"/>
        <v>56386.590444804882</v>
      </c>
      <c r="K81" s="108">
        <f t="shared" si="38"/>
        <v>10221.185395576289</v>
      </c>
      <c r="L81" s="295">
        <f t="shared" si="39"/>
        <v>66607.775840381175</v>
      </c>
      <c r="M81" s="43">
        <f t="shared" si="40"/>
        <v>53567.260922564637</v>
      </c>
      <c r="N81" s="108">
        <f t="shared" si="41"/>
        <v>9710.1261257974747</v>
      </c>
      <c r="O81" s="47">
        <f t="shared" si="42"/>
        <v>63277.387048362114</v>
      </c>
      <c r="P81" s="119">
        <f t="shared" si="54"/>
        <v>50747.931400324393</v>
      </c>
      <c r="Q81" s="108">
        <f t="shared" si="43"/>
        <v>9199.0668560186605</v>
      </c>
      <c r="R81" s="46">
        <f t="shared" si="30"/>
        <v>59946.998256343053</v>
      </c>
      <c r="S81" s="43">
        <f t="shared" si="44"/>
        <v>45109.27235584391</v>
      </c>
      <c r="T81" s="108">
        <f t="shared" si="45"/>
        <v>8176.9483164610319</v>
      </c>
      <c r="U81" s="47">
        <f t="shared" si="46"/>
        <v>53286.220672304946</v>
      </c>
      <c r="V81" s="45">
        <f t="shared" si="47"/>
        <v>39470.613311363413</v>
      </c>
      <c r="W81" s="108">
        <f t="shared" si="48"/>
        <v>7154.8297769034016</v>
      </c>
      <c r="X81" s="46">
        <f t="shared" si="49"/>
        <v>46625.443088266817</v>
      </c>
      <c r="Y81" s="43">
        <f t="shared" si="50"/>
        <v>33831.954266882931</v>
      </c>
      <c r="Z81" s="108">
        <f t="shared" si="51"/>
        <v>6132.711237345773</v>
      </c>
      <c r="AA81" s="46">
        <f t="shared" si="52"/>
        <v>39964.665504228702</v>
      </c>
    </row>
    <row r="82" spans="1:27" ht="12.75" customHeight="1" thickBot="1">
      <c r="A82" s="188">
        <v>37</v>
      </c>
      <c r="B82" s="68">
        <v>44166</v>
      </c>
      <c r="C82" s="69">
        <f>VLOOKUP(B82,'base(indices)'!$A$4:$C$183,3,FALSE)</f>
        <v>1045</v>
      </c>
      <c r="D82" s="272">
        <f>'base(indices)'!G135</f>
        <v>1.1073044400000001</v>
      </c>
      <c r="E82" s="163">
        <f t="shared" si="35"/>
        <v>1157.1331398</v>
      </c>
      <c r="F82" s="304">
        <f>'base(indices)'!$I$147</f>
        <v>0.30830000000000002</v>
      </c>
      <c r="G82" s="163">
        <f t="shared" si="36"/>
        <v>356.74414700034004</v>
      </c>
      <c r="H82" s="162">
        <f t="shared" si="37"/>
        <v>1513.87728680034</v>
      </c>
      <c r="I82" s="313">
        <f t="shared" si="53"/>
        <v>55623.520602470082</v>
      </c>
      <c r="J82" s="57">
        <f t="shared" si="34"/>
        <v>54866.58195906991</v>
      </c>
      <c r="K82" s="202">
        <f t="shared" si="38"/>
        <v>10221.185395576289</v>
      </c>
      <c r="L82" s="314">
        <f t="shared" si="39"/>
        <v>65087.767354646203</v>
      </c>
      <c r="M82" s="282">
        <f t="shared" si="40"/>
        <v>52123.252861116409</v>
      </c>
      <c r="N82" s="202">
        <f t="shared" si="41"/>
        <v>9710.1261257974747</v>
      </c>
      <c r="O82" s="289">
        <f t="shared" si="42"/>
        <v>61833.378986913885</v>
      </c>
      <c r="P82" s="58">
        <f t="shared" si="54"/>
        <v>49379.923763162922</v>
      </c>
      <c r="Q82" s="91">
        <f t="shared" si="43"/>
        <v>9199.0668560186605</v>
      </c>
      <c r="R82" s="59">
        <f t="shared" si="30"/>
        <v>58578.990619181583</v>
      </c>
      <c r="S82" s="85">
        <f t="shared" si="44"/>
        <v>43893.265567255934</v>
      </c>
      <c r="T82" s="86">
        <f t="shared" si="45"/>
        <v>8176.9483164610319</v>
      </c>
      <c r="U82" s="107">
        <f t="shared" si="46"/>
        <v>52070.213883716962</v>
      </c>
      <c r="V82" s="58">
        <f t="shared" si="47"/>
        <v>38406.607371348931</v>
      </c>
      <c r="W82" s="91">
        <f t="shared" si="48"/>
        <v>7154.8297769034016</v>
      </c>
      <c r="X82" s="59">
        <f t="shared" si="49"/>
        <v>45561.437148252335</v>
      </c>
      <c r="Y82" s="85">
        <f t="shared" si="50"/>
        <v>32919.949175441943</v>
      </c>
      <c r="Z82" s="86">
        <f t="shared" si="51"/>
        <v>6132.711237345773</v>
      </c>
      <c r="AA82" s="165">
        <f t="shared" si="52"/>
        <v>39052.660412787714</v>
      </c>
    </row>
    <row r="83" spans="1:27" ht="13.5" customHeight="1">
      <c r="A83" s="217">
        <v>36</v>
      </c>
      <c r="B83" s="246">
        <v>44197</v>
      </c>
      <c r="C83" s="273">
        <f>VLOOKUP(B83,'base(indices)'!$A$4:$C$183,3,FALSE)</f>
        <v>1100</v>
      </c>
      <c r="D83" s="176">
        <f>'base(indices)'!G136</f>
        <v>1.09569012</v>
      </c>
      <c r="E83" s="154">
        <f t="shared" si="35"/>
        <v>1205.2591319999999</v>
      </c>
      <c r="F83" s="264">
        <f>'base(indices)'!$I$147</f>
        <v>0.30830000000000002</v>
      </c>
      <c r="G83" s="154">
        <f t="shared" si="36"/>
        <v>371.58139039560001</v>
      </c>
      <c r="H83" s="155">
        <f t="shared" si="37"/>
        <v>1576.8405223955999</v>
      </c>
      <c r="I83" s="370">
        <f t="shared" si="53"/>
        <v>54109.643315669739</v>
      </c>
      <c r="J83" s="385">
        <f t="shared" si="34"/>
        <v>53321.223054471935</v>
      </c>
      <c r="K83" s="109">
        <f t="shared" si="38"/>
        <v>10221.185395576289</v>
      </c>
      <c r="L83" s="293">
        <f t="shared" si="39"/>
        <v>63542.408450048228</v>
      </c>
      <c r="M83" s="138">
        <f t="shared" si="40"/>
        <v>50655.161901748339</v>
      </c>
      <c r="N83" s="109">
        <f t="shared" si="41"/>
        <v>9710.1261257974747</v>
      </c>
      <c r="O83" s="49">
        <f t="shared" si="42"/>
        <v>60365.288027545816</v>
      </c>
      <c r="P83" s="119">
        <f t="shared" si="33"/>
        <v>47989.100749024743</v>
      </c>
      <c r="Q83" s="108">
        <f t="shared" si="43"/>
        <v>9199.0668560186605</v>
      </c>
      <c r="R83" s="46">
        <f t="shared" si="30"/>
        <v>57188.167605043403</v>
      </c>
      <c r="S83" s="283">
        <f t="shared" si="44"/>
        <v>42656.978443577551</v>
      </c>
      <c r="T83" s="156">
        <f t="shared" si="45"/>
        <v>8176.9483164610319</v>
      </c>
      <c r="U83" s="290">
        <f t="shared" si="46"/>
        <v>50833.926760038579</v>
      </c>
      <c r="V83" s="45">
        <f t="shared" si="47"/>
        <v>37324.856138130352</v>
      </c>
      <c r="W83" s="108">
        <f t="shared" si="48"/>
        <v>7154.8297769034016</v>
      </c>
      <c r="X83" s="46">
        <f t="shared" si="49"/>
        <v>44479.685915033755</v>
      </c>
      <c r="Y83" s="283">
        <f t="shared" si="50"/>
        <v>31992.73383268316</v>
      </c>
      <c r="Z83" s="156">
        <f t="shared" si="51"/>
        <v>6132.711237345773</v>
      </c>
      <c r="AA83" s="150">
        <f t="shared" si="52"/>
        <v>38125.445070028931</v>
      </c>
    </row>
    <row r="84" spans="1:27" ht="13.5" customHeight="1">
      <c r="A84" s="187">
        <v>35</v>
      </c>
      <c r="B84" s="50">
        <v>44228</v>
      </c>
      <c r="C84" s="61">
        <f>VLOOKUP(B84,'base(indices)'!$A$4:$C$183,3,FALSE)</f>
        <v>1100</v>
      </c>
      <c r="D84" s="159">
        <f>'base(indices)'!G137</f>
        <v>1.0872098800000001</v>
      </c>
      <c r="E84" s="54">
        <f t="shared" si="35"/>
        <v>1195.9308680000001</v>
      </c>
      <c r="F84" s="307">
        <f>'base(indices)'!$I$147</f>
        <v>0.30830000000000002</v>
      </c>
      <c r="G84" s="54">
        <f t="shared" si="36"/>
        <v>368.70548660440005</v>
      </c>
      <c r="H84" s="51">
        <f t="shared" si="37"/>
        <v>1564.6363546044001</v>
      </c>
      <c r="I84" s="311">
        <f t="shared" si="53"/>
        <v>52532.802793274139</v>
      </c>
      <c r="J84" s="57">
        <f t="shared" si="34"/>
        <v>51750.484615971938</v>
      </c>
      <c r="K84" s="91">
        <f t="shared" si="38"/>
        <v>10221.185395576289</v>
      </c>
      <c r="L84" s="294">
        <f t="shared" si="39"/>
        <v>61971.670011548224</v>
      </c>
      <c r="M84" s="57">
        <f t="shared" si="40"/>
        <v>49162.960385173341</v>
      </c>
      <c r="N84" s="91">
        <f t="shared" si="41"/>
        <v>9710.1261257974747</v>
      </c>
      <c r="O84" s="59">
        <f t="shared" si="42"/>
        <v>58873.086510970817</v>
      </c>
      <c r="P84" s="58">
        <f t="shared" si="33"/>
        <v>46575.436154374744</v>
      </c>
      <c r="Q84" s="91">
        <f t="shared" si="43"/>
        <v>9199.0668560186605</v>
      </c>
      <c r="R84" s="59">
        <f t="shared" si="30"/>
        <v>55774.503010393404</v>
      </c>
      <c r="S84" s="57">
        <f t="shared" si="44"/>
        <v>41400.387692777556</v>
      </c>
      <c r="T84" s="91">
        <f t="shared" si="45"/>
        <v>8176.9483164610319</v>
      </c>
      <c r="U84" s="60">
        <f t="shared" si="46"/>
        <v>49577.336009238585</v>
      </c>
      <c r="V84" s="58">
        <f t="shared" si="47"/>
        <v>36225.339231180355</v>
      </c>
      <c r="W84" s="91">
        <f t="shared" si="48"/>
        <v>7154.8297769034016</v>
      </c>
      <c r="X84" s="59">
        <f t="shared" si="49"/>
        <v>43380.169008083758</v>
      </c>
      <c r="Y84" s="57">
        <f t="shared" si="50"/>
        <v>31050.29076958316</v>
      </c>
      <c r="Z84" s="91">
        <f t="shared" si="51"/>
        <v>6132.711237345773</v>
      </c>
      <c r="AA84" s="59">
        <f t="shared" si="52"/>
        <v>37183.002006928931</v>
      </c>
    </row>
    <row r="85" spans="1:27" ht="13.5" customHeight="1">
      <c r="A85" s="187">
        <v>34</v>
      </c>
      <c r="B85" s="50">
        <v>44256</v>
      </c>
      <c r="C85" s="61">
        <f>VLOOKUP(B85,'base(indices)'!$A$4:$C$183,3,FALSE)</f>
        <v>1100</v>
      </c>
      <c r="D85" s="159">
        <f>'base(indices)'!G138</f>
        <v>1.0820162099999999</v>
      </c>
      <c r="E85" s="63">
        <f t="shared" si="35"/>
        <v>1190.2178309999999</v>
      </c>
      <c r="F85" s="307">
        <f>'base(indices)'!$I$147</f>
        <v>0.30830000000000002</v>
      </c>
      <c r="G85" s="63">
        <f t="shared" si="36"/>
        <v>366.94415729730002</v>
      </c>
      <c r="H85" s="61">
        <f t="shared" si="37"/>
        <v>1557.1619882973</v>
      </c>
      <c r="I85" s="312">
        <f t="shared" si="53"/>
        <v>50968.166438669738</v>
      </c>
      <c r="J85" s="66">
        <f t="shared" si="34"/>
        <v>50189.585444521086</v>
      </c>
      <c r="K85" s="108">
        <f t="shared" si="38"/>
        <v>10221.185395576289</v>
      </c>
      <c r="L85" s="295">
        <f t="shared" si="39"/>
        <v>60410.770840097379</v>
      </c>
      <c r="M85" s="43">
        <f t="shared" si="40"/>
        <v>47680.106172295033</v>
      </c>
      <c r="N85" s="108">
        <f t="shared" si="41"/>
        <v>9710.1261257974747</v>
      </c>
      <c r="O85" s="46">
        <f t="shared" si="42"/>
        <v>57390.232298092509</v>
      </c>
      <c r="P85" s="119">
        <f t="shared" si="33"/>
        <v>45170.626900068979</v>
      </c>
      <c r="Q85" s="108">
        <f t="shared" si="43"/>
        <v>9199.0668560186605</v>
      </c>
      <c r="R85" s="46">
        <f t="shared" si="30"/>
        <v>54369.693756087639</v>
      </c>
      <c r="S85" s="43">
        <f t="shared" si="44"/>
        <v>40151.668355616872</v>
      </c>
      <c r="T85" s="108">
        <f t="shared" si="45"/>
        <v>8176.9483164610319</v>
      </c>
      <c r="U85" s="47">
        <f t="shared" si="46"/>
        <v>48328.6166720779</v>
      </c>
      <c r="V85" s="45">
        <f t="shared" si="47"/>
        <v>35132.709811164757</v>
      </c>
      <c r="W85" s="108">
        <f t="shared" si="48"/>
        <v>7154.8297769034016</v>
      </c>
      <c r="X85" s="46">
        <f t="shared" si="49"/>
        <v>42287.539588068161</v>
      </c>
      <c r="Y85" s="43">
        <f t="shared" si="50"/>
        <v>30113.75126671265</v>
      </c>
      <c r="Z85" s="108">
        <f t="shared" si="51"/>
        <v>6132.711237345773</v>
      </c>
      <c r="AA85" s="46">
        <f t="shared" si="52"/>
        <v>36246.462504058421</v>
      </c>
    </row>
    <row r="86" spans="1:27" ht="13.5" customHeight="1">
      <c r="A86" s="187">
        <v>33</v>
      </c>
      <c r="B86" s="50">
        <v>44287</v>
      </c>
      <c r="C86" s="61">
        <f>VLOOKUP(B86,'base(indices)'!$A$4:$C$183,3,FALSE)</f>
        <v>1100</v>
      </c>
      <c r="D86" s="159">
        <f>'base(indices)'!G139</f>
        <v>1.0720461800000001</v>
      </c>
      <c r="E86" s="54">
        <f t="shared" si="35"/>
        <v>1179.250798</v>
      </c>
      <c r="F86" s="307">
        <f>'base(indices)'!$I$147</f>
        <v>0.30830000000000002</v>
      </c>
      <c r="G86" s="54">
        <f t="shared" si="36"/>
        <v>363.56302102340004</v>
      </c>
      <c r="H86" s="51">
        <f t="shared" si="37"/>
        <v>1542.8138190234001</v>
      </c>
      <c r="I86" s="311">
        <f t="shared" si="53"/>
        <v>49411.004450372435</v>
      </c>
      <c r="J86" s="57">
        <f t="shared" si="34"/>
        <v>48639.597540860734</v>
      </c>
      <c r="K86" s="91">
        <f t="shared" si="38"/>
        <v>10221.185395576289</v>
      </c>
      <c r="L86" s="294">
        <f t="shared" si="39"/>
        <v>58860.782936437026</v>
      </c>
      <c r="M86" s="57">
        <f t="shared" si="40"/>
        <v>46207.617663817698</v>
      </c>
      <c r="N86" s="91">
        <f t="shared" si="41"/>
        <v>9710.1261257974747</v>
      </c>
      <c r="O86" s="59">
        <f t="shared" si="42"/>
        <v>55917.743789615175</v>
      </c>
      <c r="P86" s="58">
        <f t="shared" si="33"/>
        <v>43775.637786774663</v>
      </c>
      <c r="Q86" s="91">
        <f t="shared" si="43"/>
        <v>9199.0668560186605</v>
      </c>
      <c r="R86" s="59">
        <f t="shared" si="30"/>
        <v>52974.704642793324</v>
      </c>
      <c r="S86" s="57">
        <f t="shared" si="44"/>
        <v>38911.678032688586</v>
      </c>
      <c r="T86" s="91">
        <f t="shared" si="45"/>
        <v>8176.9483164610319</v>
      </c>
      <c r="U86" s="60">
        <f t="shared" si="46"/>
        <v>47088.626349149621</v>
      </c>
      <c r="V86" s="58">
        <f t="shared" si="47"/>
        <v>34047.718278602515</v>
      </c>
      <c r="W86" s="91">
        <f t="shared" si="48"/>
        <v>7154.8297769034016</v>
      </c>
      <c r="X86" s="59">
        <f t="shared" si="49"/>
        <v>41202.548055505918</v>
      </c>
      <c r="Y86" s="57">
        <f t="shared" si="50"/>
        <v>29183.758524516441</v>
      </c>
      <c r="Z86" s="91">
        <f t="shared" si="51"/>
        <v>6132.711237345773</v>
      </c>
      <c r="AA86" s="59">
        <f t="shared" si="52"/>
        <v>35316.469761862216</v>
      </c>
    </row>
    <row r="87" spans="1:27" ht="13.5" customHeight="1">
      <c r="A87" s="187">
        <v>32</v>
      </c>
      <c r="B87" s="50">
        <v>44317</v>
      </c>
      <c r="C87" s="61">
        <f>VLOOKUP(B87,'base(indices)'!$A$4:$C$183,3,FALSE)</f>
        <v>1100</v>
      </c>
      <c r="D87" s="159">
        <f>'base(indices)'!G140</f>
        <v>1.06565226</v>
      </c>
      <c r="E87" s="63">
        <f t="shared" si="35"/>
        <v>1172.217486</v>
      </c>
      <c r="F87" s="307">
        <f>'base(indices)'!$I$147</f>
        <v>0.30830000000000002</v>
      </c>
      <c r="G87" s="63">
        <f t="shared" si="36"/>
        <v>361.39465093380005</v>
      </c>
      <c r="H87" s="61">
        <f t="shared" si="37"/>
        <v>1533.6121369338</v>
      </c>
      <c r="I87" s="312">
        <f t="shared" si="53"/>
        <v>47868.190631349033</v>
      </c>
      <c r="J87" s="66">
        <f t="shared" si="34"/>
        <v>47101.384562882129</v>
      </c>
      <c r="K87" s="108">
        <f t="shared" si="38"/>
        <v>10221.185395576289</v>
      </c>
      <c r="L87" s="295">
        <f t="shared" si="39"/>
        <v>57322.569958458422</v>
      </c>
      <c r="M87" s="43">
        <f t="shared" si="40"/>
        <v>44746.315334738021</v>
      </c>
      <c r="N87" s="108">
        <f t="shared" si="41"/>
        <v>9710.1261257974747</v>
      </c>
      <c r="O87" s="46">
        <f t="shared" si="42"/>
        <v>54456.441460535498</v>
      </c>
      <c r="P87" s="119">
        <f t="shared" si="33"/>
        <v>42391.246106593921</v>
      </c>
      <c r="Q87" s="108">
        <f t="shared" si="43"/>
        <v>9199.0668560186605</v>
      </c>
      <c r="R87" s="46">
        <f t="shared" si="30"/>
        <v>51590.312962612581</v>
      </c>
      <c r="S87" s="43">
        <f t="shared" si="44"/>
        <v>37681.107650305705</v>
      </c>
      <c r="T87" s="108">
        <f t="shared" si="45"/>
        <v>8176.9483164610319</v>
      </c>
      <c r="U87" s="47">
        <f t="shared" si="46"/>
        <v>45858.05596676674</v>
      </c>
      <c r="V87" s="45">
        <f t="shared" si="47"/>
        <v>32970.969194017489</v>
      </c>
      <c r="W87" s="108">
        <f t="shared" si="48"/>
        <v>7154.8297769034016</v>
      </c>
      <c r="X87" s="46">
        <f t="shared" si="49"/>
        <v>40125.798970920892</v>
      </c>
      <c r="Y87" s="43">
        <f t="shared" si="50"/>
        <v>28260.830737729277</v>
      </c>
      <c r="Z87" s="108">
        <f t="shared" si="51"/>
        <v>6132.711237345773</v>
      </c>
      <c r="AA87" s="46">
        <f t="shared" si="52"/>
        <v>34393.541975075052</v>
      </c>
    </row>
    <row r="88" spans="1:27" ht="13.5" customHeight="1">
      <c r="A88" s="187">
        <v>31</v>
      </c>
      <c r="B88" s="50">
        <v>44348</v>
      </c>
      <c r="C88" s="61">
        <f>VLOOKUP(B88,'base(indices)'!$A$4:$C$183,3,FALSE)</f>
        <v>1100</v>
      </c>
      <c r="D88" s="159">
        <f>'base(indices)'!G141</f>
        <v>1.0609839299999999</v>
      </c>
      <c r="E88" s="54">
        <f t="shared" si="35"/>
        <v>1167.0823229999999</v>
      </c>
      <c r="F88" s="307">
        <f>'base(indices)'!$I$147</f>
        <v>0.30830000000000002</v>
      </c>
      <c r="G88" s="54">
        <f t="shared" si="36"/>
        <v>359.81148018089999</v>
      </c>
      <c r="H88" s="51">
        <f t="shared" si="37"/>
        <v>1526.8938031808998</v>
      </c>
      <c r="I88" s="311">
        <f t="shared" si="53"/>
        <v>46334.578494415233</v>
      </c>
      <c r="J88" s="57">
        <f t="shared" si="34"/>
        <v>45571.131592824786</v>
      </c>
      <c r="K88" s="91">
        <f t="shared" si="38"/>
        <v>10221.185395576289</v>
      </c>
      <c r="L88" s="294">
        <f t="shared" si="39"/>
        <v>55792.316988401071</v>
      </c>
      <c r="M88" s="57">
        <f t="shared" si="40"/>
        <v>43292.575013183545</v>
      </c>
      <c r="N88" s="91">
        <f t="shared" si="41"/>
        <v>9710.1261257974747</v>
      </c>
      <c r="O88" s="59">
        <f t="shared" si="42"/>
        <v>53002.701138981021</v>
      </c>
      <c r="P88" s="58">
        <f t="shared" si="33"/>
        <v>41014.018433542311</v>
      </c>
      <c r="Q88" s="91">
        <f t="shared" si="43"/>
        <v>9199.0668560186605</v>
      </c>
      <c r="R88" s="59">
        <f t="shared" si="30"/>
        <v>50213.085289560971</v>
      </c>
      <c r="S88" s="57">
        <f t="shared" si="44"/>
        <v>36456.905274259829</v>
      </c>
      <c r="T88" s="91">
        <f t="shared" si="45"/>
        <v>8176.9483164610319</v>
      </c>
      <c r="U88" s="60">
        <f t="shared" si="46"/>
        <v>44633.853590720857</v>
      </c>
      <c r="V88" s="58">
        <f t="shared" si="47"/>
        <v>31899.792114977347</v>
      </c>
      <c r="W88" s="91">
        <f t="shared" si="48"/>
        <v>7154.8297769034016</v>
      </c>
      <c r="X88" s="59">
        <f t="shared" si="49"/>
        <v>39054.62189188075</v>
      </c>
      <c r="Y88" s="57">
        <f t="shared" si="50"/>
        <v>27342.678955694872</v>
      </c>
      <c r="Z88" s="91">
        <f t="shared" si="51"/>
        <v>6132.711237345773</v>
      </c>
      <c r="AA88" s="59">
        <f t="shared" si="52"/>
        <v>33475.390193040643</v>
      </c>
    </row>
    <row r="89" spans="1:27" ht="13.5" customHeight="1">
      <c r="A89" s="187">
        <v>30</v>
      </c>
      <c r="B89" s="50">
        <v>44378</v>
      </c>
      <c r="C89" s="61">
        <f>VLOOKUP(B89,'base(indices)'!$A$4:$C$183,3,FALSE)</f>
        <v>1100</v>
      </c>
      <c r="D89" s="159">
        <f>'base(indices)'!G142</f>
        <v>1.0522502600000001</v>
      </c>
      <c r="E89" s="63">
        <f t="shared" si="35"/>
        <v>1157.4752860000001</v>
      </c>
      <c r="F89" s="307">
        <f>'base(indices)'!$I$147</f>
        <v>0.30830000000000002</v>
      </c>
      <c r="G89" s="63">
        <f t="shared" si="36"/>
        <v>356.84963067380005</v>
      </c>
      <c r="H89" s="61">
        <f t="shared" si="37"/>
        <v>1514.3249166738001</v>
      </c>
      <c r="I89" s="312">
        <f t="shared" si="53"/>
        <v>44807.684691234332</v>
      </c>
      <c r="J89" s="66">
        <f t="shared" si="34"/>
        <v>44050.522232897434</v>
      </c>
      <c r="K89" s="108">
        <f t="shared" si="38"/>
        <v>10221.185395576289</v>
      </c>
      <c r="L89" s="295">
        <f t="shared" si="39"/>
        <v>54271.707628473727</v>
      </c>
      <c r="M89" s="43">
        <f t="shared" si="40"/>
        <v>41847.99612125256</v>
      </c>
      <c r="N89" s="108">
        <f t="shared" si="41"/>
        <v>9710.1261257974747</v>
      </c>
      <c r="O89" s="46">
        <f t="shared" si="42"/>
        <v>51558.122247050036</v>
      </c>
      <c r="P89" s="119">
        <f t="shared" si="33"/>
        <v>39645.470009607692</v>
      </c>
      <c r="Q89" s="108">
        <f t="shared" si="43"/>
        <v>9199.0668560186605</v>
      </c>
      <c r="R89" s="46">
        <f t="shared" si="30"/>
        <v>48844.536865626353</v>
      </c>
      <c r="S89" s="43">
        <f t="shared" si="44"/>
        <v>35240.41778631795</v>
      </c>
      <c r="T89" s="108">
        <f t="shared" si="45"/>
        <v>8176.9483164610319</v>
      </c>
      <c r="U89" s="47">
        <f t="shared" si="46"/>
        <v>43417.366102778979</v>
      </c>
      <c r="V89" s="45">
        <f t="shared" si="47"/>
        <v>30835.365563028201</v>
      </c>
      <c r="W89" s="108">
        <f t="shared" si="48"/>
        <v>7154.8297769034016</v>
      </c>
      <c r="X89" s="46">
        <f t="shared" si="49"/>
        <v>37990.195339931604</v>
      </c>
      <c r="Y89" s="43">
        <f t="shared" si="50"/>
        <v>26430.313339738459</v>
      </c>
      <c r="Z89" s="108">
        <f t="shared" si="51"/>
        <v>6132.711237345773</v>
      </c>
      <c r="AA89" s="46">
        <f t="shared" si="52"/>
        <v>32563.02457708423</v>
      </c>
    </row>
    <row r="90" spans="1:27" ht="13.5" customHeight="1">
      <c r="A90" s="187">
        <v>29</v>
      </c>
      <c r="B90" s="50">
        <v>44409</v>
      </c>
      <c r="C90" s="61">
        <f>VLOOKUP(B90,'base(indices)'!$A$4:$C$183,3,FALSE)</f>
        <v>1100</v>
      </c>
      <c r="D90" s="159">
        <f>'base(indices)'!G143</f>
        <v>1.0447282099999999</v>
      </c>
      <c r="E90" s="54">
        <f t="shared" si="35"/>
        <v>1149.2010309999998</v>
      </c>
      <c r="F90" s="307">
        <f>'base(indices)'!$I$147</f>
        <v>0.30830000000000002</v>
      </c>
      <c r="G90" s="54">
        <f t="shared" si="36"/>
        <v>354.29867785729999</v>
      </c>
      <c r="H90" s="51">
        <f t="shared" si="37"/>
        <v>1503.4997088572998</v>
      </c>
      <c r="I90" s="311">
        <f t="shared" si="53"/>
        <v>43293.359774560529</v>
      </c>
      <c r="J90" s="57">
        <f t="shared" si="34"/>
        <v>42541.609920131879</v>
      </c>
      <c r="K90" s="91">
        <f t="shared" si="38"/>
        <v>10221.185395576289</v>
      </c>
      <c r="L90" s="294">
        <f t="shared" si="39"/>
        <v>52762.795315708165</v>
      </c>
      <c r="M90" s="57">
        <f t="shared" si="40"/>
        <v>40414.529424125285</v>
      </c>
      <c r="N90" s="91">
        <f t="shared" si="41"/>
        <v>9710.1261257974747</v>
      </c>
      <c r="O90" s="59">
        <f t="shared" si="42"/>
        <v>50124.655549922762</v>
      </c>
      <c r="P90" s="58">
        <f t="shared" si="33"/>
        <v>38287.448928118691</v>
      </c>
      <c r="Q90" s="91">
        <f t="shared" si="43"/>
        <v>9199.0668560186605</v>
      </c>
      <c r="R90" s="59">
        <f t="shared" si="30"/>
        <v>47486.515784137351</v>
      </c>
      <c r="S90" s="57">
        <f t="shared" si="44"/>
        <v>34033.287936105502</v>
      </c>
      <c r="T90" s="91">
        <f t="shared" si="45"/>
        <v>8176.9483164610319</v>
      </c>
      <c r="U90" s="60">
        <f t="shared" si="46"/>
        <v>42210.236252566538</v>
      </c>
      <c r="V90" s="58">
        <f t="shared" si="47"/>
        <v>29779.126944092313</v>
      </c>
      <c r="W90" s="91">
        <f t="shared" si="48"/>
        <v>7154.8297769034016</v>
      </c>
      <c r="X90" s="59">
        <f t="shared" si="49"/>
        <v>36933.956720995717</v>
      </c>
      <c r="Y90" s="57">
        <f t="shared" si="50"/>
        <v>25524.965952079128</v>
      </c>
      <c r="Z90" s="91">
        <f t="shared" si="51"/>
        <v>6132.711237345773</v>
      </c>
      <c r="AA90" s="59">
        <f t="shared" si="52"/>
        <v>31657.677189424903</v>
      </c>
    </row>
    <row r="91" spans="1:27" ht="13.5" customHeight="1">
      <c r="A91" s="187">
        <v>28</v>
      </c>
      <c r="B91" s="50">
        <v>44440</v>
      </c>
      <c r="C91" s="61">
        <f>VLOOKUP(B91,'base(indices)'!$A$4:$C$183,3,FALSE)</f>
        <v>1100</v>
      </c>
      <c r="D91" s="159">
        <f>'base(indices)'!G144</f>
        <v>1.0355121599999999</v>
      </c>
      <c r="E91" s="63">
        <f t="shared" si="35"/>
        <v>1139.0633759999998</v>
      </c>
      <c r="F91" s="307">
        <f>'base(indices)'!$I$147</f>
        <v>0.30830000000000002</v>
      </c>
      <c r="G91" s="63">
        <f t="shared" si="36"/>
        <v>351.17323882079995</v>
      </c>
      <c r="H91" s="61">
        <f t="shared" si="37"/>
        <v>1490.2366148207998</v>
      </c>
      <c r="I91" s="312">
        <f t="shared" si="53"/>
        <v>41789.860065703229</v>
      </c>
      <c r="J91" s="66">
        <f t="shared" si="34"/>
        <v>41044.741758292832</v>
      </c>
      <c r="K91" s="108">
        <f t="shared" si="38"/>
        <v>10221.185395576289</v>
      </c>
      <c r="L91" s="295">
        <f t="shared" si="39"/>
        <v>51265.927153869125</v>
      </c>
      <c r="M91" s="43">
        <f t="shared" si="40"/>
        <v>38992.504670378192</v>
      </c>
      <c r="N91" s="108">
        <f t="shared" si="41"/>
        <v>9710.1261257974747</v>
      </c>
      <c r="O91" s="46">
        <f t="shared" si="42"/>
        <v>48702.630796175668</v>
      </c>
      <c r="P91" s="119">
        <f t="shared" si="33"/>
        <v>36940.267582463552</v>
      </c>
      <c r="Q91" s="108">
        <f t="shared" si="43"/>
        <v>9199.0668560186605</v>
      </c>
      <c r="R91" s="46">
        <f t="shared" si="30"/>
        <v>46139.334438482212</v>
      </c>
      <c r="S91" s="43">
        <f t="shared" si="44"/>
        <v>32835.793406634264</v>
      </c>
      <c r="T91" s="108">
        <f t="shared" si="45"/>
        <v>8176.9483164610319</v>
      </c>
      <c r="U91" s="47">
        <f t="shared" si="46"/>
        <v>41012.7417230953</v>
      </c>
      <c r="V91" s="45">
        <f t="shared" si="47"/>
        <v>28731.31923080498</v>
      </c>
      <c r="W91" s="108">
        <f t="shared" si="48"/>
        <v>7154.8297769034016</v>
      </c>
      <c r="X91" s="46">
        <f t="shared" si="49"/>
        <v>35886.14900770838</v>
      </c>
      <c r="Y91" s="43">
        <f t="shared" si="50"/>
        <v>24626.8450549757</v>
      </c>
      <c r="Z91" s="108">
        <f t="shared" si="51"/>
        <v>6132.711237345773</v>
      </c>
      <c r="AA91" s="46">
        <f t="shared" si="52"/>
        <v>30759.556292321475</v>
      </c>
    </row>
    <row r="92" spans="1:27" ht="13.5" customHeight="1">
      <c r="A92" s="187">
        <v>27</v>
      </c>
      <c r="B92" s="50">
        <v>44470</v>
      </c>
      <c r="C92" s="61">
        <f>VLOOKUP(B92,'base(indices)'!$A$4:$C$183,3,FALSE)</f>
        <v>1100</v>
      </c>
      <c r="D92" s="159">
        <f>'base(indices)'!G145</f>
        <v>1.02384038</v>
      </c>
      <c r="E92" s="54">
        <f t="shared" si="35"/>
        <v>1126.224418</v>
      </c>
      <c r="F92" s="307">
        <f>'base(indices)'!$I$147</f>
        <v>0.30830000000000002</v>
      </c>
      <c r="G92" s="54">
        <f t="shared" si="36"/>
        <v>347.21498806940002</v>
      </c>
      <c r="H92" s="51">
        <f t="shared" si="37"/>
        <v>1473.4394060694001</v>
      </c>
      <c r="I92" s="311">
        <f t="shared" si="53"/>
        <v>40299.623450882427</v>
      </c>
      <c r="J92" s="57">
        <f t="shared" si="34"/>
        <v>39562.903747847726</v>
      </c>
      <c r="K92" s="91">
        <f t="shared" si="38"/>
        <v>10221.185395576289</v>
      </c>
      <c r="L92" s="294">
        <f t="shared" si="39"/>
        <v>49784.089143424018</v>
      </c>
      <c r="M92" s="57">
        <f t="shared" si="40"/>
        <v>37584.758560455339</v>
      </c>
      <c r="N92" s="91">
        <f t="shared" si="41"/>
        <v>9710.1261257974747</v>
      </c>
      <c r="O92" s="59">
        <f t="shared" si="42"/>
        <v>47294.884686252815</v>
      </c>
      <c r="P92" s="58">
        <f t="shared" si="33"/>
        <v>35606.613373062952</v>
      </c>
      <c r="Q92" s="91">
        <f t="shared" si="43"/>
        <v>9199.0668560186605</v>
      </c>
      <c r="R92" s="59">
        <f t="shared" si="30"/>
        <v>44805.680229081612</v>
      </c>
      <c r="S92" s="57">
        <f t="shared" si="44"/>
        <v>31650.322998278181</v>
      </c>
      <c r="T92" s="91">
        <f t="shared" si="45"/>
        <v>8176.9483164610319</v>
      </c>
      <c r="U92" s="60">
        <f t="shared" si="46"/>
        <v>39827.271314739213</v>
      </c>
      <c r="V92" s="58">
        <f t="shared" si="47"/>
        <v>27694.032623493407</v>
      </c>
      <c r="W92" s="91">
        <f t="shared" si="48"/>
        <v>7154.8297769034016</v>
      </c>
      <c r="X92" s="59">
        <f t="shared" si="49"/>
        <v>34848.862400396807</v>
      </c>
      <c r="Y92" s="57">
        <f t="shared" si="50"/>
        <v>23737.742248708633</v>
      </c>
      <c r="Z92" s="91">
        <f t="shared" si="51"/>
        <v>6132.711237345773</v>
      </c>
      <c r="AA92" s="59">
        <f t="shared" si="52"/>
        <v>29870.453486054408</v>
      </c>
    </row>
    <row r="93" spans="1:27" ht="13.5" customHeight="1">
      <c r="A93" s="187">
        <v>26</v>
      </c>
      <c r="B93" s="50">
        <v>44501</v>
      </c>
      <c r="C93" s="61">
        <f>VLOOKUP(B93,'base(indices)'!$A$4:$C$183,3,FALSE)</f>
        <v>1100</v>
      </c>
      <c r="D93" s="159">
        <f>'base(indices)'!G146</f>
        <v>1.0116999799999999</v>
      </c>
      <c r="E93" s="63">
        <f t="shared" si="35"/>
        <v>1112.8699779999999</v>
      </c>
      <c r="F93" s="307">
        <f>'base(indices)'!$I$147</f>
        <v>0.30830000000000002</v>
      </c>
      <c r="G93" s="63">
        <f t="shared" si="36"/>
        <v>343.09781421740001</v>
      </c>
      <c r="H93" s="61">
        <f t="shared" si="37"/>
        <v>1455.9677922174001</v>
      </c>
      <c r="I93" s="312">
        <f t="shared" si="53"/>
        <v>38826.184044813024</v>
      </c>
      <c r="J93" s="66">
        <f t="shared" si="34"/>
        <v>38098.200148704324</v>
      </c>
      <c r="K93" s="108">
        <f t="shared" si="38"/>
        <v>10221.185395576289</v>
      </c>
      <c r="L93" s="295">
        <f t="shared" si="39"/>
        <v>48319.385544280609</v>
      </c>
      <c r="M93" s="43">
        <f t="shared" si="40"/>
        <v>36193.290141269106</v>
      </c>
      <c r="N93" s="108">
        <f t="shared" si="41"/>
        <v>9710.1261257974747</v>
      </c>
      <c r="O93" s="46">
        <f t="shared" si="42"/>
        <v>45903.416267066583</v>
      </c>
      <c r="P93" s="119">
        <f t="shared" si="33"/>
        <v>34288.380133833889</v>
      </c>
      <c r="Q93" s="108">
        <f t="shared" si="43"/>
        <v>9199.0668560186605</v>
      </c>
      <c r="R93" s="46">
        <f t="shared" si="30"/>
        <v>43487.446989852549</v>
      </c>
      <c r="S93" s="43">
        <f t="shared" si="44"/>
        <v>30478.560118963462</v>
      </c>
      <c r="T93" s="108">
        <f t="shared" si="45"/>
        <v>8176.9483164610319</v>
      </c>
      <c r="U93" s="47">
        <f t="shared" si="46"/>
        <v>38655.50843542449</v>
      </c>
      <c r="V93" s="45">
        <f t="shared" si="47"/>
        <v>26668.740104093024</v>
      </c>
      <c r="W93" s="108">
        <f t="shared" si="48"/>
        <v>7154.8297769034016</v>
      </c>
      <c r="X93" s="46">
        <f t="shared" si="49"/>
        <v>33823.569880996423</v>
      </c>
      <c r="Y93" s="43">
        <f t="shared" si="50"/>
        <v>22858.920089222593</v>
      </c>
      <c r="Z93" s="108">
        <f t="shared" si="51"/>
        <v>6132.711237345773</v>
      </c>
      <c r="AA93" s="46">
        <f t="shared" si="52"/>
        <v>28991.631326568364</v>
      </c>
    </row>
    <row r="94" spans="1:27" ht="13.5" customHeight="1" thickBot="1">
      <c r="A94" s="305">
        <v>25</v>
      </c>
      <c r="B94" s="247">
        <v>44531</v>
      </c>
      <c r="C94" s="142">
        <f>VLOOKUP(B94,'base(indices)'!$A$4:$C$183,3,FALSE)</f>
        <v>1100</v>
      </c>
      <c r="D94" s="274">
        <f>'base(indices)'!G147</f>
        <v>0.99999998000000001</v>
      </c>
      <c r="E94" s="170">
        <f t="shared" si="35"/>
        <v>1099.9999780000001</v>
      </c>
      <c r="F94" s="307">
        <f>'base(indices)'!$I$147</f>
        <v>0.30830000000000002</v>
      </c>
      <c r="G94" s="170">
        <f t="shared" si="36"/>
        <v>339.12999321740006</v>
      </c>
      <c r="H94" s="141">
        <f t="shared" si="37"/>
        <v>1439.1299712174</v>
      </c>
      <c r="I94" s="369">
        <f>I93-H93</f>
        <v>37370.216252595623</v>
      </c>
      <c r="J94" s="57">
        <f t="shared" si="34"/>
        <v>36650.651266986926</v>
      </c>
      <c r="K94" s="86">
        <f t="shared" si="38"/>
        <v>10221.185395576289</v>
      </c>
      <c r="L94" s="296">
        <f>J94+K94</f>
        <v>46871.836662563219</v>
      </c>
      <c r="M94" s="85">
        <f>J94*M$9</f>
        <v>34818.118703637578</v>
      </c>
      <c r="N94" s="86">
        <f>K94*M$9</f>
        <v>9710.1261257974747</v>
      </c>
      <c r="O94" s="165">
        <f>M94+N94</f>
        <v>44528.244829435054</v>
      </c>
      <c r="P94" s="58">
        <f>J94*$P$9</f>
        <v>32985.586140288236</v>
      </c>
      <c r="Q94" s="91">
        <f>K94*P$9</f>
        <v>9199.0668560186605</v>
      </c>
      <c r="R94" s="59">
        <f>P94+Q94</f>
        <v>42184.652996306897</v>
      </c>
      <c r="S94" s="282">
        <f>J94*S$9</f>
        <v>29320.521013589543</v>
      </c>
      <c r="T94" s="202">
        <f>K94*S$9</f>
        <v>8176.9483164610319</v>
      </c>
      <c r="U94" s="289">
        <f>S94+T94</f>
        <v>37497.469330050575</v>
      </c>
      <c r="V94" s="58">
        <f>J94*V$9</f>
        <v>25655.455886890846</v>
      </c>
      <c r="W94" s="91">
        <f>K94*V$9</f>
        <v>7154.8297769034016</v>
      </c>
      <c r="X94" s="59">
        <f>V94+W94</f>
        <v>32810.285663794246</v>
      </c>
      <c r="Y94" s="282">
        <f t="shared" si="50"/>
        <v>21990.390760192156</v>
      </c>
      <c r="Z94" s="202">
        <f t="shared" si="51"/>
        <v>6132.711237345773</v>
      </c>
      <c r="AA94" s="203">
        <f t="shared" si="52"/>
        <v>28123.101997537931</v>
      </c>
    </row>
    <row r="95" spans="1:27" ht="13.5" customHeight="1">
      <c r="A95" s="190">
        <v>24</v>
      </c>
      <c r="B95" s="309">
        <v>44562</v>
      </c>
      <c r="C95" s="120">
        <f>VLOOKUP(B95,'base(indices)'!$A$4:$C$183,3,FALSE)</f>
        <v>1212</v>
      </c>
      <c r="D95" s="270">
        <f>'base(indices)'!G148</f>
        <v>0.99999998000000001</v>
      </c>
      <c r="E95" s="78">
        <f t="shared" si="35"/>
        <v>1211.9999757600001</v>
      </c>
      <c r="F95" s="371">
        <f>'base(indices)'!I148</f>
        <v>0.30059999999999998</v>
      </c>
      <c r="G95" s="78">
        <f t="shared" si="36"/>
        <v>364.32719271345599</v>
      </c>
      <c r="H95" s="41">
        <f t="shared" si="37"/>
        <v>1576.3271684734561</v>
      </c>
      <c r="I95" s="310">
        <f t="shared" ref="I95:I106" si="55">I94-H94</f>
        <v>35931.086281378222</v>
      </c>
      <c r="J95" s="385">
        <f t="shared" si="34"/>
        <v>35142.922697141497</v>
      </c>
      <c r="K95" s="156">
        <f t="shared" si="38"/>
        <v>10221.185395576289</v>
      </c>
      <c r="L95" s="315">
        <f t="shared" ref="L95:L106" si="56">J95+K95</f>
        <v>45364.108092717783</v>
      </c>
      <c r="M95" s="283">
        <f t="shared" ref="M95:M106" si="57">J95*M$9</f>
        <v>33385.776562284424</v>
      </c>
      <c r="N95" s="156">
        <f t="shared" ref="N95:N106" si="58">K95*M$9</f>
        <v>9710.1261257974747</v>
      </c>
      <c r="O95" s="290">
        <f t="shared" ref="O95:O106" si="59">M95+N95</f>
        <v>43095.9026880819</v>
      </c>
      <c r="P95" s="119">
        <f t="shared" ref="P95:P106" si="60">J95*$P$9</f>
        <v>31628.63042742735</v>
      </c>
      <c r="Q95" s="108">
        <f t="shared" ref="Q95:Q106" si="61">K95*P$9</f>
        <v>9199.0668560186605</v>
      </c>
      <c r="R95" s="46">
        <f t="shared" ref="R95:R106" si="62">P95+Q95</f>
        <v>40827.69728344601</v>
      </c>
      <c r="S95" s="138">
        <f t="shared" ref="S95:S106" si="63">J95*S$9</f>
        <v>28114.338157713199</v>
      </c>
      <c r="T95" s="109">
        <f t="shared" ref="T95:T106" si="64">K95*S$9</f>
        <v>8176.9483164610319</v>
      </c>
      <c r="U95" s="139">
        <f t="shared" ref="U95:U106" si="65">S95+T95</f>
        <v>36291.286474174231</v>
      </c>
      <c r="V95" s="45">
        <f t="shared" ref="V95:V106" si="66">J95*V$9</f>
        <v>24600.045887999047</v>
      </c>
      <c r="W95" s="108">
        <f t="shared" ref="W95:W106" si="67">K95*V$9</f>
        <v>7154.8297769034016</v>
      </c>
      <c r="X95" s="46">
        <f t="shared" ref="X95:X106" si="68">V95+W95</f>
        <v>31754.875664902451</v>
      </c>
      <c r="Y95" s="138">
        <f t="shared" si="50"/>
        <v>21085.753618284896</v>
      </c>
      <c r="Z95" s="109">
        <f t="shared" si="51"/>
        <v>6132.711237345773</v>
      </c>
      <c r="AA95" s="49">
        <f t="shared" si="52"/>
        <v>27218.464855630671</v>
      </c>
    </row>
    <row r="96" spans="1:27" ht="13.5" customHeight="1">
      <c r="A96" s="187">
        <v>23</v>
      </c>
      <c r="B96" s="50">
        <v>44593</v>
      </c>
      <c r="C96" s="61">
        <f>VLOOKUP(B96,'base(indices)'!$A$4:$C$183,3,FALSE)</f>
        <v>1212</v>
      </c>
      <c r="D96" s="159">
        <f>'base(indices)'!G149</f>
        <v>0.99999998000000001</v>
      </c>
      <c r="E96" s="54">
        <f t="shared" si="35"/>
        <v>1211.9999757600001</v>
      </c>
      <c r="F96" s="307">
        <f>'base(indices)'!I149</f>
        <v>0.29330000000000001</v>
      </c>
      <c r="G96" s="54">
        <f t="shared" si="36"/>
        <v>355.47959289040801</v>
      </c>
      <c r="H96" s="51">
        <f t="shared" si="37"/>
        <v>1567.4795686504081</v>
      </c>
      <c r="I96" s="311">
        <f t="shared" si="55"/>
        <v>34354.759112904765</v>
      </c>
      <c r="J96" s="57">
        <f t="shared" si="34"/>
        <v>33571.019328579561</v>
      </c>
      <c r="K96" s="91">
        <f t="shared" si="38"/>
        <v>10221.185395576289</v>
      </c>
      <c r="L96" s="294">
        <f t="shared" si="56"/>
        <v>43792.204724155847</v>
      </c>
      <c r="M96" s="57">
        <f t="shared" si="57"/>
        <v>31892.468362150583</v>
      </c>
      <c r="N96" s="91">
        <f t="shared" si="58"/>
        <v>9710.1261257974747</v>
      </c>
      <c r="O96" s="60">
        <f t="shared" si="59"/>
        <v>41602.594487948059</v>
      </c>
      <c r="P96" s="58">
        <f t="shared" si="60"/>
        <v>30213.917395721604</v>
      </c>
      <c r="Q96" s="91">
        <f t="shared" si="61"/>
        <v>9199.0668560186605</v>
      </c>
      <c r="R96" s="59">
        <f t="shared" si="62"/>
        <v>39412.984251740265</v>
      </c>
      <c r="S96" s="57">
        <f t="shared" si="63"/>
        <v>26856.815462863651</v>
      </c>
      <c r="T96" s="91">
        <f t="shared" si="64"/>
        <v>8176.9483164610319</v>
      </c>
      <c r="U96" s="60">
        <f t="shared" si="65"/>
        <v>35033.763779324683</v>
      </c>
      <c r="V96" s="58">
        <f t="shared" si="66"/>
        <v>23499.713530005691</v>
      </c>
      <c r="W96" s="91">
        <f t="shared" si="67"/>
        <v>7154.8297769034016</v>
      </c>
      <c r="X96" s="59">
        <f t="shared" si="68"/>
        <v>30654.543306909094</v>
      </c>
      <c r="Y96" s="57">
        <f t="shared" si="50"/>
        <v>20142.611597147737</v>
      </c>
      <c r="Z96" s="91">
        <f t="shared" si="51"/>
        <v>6132.711237345773</v>
      </c>
      <c r="AA96" s="59">
        <f t="shared" si="52"/>
        <v>26275.322834493512</v>
      </c>
    </row>
    <row r="97" spans="1:27" ht="13.5" customHeight="1">
      <c r="A97" s="187">
        <v>22</v>
      </c>
      <c r="B97" s="50">
        <v>44621</v>
      </c>
      <c r="C97" s="61">
        <f>VLOOKUP(B97,'base(indices)'!$A$4:$C$183,3,FALSE)</f>
        <v>1212</v>
      </c>
      <c r="D97" s="159">
        <f>'base(indices)'!G150</f>
        <v>0.99999998000000001</v>
      </c>
      <c r="E97" s="63">
        <f t="shared" si="35"/>
        <v>1211.9999757600001</v>
      </c>
      <c r="F97" s="307">
        <f>'base(indices)'!I150</f>
        <v>0.28570000000000001</v>
      </c>
      <c r="G97" s="63">
        <f t="shared" si="36"/>
        <v>346.26839307463206</v>
      </c>
      <c r="H97" s="61">
        <f t="shared" si="37"/>
        <v>1558.2683688346322</v>
      </c>
      <c r="I97" s="312">
        <f t="shared" si="55"/>
        <v>32787.279544254357</v>
      </c>
      <c r="J97" s="66">
        <f t="shared" si="34"/>
        <v>32008.145359837043</v>
      </c>
      <c r="K97" s="108">
        <f t="shared" si="38"/>
        <v>10221.185395576289</v>
      </c>
      <c r="L97" s="295">
        <f t="shared" si="56"/>
        <v>42229.330755413335</v>
      </c>
      <c r="M97" s="43">
        <f t="shared" si="57"/>
        <v>30407.738091845189</v>
      </c>
      <c r="N97" s="108">
        <f t="shared" si="58"/>
        <v>9710.1261257974747</v>
      </c>
      <c r="O97" s="47">
        <f t="shared" si="59"/>
        <v>40117.864217642666</v>
      </c>
      <c r="P97" s="119">
        <f t="shared" si="60"/>
        <v>28807.330823853339</v>
      </c>
      <c r="Q97" s="108">
        <f t="shared" si="61"/>
        <v>9199.0668560186605</v>
      </c>
      <c r="R97" s="46">
        <f t="shared" si="62"/>
        <v>38006.397679871996</v>
      </c>
      <c r="S97" s="43">
        <f t="shared" si="63"/>
        <v>25606.516287869636</v>
      </c>
      <c r="T97" s="108">
        <f t="shared" si="64"/>
        <v>8176.9483164610319</v>
      </c>
      <c r="U97" s="47">
        <f t="shared" si="65"/>
        <v>33783.464604330671</v>
      </c>
      <c r="V97" s="45">
        <f t="shared" si="66"/>
        <v>22405.701751885928</v>
      </c>
      <c r="W97" s="108">
        <f t="shared" si="67"/>
        <v>7154.8297769034016</v>
      </c>
      <c r="X97" s="46">
        <f t="shared" si="68"/>
        <v>29560.531528789332</v>
      </c>
      <c r="Y97" s="43">
        <f t="shared" si="50"/>
        <v>19204.887215902225</v>
      </c>
      <c r="Z97" s="108">
        <f t="shared" si="51"/>
        <v>6132.711237345773</v>
      </c>
      <c r="AA97" s="46">
        <f t="shared" si="52"/>
        <v>25337.598453248</v>
      </c>
    </row>
    <row r="98" spans="1:27" ht="13.5" customHeight="1">
      <c r="A98" s="187">
        <v>21</v>
      </c>
      <c r="B98" s="50">
        <v>44652</v>
      </c>
      <c r="C98" s="61">
        <f>VLOOKUP(B98,'base(indices)'!$A$4:$C$183,3,FALSE)</f>
        <v>1212</v>
      </c>
      <c r="D98" s="159">
        <f>'base(indices)'!G151</f>
        <v>0.99999998000000001</v>
      </c>
      <c r="E98" s="54">
        <f t="shared" si="35"/>
        <v>1211.9999757600001</v>
      </c>
      <c r="F98" s="307">
        <f>'base(indices)'!I151</f>
        <v>0.27639999999999998</v>
      </c>
      <c r="G98" s="54">
        <f t="shared" si="36"/>
        <v>334.99679330006398</v>
      </c>
      <c r="H98" s="51">
        <f t="shared" si="37"/>
        <v>1546.996769060064</v>
      </c>
      <c r="I98" s="311">
        <f t="shared" si="55"/>
        <v>31229.011175419724</v>
      </c>
      <c r="J98" s="57">
        <f t="shared" si="34"/>
        <v>30455.512790889694</v>
      </c>
      <c r="K98" s="91">
        <f t="shared" si="38"/>
        <v>10221.185395576289</v>
      </c>
      <c r="L98" s="294">
        <f t="shared" si="56"/>
        <v>40676.698186465983</v>
      </c>
      <c r="M98" s="57">
        <f t="shared" si="57"/>
        <v>28932.737151345209</v>
      </c>
      <c r="N98" s="91">
        <f t="shared" si="58"/>
        <v>9710.1261257974747</v>
      </c>
      <c r="O98" s="60">
        <f t="shared" si="59"/>
        <v>38642.863277142686</v>
      </c>
      <c r="P98" s="58">
        <f t="shared" si="60"/>
        <v>27409.961511800724</v>
      </c>
      <c r="Q98" s="91">
        <f t="shared" si="61"/>
        <v>9199.0668560186605</v>
      </c>
      <c r="R98" s="59">
        <f t="shared" si="62"/>
        <v>36609.028367819381</v>
      </c>
      <c r="S98" s="57">
        <f t="shared" si="63"/>
        <v>24364.410232711758</v>
      </c>
      <c r="T98" s="91">
        <f t="shared" si="64"/>
        <v>8176.9483164610319</v>
      </c>
      <c r="U98" s="60">
        <f t="shared" si="65"/>
        <v>32541.35854917279</v>
      </c>
      <c r="V98" s="58">
        <f t="shared" si="66"/>
        <v>21318.858953622785</v>
      </c>
      <c r="W98" s="91">
        <f t="shared" si="67"/>
        <v>7154.8297769034016</v>
      </c>
      <c r="X98" s="59">
        <f t="shared" si="68"/>
        <v>28473.688730526184</v>
      </c>
      <c r="Y98" s="57">
        <f t="shared" si="50"/>
        <v>18273.307674533815</v>
      </c>
      <c r="Z98" s="91">
        <f t="shared" si="51"/>
        <v>6132.711237345773</v>
      </c>
      <c r="AA98" s="59">
        <f t="shared" si="52"/>
        <v>24406.01891187959</v>
      </c>
    </row>
    <row r="99" spans="1:27" ht="13.5" customHeight="1">
      <c r="A99" s="187">
        <v>20</v>
      </c>
      <c r="B99" s="50">
        <v>44682</v>
      </c>
      <c r="C99" s="61">
        <f>VLOOKUP(B99,'base(indices)'!$A$4:$C$183,3,FALSE)</f>
        <v>1212</v>
      </c>
      <c r="D99" s="159">
        <f>'base(indices)'!G152</f>
        <v>0.99999998000000001</v>
      </c>
      <c r="E99" s="63">
        <f t="shared" si="35"/>
        <v>1211.9999757600001</v>
      </c>
      <c r="F99" s="307">
        <f>'base(indices)'!I152</f>
        <v>0.2681</v>
      </c>
      <c r="G99" s="63">
        <f t="shared" si="36"/>
        <v>324.93719350125605</v>
      </c>
      <c r="H99" s="61">
        <f t="shared" si="37"/>
        <v>1536.9371692612563</v>
      </c>
      <c r="I99" s="312">
        <f t="shared" si="55"/>
        <v>29682.01440635966</v>
      </c>
      <c r="J99" s="66">
        <f t="shared" si="34"/>
        <v>28913.545821729032</v>
      </c>
      <c r="K99" s="108">
        <f t="shared" si="38"/>
        <v>10221.185395576289</v>
      </c>
      <c r="L99" s="295">
        <f t="shared" si="56"/>
        <v>39134.731217305321</v>
      </c>
      <c r="M99" s="43">
        <f t="shared" si="57"/>
        <v>27467.86853064258</v>
      </c>
      <c r="N99" s="108">
        <f t="shared" si="58"/>
        <v>9710.1261257974747</v>
      </c>
      <c r="O99" s="47">
        <f t="shared" si="59"/>
        <v>37177.994656440052</v>
      </c>
      <c r="P99" s="119">
        <f t="shared" si="60"/>
        <v>26022.19123955613</v>
      </c>
      <c r="Q99" s="108">
        <f t="shared" si="61"/>
        <v>9199.0668560186605</v>
      </c>
      <c r="R99" s="46">
        <f t="shared" si="62"/>
        <v>35221.258095574791</v>
      </c>
      <c r="S99" s="43">
        <f t="shared" si="63"/>
        <v>23130.836657383228</v>
      </c>
      <c r="T99" s="108">
        <f t="shared" si="64"/>
        <v>8176.9483164610319</v>
      </c>
      <c r="U99" s="47">
        <f t="shared" si="65"/>
        <v>31307.78497384426</v>
      </c>
      <c r="V99" s="45">
        <f t="shared" si="66"/>
        <v>20239.482075210322</v>
      </c>
      <c r="W99" s="108">
        <f t="shared" si="67"/>
        <v>7154.8297769034016</v>
      </c>
      <c r="X99" s="46">
        <f t="shared" si="68"/>
        <v>27394.311852113722</v>
      </c>
      <c r="Y99" s="43">
        <f t="shared" si="50"/>
        <v>17348.12749303742</v>
      </c>
      <c r="Z99" s="108">
        <f t="shared" si="51"/>
        <v>6132.711237345773</v>
      </c>
      <c r="AA99" s="46">
        <f t="shared" si="52"/>
        <v>23480.838730383191</v>
      </c>
    </row>
    <row r="100" spans="1:27" ht="13.5" customHeight="1">
      <c r="A100" s="187">
        <v>19</v>
      </c>
      <c r="B100" s="50">
        <v>44713</v>
      </c>
      <c r="C100" s="61">
        <f>VLOOKUP(B100,'base(indices)'!$A$4:$C$183,3,FALSE)</f>
        <v>1212</v>
      </c>
      <c r="D100" s="159">
        <f>'base(indices)'!G153</f>
        <v>0.99999998000000001</v>
      </c>
      <c r="E100" s="54">
        <f t="shared" si="35"/>
        <v>1211.9999757600001</v>
      </c>
      <c r="F100" s="307">
        <f>'base(indices)'!I153</f>
        <v>0.25779999999999997</v>
      </c>
      <c r="G100" s="54">
        <f t="shared" si="36"/>
        <v>312.45359375092801</v>
      </c>
      <c r="H100" s="51">
        <f t="shared" si="37"/>
        <v>1524.453569510928</v>
      </c>
      <c r="I100" s="311">
        <f t="shared" si="55"/>
        <v>28145.077237098405</v>
      </c>
      <c r="J100" s="57">
        <f t="shared" si="34"/>
        <v>27382.85045234294</v>
      </c>
      <c r="K100" s="91">
        <f t="shared" si="38"/>
        <v>10221.185395576289</v>
      </c>
      <c r="L100" s="294">
        <f t="shared" si="56"/>
        <v>37604.035847919229</v>
      </c>
      <c r="M100" s="57">
        <f t="shared" si="57"/>
        <v>26013.707929725791</v>
      </c>
      <c r="N100" s="91">
        <f t="shared" si="58"/>
        <v>9710.1261257974747</v>
      </c>
      <c r="O100" s="60">
        <f t="shared" si="59"/>
        <v>35723.834055523264</v>
      </c>
      <c r="P100" s="58">
        <f t="shared" si="60"/>
        <v>24644.565407108646</v>
      </c>
      <c r="Q100" s="91">
        <f t="shared" si="61"/>
        <v>9199.0668560186605</v>
      </c>
      <c r="R100" s="59">
        <f t="shared" si="62"/>
        <v>33843.632263127307</v>
      </c>
      <c r="S100" s="57">
        <f t="shared" si="63"/>
        <v>21906.280361874353</v>
      </c>
      <c r="T100" s="91">
        <f t="shared" si="64"/>
        <v>8176.9483164610319</v>
      </c>
      <c r="U100" s="60">
        <f t="shared" si="65"/>
        <v>30083.228678335385</v>
      </c>
      <c r="V100" s="58">
        <f t="shared" si="66"/>
        <v>19167.995316640056</v>
      </c>
      <c r="W100" s="91">
        <f t="shared" si="67"/>
        <v>7154.8297769034016</v>
      </c>
      <c r="X100" s="59">
        <f t="shared" si="68"/>
        <v>26322.825093543455</v>
      </c>
      <c r="Y100" s="57">
        <f t="shared" si="50"/>
        <v>16429.710271405762</v>
      </c>
      <c r="Z100" s="91">
        <f t="shared" si="51"/>
        <v>6132.711237345773</v>
      </c>
      <c r="AA100" s="59">
        <f t="shared" si="52"/>
        <v>22562.421508751533</v>
      </c>
    </row>
    <row r="101" spans="1:27" ht="13.5" customHeight="1">
      <c r="A101" s="187">
        <v>18</v>
      </c>
      <c r="B101" s="50">
        <v>44743</v>
      </c>
      <c r="C101" s="61">
        <f>VLOOKUP(B101,'base(indices)'!$A$4:$C$183,3,FALSE)</f>
        <v>1212</v>
      </c>
      <c r="D101" s="159">
        <f>'base(indices)'!G154</f>
        <v>0.99999998000000001</v>
      </c>
      <c r="E101" s="63">
        <f t="shared" si="35"/>
        <v>1211.9999757600001</v>
      </c>
      <c r="F101" s="307">
        <f>'base(indices)'!I154</f>
        <v>0.24759999999999999</v>
      </c>
      <c r="G101" s="63">
        <f t="shared" si="36"/>
        <v>300.09119399817598</v>
      </c>
      <c r="H101" s="61">
        <f t="shared" si="37"/>
        <v>1512.091169758176</v>
      </c>
      <c r="I101" s="312">
        <f t="shared" si="55"/>
        <v>26620.623667587475</v>
      </c>
      <c r="J101" s="66">
        <f t="shared" si="34"/>
        <v>25864.578082708387</v>
      </c>
      <c r="K101" s="108">
        <f t="shared" si="38"/>
        <v>10221.185395576289</v>
      </c>
      <c r="L101" s="295">
        <f t="shared" si="56"/>
        <v>36085.763478284673</v>
      </c>
      <c r="M101" s="43">
        <f t="shared" si="57"/>
        <v>24571.349178572968</v>
      </c>
      <c r="N101" s="108">
        <f t="shared" si="58"/>
        <v>9710.1261257974747</v>
      </c>
      <c r="O101" s="47">
        <f t="shared" si="59"/>
        <v>34281.47530437044</v>
      </c>
      <c r="P101" s="119">
        <f t="shared" si="60"/>
        <v>23278.120274437548</v>
      </c>
      <c r="Q101" s="108">
        <f t="shared" si="61"/>
        <v>9199.0668560186605</v>
      </c>
      <c r="R101" s="46">
        <f t="shared" si="62"/>
        <v>32477.187130456208</v>
      </c>
      <c r="S101" s="43">
        <f t="shared" si="63"/>
        <v>20691.662466166712</v>
      </c>
      <c r="T101" s="108">
        <f t="shared" si="64"/>
        <v>8176.9483164610319</v>
      </c>
      <c r="U101" s="47">
        <f t="shared" si="65"/>
        <v>28868.610782627744</v>
      </c>
      <c r="V101" s="45">
        <f t="shared" si="66"/>
        <v>18105.204657895869</v>
      </c>
      <c r="W101" s="108">
        <f t="shared" si="67"/>
        <v>7154.8297769034016</v>
      </c>
      <c r="X101" s="46">
        <f t="shared" si="68"/>
        <v>25260.034434799272</v>
      </c>
      <c r="Y101" s="43">
        <f t="shared" si="50"/>
        <v>15518.746849625031</v>
      </c>
      <c r="Z101" s="108">
        <f t="shared" si="51"/>
        <v>6132.711237345773</v>
      </c>
      <c r="AA101" s="46">
        <f t="shared" si="52"/>
        <v>21651.458086970804</v>
      </c>
    </row>
    <row r="102" spans="1:27" ht="13.5" customHeight="1">
      <c r="A102" s="187">
        <v>17</v>
      </c>
      <c r="B102" s="50">
        <v>44774</v>
      </c>
      <c r="C102" s="61">
        <f>VLOOKUP(B102,'base(indices)'!$A$4:$C$183,3,FALSE)</f>
        <v>1212</v>
      </c>
      <c r="D102" s="159">
        <f>'base(indices)'!G155</f>
        <v>0.99999998000000001</v>
      </c>
      <c r="E102" s="54">
        <f t="shared" si="35"/>
        <v>1211.9999757600001</v>
      </c>
      <c r="F102" s="307">
        <f>'base(indices)'!I155</f>
        <v>0.23730000000000001</v>
      </c>
      <c r="G102" s="54">
        <f t="shared" si="36"/>
        <v>287.60759424784806</v>
      </c>
      <c r="H102" s="51">
        <f t="shared" si="37"/>
        <v>1499.6075700078482</v>
      </c>
      <c r="I102" s="311">
        <f t="shared" si="55"/>
        <v>25108.532497829299</v>
      </c>
      <c r="J102" s="57">
        <f t="shared" si="34"/>
        <v>24358.728712825374</v>
      </c>
      <c r="K102" s="91">
        <f t="shared" si="38"/>
        <v>10221.185395576289</v>
      </c>
      <c r="L102" s="294">
        <f t="shared" si="56"/>
        <v>34579.914108401659</v>
      </c>
      <c r="M102" s="57">
        <f t="shared" si="57"/>
        <v>23140.792277184104</v>
      </c>
      <c r="N102" s="91">
        <f t="shared" si="58"/>
        <v>9710.1261257974747</v>
      </c>
      <c r="O102" s="60">
        <f t="shared" si="59"/>
        <v>32850.918402981581</v>
      </c>
      <c r="P102" s="58">
        <f t="shared" si="60"/>
        <v>21922.855841542838</v>
      </c>
      <c r="Q102" s="91">
        <f t="shared" si="61"/>
        <v>9199.0668560186605</v>
      </c>
      <c r="R102" s="59">
        <f t="shared" si="62"/>
        <v>31121.922697561498</v>
      </c>
      <c r="S102" s="57">
        <f t="shared" si="63"/>
        <v>19486.982970260298</v>
      </c>
      <c r="T102" s="91">
        <f t="shared" si="64"/>
        <v>8176.9483164610319</v>
      </c>
      <c r="U102" s="60">
        <f t="shared" si="65"/>
        <v>27663.93128672133</v>
      </c>
      <c r="V102" s="58">
        <f t="shared" si="66"/>
        <v>17051.110098977762</v>
      </c>
      <c r="W102" s="91">
        <f t="shared" si="67"/>
        <v>7154.8297769034016</v>
      </c>
      <c r="X102" s="59">
        <f t="shared" si="68"/>
        <v>24205.939875881166</v>
      </c>
      <c r="Y102" s="57">
        <f t="shared" si="50"/>
        <v>14615.237227695225</v>
      </c>
      <c r="Z102" s="91">
        <f t="shared" si="51"/>
        <v>6132.711237345773</v>
      </c>
      <c r="AA102" s="59">
        <f t="shared" si="52"/>
        <v>20747.948465040998</v>
      </c>
    </row>
    <row r="103" spans="1:27" ht="13.5" customHeight="1">
      <c r="A103" s="187">
        <v>16</v>
      </c>
      <c r="B103" s="50">
        <v>44805</v>
      </c>
      <c r="C103" s="61">
        <f>VLOOKUP(B103,'base(indices)'!$A$4:$C$183,3,FALSE)</f>
        <v>1212</v>
      </c>
      <c r="D103" s="159">
        <f>'base(indices)'!G156</f>
        <v>0.99999998000000001</v>
      </c>
      <c r="E103" s="63">
        <f t="shared" si="35"/>
        <v>1211.9999757600001</v>
      </c>
      <c r="F103" s="307">
        <f>'base(indices)'!I156</f>
        <v>0.22559999999999999</v>
      </c>
      <c r="G103" s="63">
        <f t="shared" si="36"/>
        <v>273.427194531456</v>
      </c>
      <c r="H103" s="61">
        <f t="shared" si="37"/>
        <v>1485.4271702914562</v>
      </c>
      <c r="I103" s="312">
        <f t="shared" si="55"/>
        <v>23608.924927821452</v>
      </c>
      <c r="J103" s="66">
        <f t="shared" si="34"/>
        <v>22866.211342675724</v>
      </c>
      <c r="K103" s="108">
        <f t="shared" si="38"/>
        <v>10221.185395576289</v>
      </c>
      <c r="L103" s="295">
        <f t="shared" si="56"/>
        <v>33087.396738252013</v>
      </c>
      <c r="M103" s="43">
        <f t="shared" si="57"/>
        <v>21722.900775541937</v>
      </c>
      <c r="N103" s="108">
        <f t="shared" si="58"/>
        <v>9710.1261257974747</v>
      </c>
      <c r="O103" s="47">
        <f t="shared" si="59"/>
        <v>31433.026901339414</v>
      </c>
      <c r="P103" s="119">
        <f t="shared" si="60"/>
        <v>20579.590208408154</v>
      </c>
      <c r="Q103" s="108">
        <f t="shared" si="61"/>
        <v>9199.0668560186605</v>
      </c>
      <c r="R103" s="46">
        <f t="shared" si="62"/>
        <v>29778.657064426814</v>
      </c>
      <c r="S103" s="43">
        <f t="shared" si="63"/>
        <v>18292.969074140579</v>
      </c>
      <c r="T103" s="108">
        <f t="shared" si="64"/>
        <v>8176.9483164610319</v>
      </c>
      <c r="U103" s="47">
        <f t="shared" si="65"/>
        <v>26469.917390601611</v>
      </c>
      <c r="V103" s="45">
        <f t="shared" si="66"/>
        <v>16006.347939873005</v>
      </c>
      <c r="W103" s="108">
        <f t="shared" si="67"/>
        <v>7154.8297769034016</v>
      </c>
      <c r="X103" s="46">
        <f t="shared" si="68"/>
        <v>23161.177716776408</v>
      </c>
      <c r="Y103" s="43">
        <f t="shared" si="50"/>
        <v>13719.726805605434</v>
      </c>
      <c r="Z103" s="108">
        <f t="shared" si="51"/>
        <v>6132.711237345773</v>
      </c>
      <c r="AA103" s="46">
        <f t="shared" si="52"/>
        <v>19852.438042951209</v>
      </c>
    </row>
    <row r="104" spans="1:27" ht="13.5" customHeight="1">
      <c r="A104" s="187">
        <v>15</v>
      </c>
      <c r="B104" s="50">
        <v>44835</v>
      </c>
      <c r="C104" s="61">
        <f>VLOOKUP(B104,'base(indices)'!$A$4:$C$183,3,FALSE)</f>
        <v>1212</v>
      </c>
      <c r="D104" s="159">
        <f>'base(indices)'!G157</f>
        <v>0.99999998000000001</v>
      </c>
      <c r="E104" s="54">
        <f t="shared" si="35"/>
        <v>1211.9999757600001</v>
      </c>
      <c r="F104" s="307">
        <f>'base(indices)'!I157</f>
        <v>0.21490000000000001</v>
      </c>
      <c r="G104" s="54">
        <f t="shared" si="36"/>
        <v>260.45879479082402</v>
      </c>
      <c r="H104" s="51">
        <f t="shared" si="37"/>
        <v>1472.4587705508241</v>
      </c>
      <c r="I104" s="311">
        <f t="shared" si="55"/>
        <v>22123.497757529996</v>
      </c>
      <c r="J104" s="57">
        <f t="shared" si="34"/>
        <v>21387.268372254584</v>
      </c>
      <c r="K104" s="91">
        <f t="shared" si="38"/>
        <v>10221.185395576289</v>
      </c>
      <c r="L104" s="294">
        <f t="shared" si="56"/>
        <v>31608.453767830873</v>
      </c>
      <c r="M104" s="57">
        <f t="shared" si="57"/>
        <v>20317.904953641853</v>
      </c>
      <c r="N104" s="91">
        <f t="shared" si="58"/>
        <v>9710.1261257974747</v>
      </c>
      <c r="O104" s="60">
        <f t="shared" si="59"/>
        <v>30028.03107943933</v>
      </c>
      <c r="P104" s="58">
        <f t="shared" si="60"/>
        <v>19248.541535029126</v>
      </c>
      <c r="Q104" s="91">
        <f t="shared" si="61"/>
        <v>9199.0668560186605</v>
      </c>
      <c r="R104" s="59">
        <f t="shared" si="62"/>
        <v>28447.608391047786</v>
      </c>
      <c r="S104" s="57">
        <f t="shared" si="63"/>
        <v>17109.814697803668</v>
      </c>
      <c r="T104" s="91">
        <f t="shared" si="64"/>
        <v>8176.9483164610319</v>
      </c>
      <c r="U104" s="60">
        <f t="shared" si="65"/>
        <v>25286.763014264699</v>
      </c>
      <c r="V104" s="58">
        <f t="shared" si="66"/>
        <v>14971.087860578207</v>
      </c>
      <c r="W104" s="91">
        <f t="shared" si="67"/>
        <v>7154.8297769034016</v>
      </c>
      <c r="X104" s="59">
        <f t="shared" si="68"/>
        <v>22125.917637481609</v>
      </c>
      <c r="Y104" s="57">
        <f t="shared" si="50"/>
        <v>12832.361023352751</v>
      </c>
      <c r="Z104" s="91">
        <f t="shared" si="51"/>
        <v>6132.711237345773</v>
      </c>
      <c r="AA104" s="59">
        <f t="shared" si="52"/>
        <v>18965.072260698522</v>
      </c>
    </row>
    <row r="105" spans="1:27" ht="13.5" customHeight="1">
      <c r="A105" s="187">
        <v>14</v>
      </c>
      <c r="B105" s="50">
        <v>44866</v>
      </c>
      <c r="C105" s="61">
        <f>VLOOKUP(B105,'base(indices)'!$A$4:$C$183,3,FALSE)</f>
        <v>1212</v>
      </c>
      <c r="D105" s="159">
        <f>'base(indices)'!G158</f>
        <v>0.99999998000000001</v>
      </c>
      <c r="E105" s="63">
        <f t="shared" si="35"/>
        <v>1211.9999757600001</v>
      </c>
      <c r="F105" s="307">
        <f>'base(indices)'!I158</f>
        <v>0.20469999999999999</v>
      </c>
      <c r="G105" s="63">
        <f t="shared" si="36"/>
        <v>248.09639503807202</v>
      </c>
      <c r="H105" s="61">
        <f t="shared" si="37"/>
        <v>1460.096370798072</v>
      </c>
      <c r="I105" s="312">
        <f t="shared" si="55"/>
        <v>20651.038986979172</v>
      </c>
      <c r="J105" s="66">
        <f t="shared" si="34"/>
        <v>19920.990801580137</v>
      </c>
      <c r="K105" s="108">
        <f t="shared" si="38"/>
        <v>10221.185395576289</v>
      </c>
      <c r="L105" s="295">
        <f t="shared" si="56"/>
        <v>30142.176197156426</v>
      </c>
      <c r="M105" s="43">
        <f t="shared" si="57"/>
        <v>18924.941261501132</v>
      </c>
      <c r="N105" s="108">
        <f t="shared" si="58"/>
        <v>9710.1261257974747</v>
      </c>
      <c r="O105" s="47">
        <f t="shared" si="59"/>
        <v>28635.067387298608</v>
      </c>
      <c r="P105" s="119">
        <f t="shared" si="60"/>
        <v>17928.891721422126</v>
      </c>
      <c r="Q105" s="108">
        <f t="shared" si="61"/>
        <v>9199.0668560186605</v>
      </c>
      <c r="R105" s="46">
        <f t="shared" si="62"/>
        <v>27127.958577440786</v>
      </c>
      <c r="S105" s="43">
        <f t="shared" si="63"/>
        <v>15936.79264126411</v>
      </c>
      <c r="T105" s="108">
        <f t="shared" si="64"/>
        <v>8176.9483164610319</v>
      </c>
      <c r="U105" s="47">
        <f t="shared" si="65"/>
        <v>24113.740957725142</v>
      </c>
      <c r="V105" s="45">
        <f t="shared" si="66"/>
        <v>13944.693561106096</v>
      </c>
      <c r="W105" s="108">
        <f t="shared" si="67"/>
        <v>7154.8297769034016</v>
      </c>
      <c r="X105" s="46">
        <f t="shared" si="68"/>
        <v>21099.523338009498</v>
      </c>
      <c r="Y105" s="43">
        <f t="shared" si="50"/>
        <v>11952.594480948082</v>
      </c>
      <c r="Z105" s="108">
        <f t="shared" si="51"/>
        <v>6132.711237345773</v>
      </c>
      <c r="AA105" s="46">
        <f t="shared" si="52"/>
        <v>18085.305718293857</v>
      </c>
    </row>
    <row r="106" spans="1:27" ht="12.75" customHeight="1" thickBot="1">
      <c r="A106" s="188">
        <v>13</v>
      </c>
      <c r="B106" s="300">
        <v>44896</v>
      </c>
      <c r="C106" s="69">
        <f>VLOOKUP(B106,'base(indices)'!$A$4:$C$183,3,FALSE)</f>
        <v>1212</v>
      </c>
      <c r="D106" s="272">
        <f>'base(indices)'!G159</f>
        <v>0.99999998000000001</v>
      </c>
      <c r="E106" s="163">
        <f t="shared" si="35"/>
        <v>1211.9999757600001</v>
      </c>
      <c r="F106" s="304">
        <f>'base(indices)'!I159</f>
        <v>0.19450000000000001</v>
      </c>
      <c r="G106" s="163">
        <f t="shared" si="36"/>
        <v>235.73399528532002</v>
      </c>
      <c r="H106" s="162">
        <f t="shared" si="37"/>
        <v>1447.7339710453202</v>
      </c>
      <c r="I106" s="313">
        <f t="shared" si="55"/>
        <v>19190.942616181099</v>
      </c>
      <c r="J106" s="57">
        <f t="shared" si="34"/>
        <v>18467.075630658437</v>
      </c>
      <c r="K106" s="86">
        <f t="shared" si="38"/>
        <v>10221.185395576289</v>
      </c>
      <c r="L106" s="296">
        <f t="shared" si="56"/>
        <v>28688.261026234726</v>
      </c>
      <c r="M106" s="85">
        <f t="shared" si="57"/>
        <v>17543.721849125515</v>
      </c>
      <c r="N106" s="86">
        <f t="shared" si="58"/>
        <v>9710.1261257974747</v>
      </c>
      <c r="O106" s="107">
        <f t="shared" si="59"/>
        <v>27253.847974922988</v>
      </c>
      <c r="P106" s="175">
        <f t="shared" si="60"/>
        <v>16620.368067592593</v>
      </c>
      <c r="Q106" s="86">
        <f t="shared" si="61"/>
        <v>9199.0668560186605</v>
      </c>
      <c r="R106" s="165">
        <f t="shared" si="62"/>
        <v>25819.434923611254</v>
      </c>
      <c r="S106" s="85">
        <f t="shared" si="63"/>
        <v>14773.66050452675</v>
      </c>
      <c r="T106" s="86">
        <f t="shared" si="64"/>
        <v>8176.9483164610319</v>
      </c>
      <c r="U106" s="107">
        <f t="shared" si="65"/>
        <v>22950.608820987782</v>
      </c>
      <c r="V106" s="175">
        <f t="shared" si="66"/>
        <v>12926.952941460906</v>
      </c>
      <c r="W106" s="86">
        <f t="shared" si="67"/>
        <v>7154.8297769034016</v>
      </c>
      <c r="X106" s="165">
        <f t="shared" si="68"/>
        <v>20081.782718364309</v>
      </c>
      <c r="Y106" s="85">
        <f t="shared" si="50"/>
        <v>11080.245378395062</v>
      </c>
      <c r="Z106" s="86">
        <f t="shared" si="51"/>
        <v>6132.711237345773</v>
      </c>
      <c r="AA106" s="165">
        <f t="shared" si="52"/>
        <v>17212.956615740834</v>
      </c>
    </row>
    <row r="107" spans="1:27" ht="12.75" customHeight="1">
      <c r="A107" s="190">
        <v>12</v>
      </c>
      <c r="B107" s="246">
        <v>44927</v>
      </c>
      <c r="C107" s="273">
        <f>VLOOKUP(B107,'base(indices)'!$A$4:$C$183,3,FALSE)</f>
        <v>1302</v>
      </c>
      <c r="D107" s="176">
        <f>'base(indices)'!G160</f>
        <v>0.99999998000000001</v>
      </c>
      <c r="E107" s="154">
        <f t="shared" ref="E107:E118" si="69">C107*D107</f>
        <v>1301.99997396</v>
      </c>
      <c r="F107" s="264">
        <f>'base(indices)'!I160</f>
        <v>0.18329999999999999</v>
      </c>
      <c r="G107" s="154">
        <f t="shared" ref="G107:G118" si="70">E107*F107</f>
        <v>238.65659522686801</v>
      </c>
      <c r="H107" s="155">
        <f t="shared" ref="H107:H118" si="71">E107+G107</f>
        <v>1540.656569186868</v>
      </c>
      <c r="I107" s="370">
        <f t="shared" ref="I107:I118" si="72">I106-H106</f>
        <v>17743.208645135779</v>
      </c>
      <c r="J107" s="385">
        <f t="shared" si="34"/>
        <v>16972.880360542345</v>
      </c>
      <c r="K107" s="156">
        <f t="shared" ref="K107:K118" si="73">I$136</f>
        <v>10221.185395576289</v>
      </c>
      <c r="L107" s="315">
        <f t="shared" ref="L107:L118" si="74">J107+K107</f>
        <v>27194.065756118634</v>
      </c>
      <c r="M107" s="283">
        <f t="shared" ref="M107:M118" si="75">J107*M$9</f>
        <v>16124.236342515227</v>
      </c>
      <c r="N107" s="156">
        <f t="shared" ref="N107:N118" si="76">K107*M$9</f>
        <v>9710.1261257974747</v>
      </c>
      <c r="O107" s="290">
        <f t="shared" ref="O107:O118" si="77">M107+N107</f>
        <v>25834.362468312702</v>
      </c>
      <c r="P107" s="119">
        <f t="shared" ref="P107:P118" si="78">J107*$P$9</f>
        <v>15275.592324488111</v>
      </c>
      <c r="Q107" s="108">
        <f t="shared" ref="Q107:Q118" si="79">K107*P$9</f>
        <v>9199.0668560186605</v>
      </c>
      <c r="R107" s="46">
        <f t="shared" ref="R107:R118" si="80">P107+Q107</f>
        <v>24474.659180506773</v>
      </c>
      <c r="S107" s="138">
        <f t="shared" ref="S107:S118" si="81">J107*S$9</f>
        <v>13578.304288433877</v>
      </c>
      <c r="T107" s="109">
        <f t="shared" ref="T107:T118" si="82">K107*S$9</f>
        <v>8176.9483164610319</v>
      </c>
      <c r="U107" s="139">
        <f t="shared" ref="U107:U118" si="83">S107+T107</f>
        <v>21755.252604894908</v>
      </c>
      <c r="V107" s="45">
        <f t="shared" ref="V107:V118" si="84">J107*V$9</f>
        <v>11881.016252379641</v>
      </c>
      <c r="W107" s="108">
        <f t="shared" ref="W107:W118" si="85">K107*V$9</f>
        <v>7154.8297769034016</v>
      </c>
      <c r="X107" s="46">
        <f t="shared" ref="X107:X118" si="86">V107+W107</f>
        <v>19035.846029283042</v>
      </c>
      <c r="Y107" s="138">
        <f t="shared" ref="Y107:Y118" si="87">J107*Y$9</f>
        <v>10183.728216325408</v>
      </c>
      <c r="Z107" s="109">
        <f t="shared" ref="Z107:Z118" si="88">K107*Y$9</f>
        <v>6132.711237345773</v>
      </c>
      <c r="AA107" s="49">
        <f t="shared" ref="AA107:AA118" si="89">Y107+Z107</f>
        <v>16316.439453671181</v>
      </c>
    </row>
    <row r="108" spans="1:27" ht="12.75" customHeight="1">
      <c r="A108" s="187">
        <v>11</v>
      </c>
      <c r="B108" s="50">
        <v>44958</v>
      </c>
      <c r="C108" s="61">
        <f>VLOOKUP(B108,'base(indices)'!$A$4:$C$183,3,FALSE)</f>
        <v>1302</v>
      </c>
      <c r="D108" s="159">
        <f>'base(indices)'!G161</f>
        <v>0.99999998000000001</v>
      </c>
      <c r="E108" s="54">
        <f t="shared" si="69"/>
        <v>1301.99997396</v>
      </c>
      <c r="F108" s="307">
        <f>'base(indices)'!I161</f>
        <v>0.1721</v>
      </c>
      <c r="G108" s="54">
        <f t="shared" si="70"/>
        <v>224.07419551851601</v>
      </c>
      <c r="H108" s="51">
        <f t="shared" si="71"/>
        <v>1526.0741694785161</v>
      </c>
      <c r="I108" s="311">
        <f t="shared" si="72"/>
        <v>16202.552075948912</v>
      </c>
      <c r="J108" s="57">
        <f t="shared" si="34"/>
        <v>15439.514991209653</v>
      </c>
      <c r="K108" s="91">
        <f t="shared" si="73"/>
        <v>10221.185395576289</v>
      </c>
      <c r="L108" s="294">
        <f t="shared" si="74"/>
        <v>25660.700386785942</v>
      </c>
      <c r="M108" s="57">
        <f t="shared" si="75"/>
        <v>14667.53924164917</v>
      </c>
      <c r="N108" s="91">
        <f t="shared" si="76"/>
        <v>9710.1261257974747</v>
      </c>
      <c r="O108" s="60">
        <f t="shared" si="77"/>
        <v>24377.665367446643</v>
      </c>
      <c r="P108" s="58">
        <f t="shared" si="78"/>
        <v>13895.563492088688</v>
      </c>
      <c r="Q108" s="91">
        <f t="shared" si="79"/>
        <v>9199.0668560186605</v>
      </c>
      <c r="R108" s="59">
        <f t="shared" si="80"/>
        <v>23094.630348107348</v>
      </c>
      <c r="S108" s="57">
        <f t="shared" si="81"/>
        <v>12351.611992967722</v>
      </c>
      <c r="T108" s="91">
        <f t="shared" si="82"/>
        <v>8176.9483164610319</v>
      </c>
      <c r="U108" s="60">
        <f t="shared" si="83"/>
        <v>20528.560309428754</v>
      </c>
      <c r="V108" s="58">
        <f t="shared" si="84"/>
        <v>10807.660493846757</v>
      </c>
      <c r="W108" s="91">
        <f t="shared" si="85"/>
        <v>7154.8297769034016</v>
      </c>
      <c r="X108" s="59">
        <f t="shared" si="86"/>
        <v>17962.490270750161</v>
      </c>
      <c r="Y108" s="57">
        <f t="shared" si="87"/>
        <v>9263.7089947257919</v>
      </c>
      <c r="Z108" s="91">
        <f t="shared" si="88"/>
        <v>6132.711237345773</v>
      </c>
      <c r="AA108" s="59">
        <f t="shared" si="89"/>
        <v>15396.420232071565</v>
      </c>
    </row>
    <row r="109" spans="1:27" ht="12.75" customHeight="1">
      <c r="A109" s="187">
        <v>10</v>
      </c>
      <c r="B109" s="40">
        <v>44986</v>
      </c>
      <c r="C109" s="61">
        <f>VLOOKUP(B109,'base(indices)'!$A$4:$C$183,3,FALSE)</f>
        <v>1302</v>
      </c>
      <c r="D109" s="159">
        <f>'base(indices)'!G162</f>
        <v>0.99999998000000001</v>
      </c>
      <c r="E109" s="63">
        <f t="shared" si="69"/>
        <v>1301.99997396</v>
      </c>
      <c r="F109" s="307">
        <f>'base(indices)'!I162</f>
        <v>0.16289999999999999</v>
      </c>
      <c r="G109" s="63">
        <f t="shared" si="70"/>
        <v>212.09579575808399</v>
      </c>
      <c r="H109" s="61">
        <f t="shared" si="71"/>
        <v>1514.0957697180841</v>
      </c>
      <c r="I109" s="312">
        <f t="shared" si="72"/>
        <v>14676.477906470396</v>
      </c>
      <c r="J109" s="66">
        <f t="shared" si="34"/>
        <v>13919.430021611353</v>
      </c>
      <c r="K109" s="108">
        <f t="shared" si="73"/>
        <v>10221.185395576289</v>
      </c>
      <c r="L109" s="295">
        <f t="shared" si="74"/>
        <v>24140.615417187641</v>
      </c>
      <c r="M109" s="43">
        <f t="shared" si="75"/>
        <v>13223.458520530785</v>
      </c>
      <c r="N109" s="108">
        <f t="shared" si="76"/>
        <v>9710.1261257974747</v>
      </c>
      <c r="O109" s="47">
        <f t="shared" si="77"/>
        <v>22933.584646328258</v>
      </c>
      <c r="P109" s="119">
        <f t="shared" si="78"/>
        <v>12527.487019450218</v>
      </c>
      <c r="Q109" s="108">
        <f t="shared" si="79"/>
        <v>9199.0668560186605</v>
      </c>
      <c r="R109" s="46">
        <f t="shared" si="80"/>
        <v>21726.553875468879</v>
      </c>
      <c r="S109" s="43">
        <f t="shared" si="81"/>
        <v>11135.544017289083</v>
      </c>
      <c r="T109" s="108">
        <f t="shared" si="82"/>
        <v>8176.9483164610319</v>
      </c>
      <c r="U109" s="47">
        <f t="shared" si="83"/>
        <v>19312.492333750117</v>
      </c>
      <c r="V109" s="45">
        <f t="shared" si="84"/>
        <v>9743.6010151279461</v>
      </c>
      <c r="W109" s="108">
        <f t="shared" si="85"/>
        <v>7154.8297769034016</v>
      </c>
      <c r="X109" s="46">
        <f t="shared" si="86"/>
        <v>16898.430792031348</v>
      </c>
      <c r="Y109" s="43">
        <f t="shared" si="87"/>
        <v>8351.6580129668109</v>
      </c>
      <c r="Z109" s="108">
        <f t="shared" si="88"/>
        <v>6132.711237345773</v>
      </c>
      <c r="AA109" s="46">
        <f t="shared" si="89"/>
        <v>14484.369250312584</v>
      </c>
    </row>
    <row r="110" spans="1:27" ht="12.75" customHeight="1">
      <c r="A110" s="187">
        <v>9</v>
      </c>
      <c r="B110" s="50">
        <v>45017</v>
      </c>
      <c r="C110" s="61">
        <f>VLOOKUP(B110,'base(indices)'!$A$4:$C$183,3,FALSE)</f>
        <v>1302</v>
      </c>
      <c r="D110" s="159">
        <f>'base(indices)'!G163</f>
        <v>0.99999998000000001</v>
      </c>
      <c r="E110" s="54">
        <f t="shared" si="69"/>
        <v>1301.99997396</v>
      </c>
      <c r="F110" s="307">
        <f>'base(indices)'!I163</f>
        <v>0.1512</v>
      </c>
      <c r="G110" s="54">
        <f t="shared" si="70"/>
        <v>196.862396062752</v>
      </c>
      <c r="H110" s="51">
        <f t="shared" si="71"/>
        <v>1498.862370022752</v>
      </c>
      <c r="I110" s="311">
        <f t="shared" si="72"/>
        <v>13162.382136752312</v>
      </c>
      <c r="J110" s="57">
        <f t="shared" si="34"/>
        <v>12412.950951740937</v>
      </c>
      <c r="K110" s="91">
        <f t="shared" si="73"/>
        <v>10221.185395576289</v>
      </c>
      <c r="L110" s="294">
        <f t="shared" si="74"/>
        <v>22634.136347317224</v>
      </c>
      <c r="M110" s="57">
        <f t="shared" si="75"/>
        <v>11792.30340415389</v>
      </c>
      <c r="N110" s="91">
        <f t="shared" si="76"/>
        <v>9710.1261257974747</v>
      </c>
      <c r="O110" s="60">
        <f t="shared" si="77"/>
        <v>21502.429529951365</v>
      </c>
      <c r="P110" s="58">
        <f t="shared" si="78"/>
        <v>11171.655856566844</v>
      </c>
      <c r="Q110" s="91">
        <f t="shared" si="79"/>
        <v>9199.0668560186605</v>
      </c>
      <c r="R110" s="59">
        <f t="shared" si="80"/>
        <v>20370.722712585506</v>
      </c>
      <c r="S110" s="57">
        <f t="shared" si="81"/>
        <v>9930.3607613927506</v>
      </c>
      <c r="T110" s="91">
        <f t="shared" si="82"/>
        <v>8176.9483164610319</v>
      </c>
      <c r="U110" s="60">
        <f t="shared" si="83"/>
        <v>18107.309077853781</v>
      </c>
      <c r="V110" s="58">
        <f t="shared" si="84"/>
        <v>8689.0656662186557</v>
      </c>
      <c r="W110" s="91">
        <f t="shared" si="85"/>
        <v>7154.8297769034016</v>
      </c>
      <c r="X110" s="59">
        <f t="shared" si="86"/>
        <v>15843.895443122057</v>
      </c>
      <c r="Y110" s="57">
        <f t="shared" si="87"/>
        <v>7447.7705710445616</v>
      </c>
      <c r="Z110" s="91">
        <f t="shared" si="88"/>
        <v>6132.711237345773</v>
      </c>
      <c r="AA110" s="59">
        <f t="shared" si="89"/>
        <v>13580.481808390334</v>
      </c>
    </row>
    <row r="111" spans="1:27" ht="12.75" customHeight="1">
      <c r="A111" s="187">
        <v>8</v>
      </c>
      <c r="B111" s="40">
        <v>45047</v>
      </c>
      <c r="C111" s="61">
        <f>VLOOKUP(B111,'base(indices)'!$A$4:$C$183,3,FALSE)</f>
        <v>1320</v>
      </c>
      <c r="D111" s="159">
        <f>'base(indices)'!G164</f>
        <v>0.99999998000000001</v>
      </c>
      <c r="E111" s="63">
        <f t="shared" si="69"/>
        <v>1319.9999736</v>
      </c>
      <c r="F111" s="307">
        <f>'base(indices)'!I164</f>
        <v>0.14199999999999999</v>
      </c>
      <c r="G111" s="63">
        <f t="shared" si="70"/>
        <v>187.43999625119997</v>
      </c>
      <c r="H111" s="61">
        <f t="shared" si="71"/>
        <v>1507.4399698512</v>
      </c>
      <c r="I111" s="312">
        <f t="shared" si="72"/>
        <v>11663.51976672956</v>
      </c>
      <c r="J111" s="66">
        <f t="shared" si="34"/>
        <v>10909.79978180396</v>
      </c>
      <c r="K111" s="108">
        <f t="shared" si="73"/>
        <v>10221.185395576289</v>
      </c>
      <c r="L111" s="295">
        <f t="shared" si="74"/>
        <v>21130.985177380251</v>
      </c>
      <c r="M111" s="43">
        <f t="shared" si="75"/>
        <v>10364.309792713762</v>
      </c>
      <c r="N111" s="108">
        <f t="shared" si="76"/>
        <v>9710.1261257974747</v>
      </c>
      <c r="O111" s="47">
        <f t="shared" si="77"/>
        <v>20074.435918511237</v>
      </c>
      <c r="P111" s="119">
        <f t="shared" si="78"/>
        <v>9818.8198036235644</v>
      </c>
      <c r="Q111" s="108">
        <f t="shared" si="79"/>
        <v>9199.0668560186605</v>
      </c>
      <c r="R111" s="46">
        <f t="shared" si="80"/>
        <v>19017.886659642223</v>
      </c>
      <c r="S111" s="43">
        <f t="shared" si="81"/>
        <v>8727.8398254431686</v>
      </c>
      <c r="T111" s="108">
        <f t="shared" si="82"/>
        <v>8176.9483164610319</v>
      </c>
      <c r="U111" s="47">
        <f t="shared" si="83"/>
        <v>16904.788141904202</v>
      </c>
      <c r="V111" s="45">
        <f t="shared" si="84"/>
        <v>7636.8598472627718</v>
      </c>
      <c r="W111" s="108">
        <f t="shared" si="85"/>
        <v>7154.8297769034016</v>
      </c>
      <c r="X111" s="46">
        <f t="shared" si="86"/>
        <v>14791.689624166174</v>
      </c>
      <c r="Y111" s="43">
        <f t="shared" si="87"/>
        <v>6545.879869082376</v>
      </c>
      <c r="Z111" s="108">
        <f t="shared" si="88"/>
        <v>6132.711237345773</v>
      </c>
      <c r="AA111" s="46">
        <f t="shared" si="89"/>
        <v>12678.59110642815</v>
      </c>
    </row>
    <row r="112" spans="1:27" ht="12.75" customHeight="1">
      <c r="A112" s="187">
        <v>7</v>
      </c>
      <c r="B112" s="50">
        <v>45078</v>
      </c>
      <c r="C112" s="61">
        <f>VLOOKUP(B112,'base(indices)'!$A$4:$C$183,3,FALSE)</f>
        <v>1320</v>
      </c>
      <c r="D112" s="159">
        <f>'base(indices)'!G165</f>
        <v>0.99999998000000001</v>
      </c>
      <c r="E112" s="54">
        <f t="shared" si="69"/>
        <v>1319.9999736</v>
      </c>
      <c r="F112" s="307">
        <f>'base(indices)'!I165</f>
        <v>0.1308</v>
      </c>
      <c r="G112" s="54">
        <f t="shared" si="70"/>
        <v>172.65599654688</v>
      </c>
      <c r="H112" s="51">
        <f t="shared" si="71"/>
        <v>1492.65597014688</v>
      </c>
      <c r="I112" s="311">
        <f t="shared" si="72"/>
        <v>10156.079796878359</v>
      </c>
      <c r="J112" s="57">
        <f t="shared" si="34"/>
        <v>9409.7518118049193</v>
      </c>
      <c r="K112" s="91">
        <f t="shared" si="73"/>
        <v>10221.185395576289</v>
      </c>
      <c r="L112" s="294">
        <f t="shared" si="74"/>
        <v>19630.937207381208</v>
      </c>
      <c r="M112" s="57">
        <f t="shared" si="75"/>
        <v>8939.2642212146729</v>
      </c>
      <c r="N112" s="91">
        <f t="shared" si="76"/>
        <v>9710.1261257974747</v>
      </c>
      <c r="O112" s="60">
        <f t="shared" si="77"/>
        <v>18649.390347012148</v>
      </c>
      <c r="P112" s="58">
        <f t="shared" si="78"/>
        <v>8468.7766306244284</v>
      </c>
      <c r="Q112" s="91">
        <f t="shared" si="79"/>
        <v>9199.0668560186605</v>
      </c>
      <c r="R112" s="59">
        <f t="shared" si="80"/>
        <v>17667.843486643091</v>
      </c>
      <c r="S112" s="57">
        <f t="shared" si="81"/>
        <v>7527.8014494439358</v>
      </c>
      <c r="T112" s="91">
        <f t="shared" si="82"/>
        <v>8176.9483164610319</v>
      </c>
      <c r="U112" s="60">
        <f t="shared" si="83"/>
        <v>15704.749765904968</v>
      </c>
      <c r="V112" s="58">
        <f t="shared" si="84"/>
        <v>6586.8262682634431</v>
      </c>
      <c r="W112" s="91">
        <f t="shared" si="85"/>
        <v>7154.8297769034016</v>
      </c>
      <c r="X112" s="59">
        <f t="shared" si="86"/>
        <v>13741.656045166845</v>
      </c>
      <c r="Y112" s="57">
        <f t="shared" si="87"/>
        <v>5645.8510870829514</v>
      </c>
      <c r="Z112" s="91">
        <f t="shared" si="88"/>
        <v>6132.711237345773</v>
      </c>
      <c r="AA112" s="59">
        <f t="shared" si="89"/>
        <v>11778.562324428724</v>
      </c>
    </row>
    <row r="113" spans="1:34" ht="12.75" customHeight="1">
      <c r="A113" s="187">
        <v>6</v>
      </c>
      <c r="B113" s="40">
        <v>45108</v>
      </c>
      <c r="C113" s="61">
        <f>VLOOKUP(B113,'base(indices)'!$A$4:$C$183,3,FALSE)</f>
        <v>1320</v>
      </c>
      <c r="D113" s="159">
        <f>'base(indices)'!G166</f>
        <v>0.99999998000000001</v>
      </c>
      <c r="E113" s="63">
        <f t="shared" si="69"/>
        <v>1319.9999736</v>
      </c>
      <c r="F113" s="307">
        <f>'base(indices)'!I166</f>
        <v>0.1201</v>
      </c>
      <c r="G113" s="63">
        <f t="shared" si="70"/>
        <v>158.53199682936</v>
      </c>
      <c r="H113" s="61">
        <f t="shared" si="71"/>
        <v>1478.5319704293599</v>
      </c>
      <c r="I113" s="312">
        <f t="shared" si="72"/>
        <v>8663.4238267314795</v>
      </c>
      <c r="J113" s="66">
        <f t="shared" si="34"/>
        <v>7924.1578415167996</v>
      </c>
      <c r="K113" s="108">
        <f t="shared" si="73"/>
        <v>10221.185395576289</v>
      </c>
      <c r="L113" s="295">
        <f t="shared" si="74"/>
        <v>18145.34323709309</v>
      </c>
      <c r="M113" s="43">
        <f t="shared" si="75"/>
        <v>7527.9499494409592</v>
      </c>
      <c r="N113" s="108">
        <f t="shared" si="76"/>
        <v>9710.1261257974747</v>
      </c>
      <c r="O113" s="47">
        <f t="shared" si="77"/>
        <v>17238.076075238434</v>
      </c>
      <c r="P113" s="119">
        <f t="shared" si="78"/>
        <v>7131.7420573651198</v>
      </c>
      <c r="Q113" s="108">
        <f t="shared" si="79"/>
        <v>9199.0668560186605</v>
      </c>
      <c r="R113" s="46">
        <f t="shared" si="80"/>
        <v>16330.80891338378</v>
      </c>
      <c r="S113" s="43">
        <f t="shared" si="81"/>
        <v>6339.3262732134399</v>
      </c>
      <c r="T113" s="108">
        <f t="shared" si="82"/>
        <v>8176.9483164610319</v>
      </c>
      <c r="U113" s="47">
        <f t="shared" si="83"/>
        <v>14516.274589674471</v>
      </c>
      <c r="V113" s="45">
        <f t="shared" si="84"/>
        <v>5546.9104890617591</v>
      </c>
      <c r="W113" s="108">
        <f t="shared" si="85"/>
        <v>7154.8297769034016</v>
      </c>
      <c r="X113" s="46">
        <f t="shared" si="86"/>
        <v>12701.74026596516</v>
      </c>
      <c r="Y113" s="43">
        <f t="shared" si="87"/>
        <v>4754.4947049100792</v>
      </c>
      <c r="Z113" s="108">
        <f t="shared" si="88"/>
        <v>6132.711237345773</v>
      </c>
      <c r="AA113" s="46">
        <f t="shared" si="89"/>
        <v>10887.205942255852</v>
      </c>
    </row>
    <row r="114" spans="1:34" ht="12.75" customHeight="1">
      <c r="A114" s="187">
        <v>5</v>
      </c>
      <c r="B114" s="50">
        <v>45139</v>
      </c>
      <c r="C114" s="61">
        <f>VLOOKUP(B114,'base(indices)'!$A$4:$C$183,3,FALSE)</f>
        <v>1320</v>
      </c>
      <c r="D114" s="159">
        <f>'base(indices)'!G167</f>
        <v>0.99999998000000001</v>
      </c>
      <c r="E114" s="54">
        <f t="shared" si="69"/>
        <v>1319.9999736</v>
      </c>
      <c r="F114" s="307">
        <f>'base(indices)'!I167</f>
        <v>0.1094</v>
      </c>
      <c r="G114" s="54">
        <f t="shared" si="70"/>
        <v>144.40799711183999</v>
      </c>
      <c r="H114" s="51">
        <f t="shared" si="71"/>
        <v>1464.4079707118399</v>
      </c>
      <c r="I114" s="311">
        <f t="shared" si="72"/>
        <v>7184.8918563021198</v>
      </c>
      <c r="J114" s="57">
        <f t="shared" si="34"/>
        <v>6452.6878709461998</v>
      </c>
      <c r="K114" s="91">
        <f t="shared" si="73"/>
        <v>10221.185395576289</v>
      </c>
      <c r="L114" s="294">
        <f t="shared" si="74"/>
        <v>16673.873266522489</v>
      </c>
      <c r="M114" s="57">
        <f t="shared" si="75"/>
        <v>6130.0534773988893</v>
      </c>
      <c r="N114" s="91">
        <f t="shared" si="76"/>
        <v>9710.1261257974747</v>
      </c>
      <c r="O114" s="60">
        <f t="shared" si="77"/>
        <v>15840.179603196364</v>
      </c>
      <c r="P114" s="58">
        <f t="shared" si="78"/>
        <v>5807.4190838515797</v>
      </c>
      <c r="Q114" s="91">
        <f t="shared" si="79"/>
        <v>9199.0668560186605</v>
      </c>
      <c r="R114" s="59">
        <f t="shared" si="80"/>
        <v>15006.485939870239</v>
      </c>
      <c r="S114" s="57">
        <f t="shared" si="81"/>
        <v>5162.1502967569604</v>
      </c>
      <c r="T114" s="91">
        <f t="shared" si="82"/>
        <v>8176.9483164610319</v>
      </c>
      <c r="U114" s="60">
        <f t="shared" si="83"/>
        <v>13339.098613217993</v>
      </c>
      <c r="V114" s="58">
        <f t="shared" si="84"/>
        <v>4516.8815096623393</v>
      </c>
      <c r="W114" s="91">
        <f t="shared" si="85"/>
        <v>7154.8297769034016</v>
      </c>
      <c r="X114" s="59">
        <f t="shared" si="86"/>
        <v>11671.71128656574</v>
      </c>
      <c r="Y114" s="57">
        <f t="shared" si="87"/>
        <v>3871.6127225677196</v>
      </c>
      <c r="Z114" s="91">
        <f t="shared" si="88"/>
        <v>6132.711237345773</v>
      </c>
      <c r="AA114" s="59">
        <f t="shared" si="89"/>
        <v>10004.323959913492</v>
      </c>
    </row>
    <row r="115" spans="1:34" ht="12.75" customHeight="1">
      <c r="A115" s="187">
        <v>4</v>
      </c>
      <c r="B115" s="40">
        <v>45170</v>
      </c>
      <c r="C115" s="61">
        <f>VLOOKUP(B115,'base(indices)'!$A$4:$C$183,3,FALSE)</f>
        <v>1320</v>
      </c>
      <c r="D115" s="159">
        <f>'base(indices)'!G168</f>
        <v>0.99999998000000001</v>
      </c>
      <c r="E115" s="63">
        <f t="shared" si="69"/>
        <v>1319.9999736</v>
      </c>
      <c r="F115" s="307">
        <f>'base(indices)'!I168</f>
        <v>9.8000000000000004E-2</v>
      </c>
      <c r="G115" s="63">
        <f t="shared" si="70"/>
        <v>129.3599974128</v>
      </c>
      <c r="H115" s="61">
        <f t="shared" si="71"/>
        <v>1449.3599710128001</v>
      </c>
      <c r="I115" s="312">
        <f t="shared" si="72"/>
        <v>5720.4838855902799</v>
      </c>
      <c r="J115" s="66">
        <f t="shared" si="34"/>
        <v>4995.8039000838799</v>
      </c>
      <c r="K115" s="108">
        <f t="shared" si="73"/>
        <v>10221.185395576289</v>
      </c>
      <c r="L115" s="295">
        <f t="shared" si="74"/>
        <v>15216.989295660169</v>
      </c>
      <c r="M115" s="43">
        <f t="shared" si="75"/>
        <v>4746.0137050796857</v>
      </c>
      <c r="N115" s="108">
        <f t="shared" si="76"/>
        <v>9710.1261257974747</v>
      </c>
      <c r="O115" s="47">
        <f t="shared" si="77"/>
        <v>14456.13983087716</v>
      </c>
      <c r="P115" s="119">
        <f t="shared" si="78"/>
        <v>4496.2235100754924</v>
      </c>
      <c r="Q115" s="108">
        <f t="shared" si="79"/>
        <v>9199.0668560186605</v>
      </c>
      <c r="R115" s="46">
        <f t="shared" si="80"/>
        <v>13695.290366094152</v>
      </c>
      <c r="S115" s="43">
        <f t="shared" si="81"/>
        <v>3996.6431200671041</v>
      </c>
      <c r="T115" s="108">
        <f t="shared" si="82"/>
        <v>8176.9483164610319</v>
      </c>
      <c r="U115" s="47">
        <f t="shared" si="83"/>
        <v>12173.591436528135</v>
      </c>
      <c r="V115" s="45">
        <f t="shared" si="84"/>
        <v>3497.0627300587157</v>
      </c>
      <c r="W115" s="108">
        <f t="shared" si="85"/>
        <v>7154.8297769034016</v>
      </c>
      <c r="X115" s="46">
        <f t="shared" si="86"/>
        <v>10651.892506962118</v>
      </c>
      <c r="Y115" s="43">
        <f t="shared" si="87"/>
        <v>2997.4823400503278</v>
      </c>
      <c r="Z115" s="108">
        <f t="shared" si="88"/>
        <v>6132.711237345773</v>
      </c>
      <c r="AA115" s="46">
        <f t="shared" si="89"/>
        <v>9130.1935773961013</v>
      </c>
    </row>
    <row r="116" spans="1:34" ht="12.75" customHeight="1">
      <c r="A116" s="187">
        <v>3</v>
      </c>
      <c r="B116" s="50">
        <v>45200</v>
      </c>
      <c r="C116" s="61">
        <f>VLOOKUP(B116,'base(indices)'!$A$4:$C$183,3,FALSE)</f>
        <v>1320</v>
      </c>
      <c r="D116" s="159">
        <f>'base(indices)'!G169</f>
        <v>0.99999998000000001</v>
      </c>
      <c r="E116" s="54">
        <f t="shared" si="69"/>
        <v>1319.9999736</v>
      </c>
      <c r="F116" s="307">
        <f>'base(indices)'!I169</f>
        <v>8.8300000000000003E-2</v>
      </c>
      <c r="G116" s="54">
        <f t="shared" si="70"/>
        <v>116.55599766888</v>
      </c>
      <c r="H116" s="51">
        <f t="shared" si="71"/>
        <v>1436.5559712688801</v>
      </c>
      <c r="I116" s="311">
        <f t="shared" si="72"/>
        <v>4271.1239145774798</v>
      </c>
      <c r="J116" s="57">
        <f t="shared" si="34"/>
        <v>3552.8459289430398</v>
      </c>
      <c r="K116" s="91">
        <f t="shared" si="73"/>
        <v>10221.185395576289</v>
      </c>
      <c r="L116" s="294">
        <f t="shared" si="74"/>
        <v>13774.031324519328</v>
      </c>
      <c r="M116" s="57">
        <f t="shared" si="75"/>
        <v>3375.2036324958876</v>
      </c>
      <c r="N116" s="91">
        <f t="shared" si="76"/>
        <v>9710.1261257974747</v>
      </c>
      <c r="O116" s="60">
        <f t="shared" si="77"/>
        <v>13085.329758293363</v>
      </c>
      <c r="P116" s="58">
        <f t="shared" si="78"/>
        <v>3197.5613360487359</v>
      </c>
      <c r="Q116" s="91">
        <f t="shared" si="79"/>
        <v>9199.0668560186605</v>
      </c>
      <c r="R116" s="59">
        <f t="shared" si="80"/>
        <v>12396.628192067397</v>
      </c>
      <c r="S116" s="57">
        <f t="shared" si="81"/>
        <v>2842.2767431544321</v>
      </c>
      <c r="T116" s="91">
        <f t="shared" si="82"/>
        <v>8176.9483164610319</v>
      </c>
      <c r="U116" s="60">
        <f t="shared" si="83"/>
        <v>11019.225059615464</v>
      </c>
      <c r="V116" s="58">
        <f t="shared" si="84"/>
        <v>2486.9921502601278</v>
      </c>
      <c r="W116" s="91">
        <f t="shared" si="85"/>
        <v>7154.8297769034016</v>
      </c>
      <c r="X116" s="59">
        <f t="shared" si="86"/>
        <v>9641.8219271635298</v>
      </c>
      <c r="Y116" s="57">
        <f t="shared" si="87"/>
        <v>2131.707557365824</v>
      </c>
      <c r="Z116" s="91">
        <f t="shared" si="88"/>
        <v>6132.711237345773</v>
      </c>
      <c r="AA116" s="59">
        <f t="shared" si="89"/>
        <v>8264.418794711597</v>
      </c>
    </row>
    <row r="117" spans="1:34" ht="12.75" customHeight="1">
      <c r="A117" s="187">
        <v>2</v>
      </c>
      <c r="B117" s="40">
        <v>45231</v>
      </c>
      <c r="C117" s="61">
        <f>VLOOKUP(B117,'base(indices)'!$A$4:$C$183,3,FALSE)</f>
        <v>1320</v>
      </c>
      <c r="D117" s="159">
        <f>'base(indices)'!G170</f>
        <v>0.99999998000000001</v>
      </c>
      <c r="E117" s="63">
        <f t="shared" si="69"/>
        <v>1319.9999736</v>
      </c>
      <c r="F117" s="307">
        <f>'base(indices)'!I170</f>
        <v>7.8299999999999995E-2</v>
      </c>
      <c r="G117" s="63">
        <f t="shared" si="70"/>
        <v>103.35599793287999</v>
      </c>
      <c r="H117" s="61">
        <f t="shared" si="71"/>
        <v>1423.3559715328799</v>
      </c>
      <c r="I117" s="312">
        <f t="shared" si="72"/>
        <v>2834.5679433085998</v>
      </c>
      <c r="J117" s="66">
        <f t="shared" si="34"/>
        <v>2122.8899575421597</v>
      </c>
      <c r="K117" s="108">
        <f t="shared" si="73"/>
        <v>10221.185395576289</v>
      </c>
      <c r="L117" s="295">
        <f t="shared" si="74"/>
        <v>12344.075353118449</v>
      </c>
      <c r="M117" s="43">
        <f t="shared" si="75"/>
        <v>2016.7454596650516</v>
      </c>
      <c r="N117" s="108">
        <f t="shared" si="76"/>
        <v>9710.1261257974747</v>
      </c>
      <c r="O117" s="47">
        <f t="shared" si="77"/>
        <v>11726.871585462526</v>
      </c>
      <c r="P117" s="119">
        <f t="shared" si="78"/>
        <v>1910.6009617879438</v>
      </c>
      <c r="Q117" s="108">
        <f t="shared" si="79"/>
        <v>9199.0668560186605</v>
      </c>
      <c r="R117" s="46">
        <f t="shared" si="80"/>
        <v>11109.667817806605</v>
      </c>
      <c r="S117" s="43">
        <f t="shared" si="81"/>
        <v>1698.3119660337279</v>
      </c>
      <c r="T117" s="108">
        <f t="shared" si="82"/>
        <v>8176.9483164610319</v>
      </c>
      <c r="U117" s="47">
        <f t="shared" si="83"/>
        <v>9875.2602824947608</v>
      </c>
      <c r="V117" s="45">
        <f t="shared" si="84"/>
        <v>1486.0229702795116</v>
      </c>
      <c r="W117" s="108">
        <f t="shared" si="85"/>
        <v>7154.8297769034016</v>
      </c>
      <c r="X117" s="46">
        <f t="shared" si="86"/>
        <v>8640.8527471829129</v>
      </c>
      <c r="Y117" s="43">
        <f t="shared" si="87"/>
        <v>1273.7339745252957</v>
      </c>
      <c r="Z117" s="108">
        <f t="shared" si="88"/>
        <v>6132.711237345773</v>
      </c>
      <c r="AA117" s="46">
        <f t="shared" si="89"/>
        <v>7406.4452118710688</v>
      </c>
    </row>
    <row r="118" spans="1:34" ht="12.75" customHeight="1" thickBot="1">
      <c r="A118" s="188">
        <v>1</v>
      </c>
      <c r="B118" s="50">
        <v>45261</v>
      </c>
      <c r="C118" s="69">
        <f>VLOOKUP(B118,'base(indices)'!$A$4:$C$183,3,FALSE)</f>
        <v>1320</v>
      </c>
      <c r="D118" s="159">
        <f>'base(indices)'!G171</f>
        <v>0.99999998000000001</v>
      </c>
      <c r="E118" s="163">
        <f t="shared" si="69"/>
        <v>1319.9999736</v>
      </c>
      <c r="F118" s="307">
        <f>'base(indices)'!I171</f>
        <v>6.9099999999999995E-2</v>
      </c>
      <c r="G118" s="163">
        <f t="shared" si="70"/>
        <v>91.211998175759987</v>
      </c>
      <c r="H118" s="162">
        <f t="shared" si="71"/>
        <v>1411.21197177576</v>
      </c>
      <c r="I118" s="313">
        <f t="shared" si="72"/>
        <v>1411.2119717757198</v>
      </c>
      <c r="J118" s="57">
        <f t="shared" si="34"/>
        <v>705.60598588783978</v>
      </c>
      <c r="K118" s="86">
        <f t="shared" si="73"/>
        <v>10221.185395576289</v>
      </c>
      <c r="L118" s="296">
        <f t="shared" si="74"/>
        <v>10926.791381464129</v>
      </c>
      <c r="M118" s="85">
        <f t="shared" si="75"/>
        <v>670.32568659344781</v>
      </c>
      <c r="N118" s="86">
        <f t="shared" si="76"/>
        <v>9710.1261257974747</v>
      </c>
      <c r="O118" s="107">
        <f t="shared" si="77"/>
        <v>10380.451812390922</v>
      </c>
      <c r="P118" s="175">
        <f t="shared" si="78"/>
        <v>635.04538729905585</v>
      </c>
      <c r="Q118" s="86">
        <f t="shared" si="79"/>
        <v>9199.0668560186605</v>
      </c>
      <c r="R118" s="165">
        <f t="shared" si="80"/>
        <v>9834.112243317717</v>
      </c>
      <c r="S118" s="85">
        <f t="shared" si="81"/>
        <v>564.4847887102718</v>
      </c>
      <c r="T118" s="86">
        <f t="shared" si="82"/>
        <v>8176.9483164610319</v>
      </c>
      <c r="U118" s="107">
        <f t="shared" si="83"/>
        <v>8741.4331051713034</v>
      </c>
      <c r="V118" s="175">
        <f t="shared" si="84"/>
        <v>493.92419012148781</v>
      </c>
      <c r="W118" s="86">
        <f t="shared" si="85"/>
        <v>7154.8297769034016</v>
      </c>
      <c r="X118" s="165">
        <f t="shared" si="86"/>
        <v>7648.7539670248898</v>
      </c>
      <c r="Y118" s="85">
        <f t="shared" si="87"/>
        <v>423.36359153270388</v>
      </c>
      <c r="Z118" s="86">
        <f t="shared" si="88"/>
        <v>6132.711237345773</v>
      </c>
      <c r="AA118" s="165">
        <f t="shared" si="89"/>
        <v>6556.0748288784771</v>
      </c>
    </row>
    <row r="119" spans="1:34" ht="17.25" customHeight="1" thickBot="1">
      <c r="A119" s="171"/>
      <c r="B119" s="172" t="s">
        <v>24</v>
      </c>
      <c r="C119" s="172"/>
      <c r="D119" s="173"/>
      <c r="E119" s="174"/>
      <c r="F119" s="423">
        <f>W7</f>
        <v>45505</v>
      </c>
      <c r="G119" s="423"/>
      <c r="H119" s="377"/>
      <c r="I119" s="451">
        <f>SUM(H11:H118)</f>
        <v>163014.93866478457</v>
      </c>
      <c r="J119" s="452"/>
      <c r="K119" s="88"/>
      <c r="L119" s="22"/>
      <c r="M119" s="89"/>
      <c r="N119" s="22"/>
      <c r="O119" s="89"/>
      <c r="P119" s="22"/>
    </row>
    <row r="120" spans="1:34" ht="17.25" customHeight="1">
      <c r="A120" s="407"/>
      <c r="B120" s="405" t="s">
        <v>238</v>
      </c>
      <c r="C120" s="407"/>
      <c r="D120" s="408"/>
      <c r="E120" s="409"/>
      <c r="F120" s="406"/>
      <c r="G120" s="406"/>
      <c r="H120" s="411"/>
      <c r="I120" s="147"/>
      <c r="J120" s="147"/>
      <c r="K120" s="88"/>
      <c r="L120" s="22"/>
      <c r="M120" s="89"/>
      <c r="N120" s="22"/>
      <c r="O120" s="89"/>
      <c r="P120" s="22"/>
    </row>
    <row r="121" spans="1:34" ht="17.25" customHeight="1" thickBot="1">
      <c r="A121" s="410"/>
      <c r="B121" s="407"/>
      <c r="C121" s="407"/>
      <c r="D121" s="408"/>
      <c r="E121" s="409"/>
      <c r="F121" s="406"/>
      <c r="G121" s="406"/>
      <c r="I121" s="147"/>
      <c r="J121" s="147"/>
      <c r="K121" s="88"/>
      <c r="L121" s="22"/>
      <c r="M121" s="89"/>
      <c r="N121" s="22"/>
      <c r="O121" s="89"/>
      <c r="P121" s="22"/>
    </row>
    <row r="122" spans="1:34" ht="14.25" customHeight="1">
      <c r="A122" s="166">
        <v>1</v>
      </c>
      <c r="B122" s="136">
        <v>45292</v>
      </c>
      <c r="C122" s="120">
        <f>'base(indices)'!C172</f>
        <v>1412</v>
      </c>
      <c r="D122" s="167">
        <f>'base(indices)'!G172</f>
        <v>0.99999998000000001</v>
      </c>
      <c r="E122" s="78">
        <f t="shared" ref="E122:E128" si="90">C122*D122</f>
        <v>1411.9999717600001</v>
      </c>
      <c r="F122" s="79">
        <f>'base(indices)'!I172</f>
        <v>6.0199999999999997E-2</v>
      </c>
      <c r="G122" s="78">
        <f t="shared" ref="G122:G128" si="91">E122*F122</f>
        <v>85.002398299952006</v>
      </c>
      <c r="H122" s="266">
        <f t="shared" ref="H122:H128" si="92">E122+G122</f>
        <v>1497.0023700599522</v>
      </c>
      <c r="I122" s="96">
        <f>I136</f>
        <v>10221.185395576289</v>
      </c>
      <c r="J122" s="114">
        <v>0</v>
      </c>
      <c r="K122" s="90">
        <f t="shared" ref="K122:K133" si="93">I122-(H122/2)</f>
        <v>9472.6842105463129</v>
      </c>
      <c r="L122" s="112">
        <f t="shared" ref="L122:L132" si="94">J122+K122</f>
        <v>9472.6842105463129</v>
      </c>
      <c r="M122" s="48">
        <f>$J122*M$9</f>
        <v>0</v>
      </c>
      <c r="N122" s="109">
        <f>$K122*M$9</f>
        <v>8999.0500000189968</v>
      </c>
      <c r="O122" s="49">
        <f>M122+N122</f>
        <v>8999.0500000189968</v>
      </c>
      <c r="P122" s="48">
        <f>$J122*P$9</f>
        <v>0</v>
      </c>
      <c r="Q122" s="109">
        <f>$K122*P$9</f>
        <v>8525.4157894916825</v>
      </c>
      <c r="R122" s="49">
        <f>P122+Q122</f>
        <v>8525.4157894916825</v>
      </c>
      <c r="S122" s="48">
        <f>$J122*S$9</f>
        <v>0</v>
      </c>
      <c r="T122" s="109">
        <f>$K122*S$9</f>
        <v>7578.1473684370503</v>
      </c>
      <c r="U122" s="49">
        <f>S122+T122</f>
        <v>7578.1473684370503</v>
      </c>
      <c r="V122" s="48">
        <f>$J122*V$9</f>
        <v>0</v>
      </c>
      <c r="W122" s="109">
        <f>$K122*V$9</f>
        <v>6630.878947382419</v>
      </c>
      <c r="X122" s="49">
        <f>V122+W122</f>
        <v>6630.878947382419</v>
      </c>
      <c r="Y122" s="48">
        <f t="shared" ref="Y122:Y133" si="95">$J122*Y$9</f>
        <v>0</v>
      </c>
      <c r="Z122" s="48">
        <f t="shared" ref="Z122:Z133" si="96">$K122*Y$9</f>
        <v>5683.6105263277877</v>
      </c>
      <c r="AA122" s="49">
        <f t="shared" ref="AA122:AA133" si="97">Y122+Z122</f>
        <v>5683.6105263277877</v>
      </c>
      <c r="AB122" s="16"/>
      <c r="AC122" s="16"/>
      <c r="AD122" s="16"/>
      <c r="AE122" s="16"/>
      <c r="AF122" s="17"/>
      <c r="AG122" s="16"/>
      <c r="AH122" s="16"/>
    </row>
    <row r="123" spans="1:34" s="26" customFormat="1" ht="14.25" customHeight="1">
      <c r="A123" s="105">
        <v>2</v>
      </c>
      <c r="B123" s="50">
        <v>45323</v>
      </c>
      <c r="C123" s="61">
        <f>'base(indices)'!C173</f>
        <v>1412</v>
      </c>
      <c r="D123" s="160">
        <f>'base(indices)'!G173</f>
        <v>0.99999998000000001</v>
      </c>
      <c r="E123" s="54">
        <f t="shared" si="90"/>
        <v>1411.9999717600001</v>
      </c>
      <c r="F123" s="53">
        <f>'base(indices)'!I173</f>
        <v>5.0500000000000003E-2</v>
      </c>
      <c r="G123" s="54">
        <f t="shared" si="91"/>
        <v>71.305998573880004</v>
      </c>
      <c r="H123" s="267">
        <f t="shared" si="92"/>
        <v>1483.3059703338802</v>
      </c>
      <c r="I123" s="94">
        <f t="shared" ref="I123:I133" si="98">I122-H122</f>
        <v>8724.1830255163368</v>
      </c>
      <c r="J123" s="57">
        <v>0</v>
      </c>
      <c r="K123" s="91">
        <f t="shared" si="93"/>
        <v>7982.5300403493966</v>
      </c>
      <c r="L123" s="113">
        <f t="shared" si="94"/>
        <v>7982.5300403493966</v>
      </c>
      <c r="M123" s="58">
        <f t="shared" ref="M123:M133" si="99">$J123*M$9</f>
        <v>0</v>
      </c>
      <c r="N123" s="91">
        <f t="shared" ref="N123:N128" si="100">$K123*M$9</f>
        <v>7583.403538331926</v>
      </c>
      <c r="O123" s="59">
        <f t="shared" ref="O123:O128" si="101">M123+N123</f>
        <v>7583.403538331926</v>
      </c>
      <c r="P123" s="58">
        <f t="shared" ref="P123:P133" si="102">$J123*P$9</f>
        <v>0</v>
      </c>
      <c r="Q123" s="91">
        <f t="shared" ref="Q123:Q128" si="103">$K123*P$9</f>
        <v>7184.2770363144573</v>
      </c>
      <c r="R123" s="59">
        <f t="shared" ref="R123:R128" si="104">P123+Q123</f>
        <v>7184.2770363144573</v>
      </c>
      <c r="S123" s="58">
        <f t="shared" ref="S123:S133" si="105">$J123*S$9</f>
        <v>0</v>
      </c>
      <c r="T123" s="91">
        <f t="shared" ref="T123:T128" si="106">$K123*S$9</f>
        <v>6386.024032279518</v>
      </c>
      <c r="U123" s="59">
        <f t="shared" ref="U123:U128" si="107">S123+T123</f>
        <v>6386.024032279518</v>
      </c>
      <c r="V123" s="58">
        <f t="shared" ref="V123:V133" si="108">$J123*V$9</f>
        <v>0</v>
      </c>
      <c r="W123" s="91">
        <f t="shared" ref="W123:W128" si="109">$K123*V$9</f>
        <v>5587.7710282445769</v>
      </c>
      <c r="X123" s="59">
        <f t="shared" ref="X123:X128" si="110">V123+W123</f>
        <v>5587.7710282445769</v>
      </c>
      <c r="Y123" s="58">
        <f t="shared" si="95"/>
        <v>0</v>
      </c>
      <c r="Z123" s="58">
        <f t="shared" si="96"/>
        <v>4789.5180242096376</v>
      </c>
      <c r="AA123" s="59">
        <f t="shared" si="97"/>
        <v>4789.5180242096376</v>
      </c>
      <c r="AB123" s="32"/>
      <c r="AC123" s="32"/>
      <c r="AD123" s="32"/>
      <c r="AE123" s="32"/>
      <c r="AF123" s="33"/>
      <c r="AG123" s="32"/>
      <c r="AH123" s="32"/>
    </row>
    <row r="124" spans="1:34" ht="14.25" customHeight="1">
      <c r="A124" s="104">
        <v>3</v>
      </c>
      <c r="B124" s="50">
        <v>45352</v>
      </c>
      <c r="C124" s="61">
        <f>'base(indices)'!C174</f>
        <v>1412</v>
      </c>
      <c r="D124" s="160">
        <f>'base(indices)'!G174</f>
        <v>0.99999998000000001</v>
      </c>
      <c r="E124" s="63">
        <f t="shared" si="90"/>
        <v>1411.9999717600001</v>
      </c>
      <c r="F124" s="53">
        <f>'base(indices)'!I174</f>
        <v>4.2500000000000003E-2</v>
      </c>
      <c r="G124" s="63">
        <f t="shared" si="91"/>
        <v>60.009998799800009</v>
      </c>
      <c r="H124" s="268">
        <f t="shared" si="92"/>
        <v>1472.0099705598002</v>
      </c>
      <c r="I124" s="95">
        <f t="shared" si="98"/>
        <v>7240.8770551824564</v>
      </c>
      <c r="J124" s="66">
        <v>0</v>
      </c>
      <c r="K124" s="93">
        <f t="shared" si="93"/>
        <v>6504.8720699025562</v>
      </c>
      <c r="L124" s="115">
        <f t="shared" si="94"/>
        <v>6504.8720699025562</v>
      </c>
      <c r="M124" s="45">
        <f t="shared" si="99"/>
        <v>0</v>
      </c>
      <c r="N124" s="108">
        <f t="shared" si="100"/>
        <v>6179.6284664074283</v>
      </c>
      <c r="O124" s="46">
        <f t="shared" si="101"/>
        <v>6179.6284664074283</v>
      </c>
      <c r="P124" s="45">
        <f t="shared" si="102"/>
        <v>0</v>
      </c>
      <c r="Q124" s="108">
        <f t="shared" si="103"/>
        <v>5854.3848629123004</v>
      </c>
      <c r="R124" s="46">
        <f t="shared" si="104"/>
        <v>5854.3848629123004</v>
      </c>
      <c r="S124" s="45">
        <f t="shared" si="105"/>
        <v>0</v>
      </c>
      <c r="T124" s="108">
        <f t="shared" si="106"/>
        <v>5203.8976559220455</v>
      </c>
      <c r="U124" s="46">
        <f t="shared" si="107"/>
        <v>5203.8976559220455</v>
      </c>
      <c r="V124" s="45">
        <f t="shared" si="108"/>
        <v>0</v>
      </c>
      <c r="W124" s="108">
        <f t="shared" si="109"/>
        <v>4553.4104489317888</v>
      </c>
      <c r="X124" s="46">
        <f t="shared" si="110"/>
        <v>4553.4104489317888</v>
      </c>
      <c r="Y124" s="119">
        <f t="shared" si="95"/>
        <v>0</v>
      </c>
      <c r="Z124" s="119">
        <f t="shared" si="96"/>
        <v>3902.9232419415334</v>
      </c>
      <c r="AA124" s="116">
        <f t="shared" si="97"/>
        <v>3902.9232419415334</v>
      </c>
      <c r="AB124" s="16"/>
      <c r="AC124" s="16"/>
      <c r="AD124" s="16"/>
      <c r="AE124" s="16"/>
      <c r="AF124" s="17"/>
      <c r="AG124" s="16"/>
      <c r="AH124" s="16"/>
    </row>
    <row r="125" spans="1:34" s="26" customFormat="1" ht="14.25" customHeight="1">
      <c r="A125" s="105">
        <v>4</v>
      </c>
      <c r="B125" s="50">
        <v>45383</v>
      </c>
      <c r="C125" s="61">
        <f>'base(indices)'!C175</f>
        <v>1412</v>
      </c>
      <c r="D125" s="160">
        <f>'base(indices)'!G175</f>
        <v>0.99999998000000001</v>
      </c>
      <c r="E125" s="54">
        <f>C125*D125</f>
        <v>1411.9999717600001</v>
      </c>
      <c r="F125" s="53">
        <f>'base(indices)'!I175</f>
        <v>3.4200000000000001E-2</v>
      </c>
      <c r="G125" s="54">
        <f>E125*F125</f>
        <v>48.290399034192006</v>
      </c>
      <c r="H125" s="267">
        <f>E125+G125</f>
        <v>1460.2903707941921</v>
      </c>
      <c r="I125" s="94">
        <f t="shared" si="98"/>
        <v>5768.867084622656</v>
      </c>
      <c r="J125" s="57">
        <v>0</v>
      </c>
      <c r="K125" s="91">
        <f t="shared" si="93"/>
        <v>5038.7218992255603</v>
      </c>
      <c r="L125" s="113">
        <f>J125+K125</f>
        <v>5038.7218992255603</v>
      </c>
      <c r="M125" s="58">
        <f t="shared" si="99"/>
        <v>0</v>
      </c>
      <c r="N125" s="91">
        <f>$K125*M$9</f>
        <v>4786.785804264282</v>
      </c>
      <c r="O125" s="59">
        <f>M125+N125</f>
        <v>4786.785804264282</v>
      </c>
      <c r="P125" s="58">
        <f t="shared" si="102"/>
        <v>0</v>
      </c>
      <c r="Q125" s="91">
        <f>$K125*P$9</f>
        <v>4534.8497093030046</v>
      </c>
      <c r="R125" s="59">
        <f>P125+Q125</f>
        <v>4534.8497093030046</v>
      </c>
      <c r="S125" s="58">
        <f t="shared" si="105"/>
        <v>0</v>
      </c>
      <c r="T125" s="91">
        <f>$K125*S$9</f>
        <v>4030.9775193804485</v>
      </c>
      <c r="U125" s="59">
        <f>S125+T125</f>
        <v>4030.9775193804485</v>
      </c>
      <c r="V125" s="58">
        <f t="shared" si="108"/>
        <v>0</v>
      </c>
      <c r="W125" s="91">
        <f>$K125*V$9</f>
        <v>3527.1053294578919</v>
      </c>
      <c r="X125" s="59">
        <f>V125+W125</f>
        <v>3527.1053294578919</v>
      </c>
      <c r="Y125" s="58">
        <f t="shared" si="95"/>
        <v>0</v>
      </c>
      <c r="Z125" s="58">
        <f t="shared" si="96"/>
        <v>3023.2331395353362</v>
      </c>
      <c r="AA125" s="59">
        <f t="shared" si="97"/>
        <v>3023.2331395353362</v>
      </c>
      <c r="AB125" s="32"/>
      <c r="AC125" s="32"/>
      <c r="AD125" s="32"/>
      <c r="AE125" s="32"/>
      <c r="AF125" s="33"/>
      <c r="AG125" s="32"/>
      <c r="AH125" s="32"/>
    </row>
    <row r="126" spans="1:34" ht="14.25" customHeight="1">
      <c r="A126" s="105">
        <v>5</v>
      </c>
      <c r="B126" s="50">
        <v>45413</v>
      </c>
      <c r="C126" s="61">
        <f>'base(indices)'!C176</f>
        <v>1412</v>
      </c>
      <c r="D126" s="160">
        <f>'base(indices)'!G176</f>
        <v>0.99999998000000001</v>
      </c>
      <c r="E126" s="63">
        <f>C126*D126</f>
        <v>1411.9999717600001</v>
      </c>
      <c r="F126" s="53">
        <f>'base(indices)'!I176</f>
        <v>2.53E-2</v>
      </c>
      <c r="G126" s="63">
        <f>E126*F126</f>
        <v>35.723599285528003</v>
      </c>
      <c r="H126" s="268">
        <f>E126+G126</f>
        <v>1447.7235710455282</v>
      </c>
      <c r="I126" s="95">
        <f t="shared" si="98"/>
        <v>4308.5767138284637</v>
      </c>
      <c r="J126" s="66">
        <v>0</v>
      </c>
      <c r="K126" s="93">
        <f t="shared" si="93"/>
        <v>3584.7149283056997</v>
      </c>
      <c r="L126" s="115">
        <f>J126+K126</f>
        <v>3584.7149283056997</v>
      </c>
      <c r="M126" s="45">
        <f t="shared" si="99"/>
        <v>0</v>
      </c>
      <c r="N126" s="108">
        <f>$K126*M$9</f>
        <v>3405.4791818904146</v>
      </c>
      <c r="O126" s="46">
        <f>M126+N126</f>
        <v>3405.4791818904146</v>
      </c>
      <c r="P126" s="45">
        <f t="shared" si="102"/>
        <v>0</v>
      </c>
      <c r="Q126" s="108">
        <f>$K126*P$9</f>
        <v>3226.2434354751299</v>
      </c>
      <c r="R126" s="46">
        <f>P126+Q126</f>
        <v>3226.2434354751299</v>
      </c>
      <c r="S126" s="45">
        <f t="shared" si="105"/>
        <v>0</v>
      </c>
      <c r="T126" s="108">
        <f>$K126*S$9</f>
        <v>2867.7719426445601</v>
      </c>
      <c r="U126" s="46">
        <f>S126+T126</f>
        <v>2867.7719426445601</v>
      </c>
      <c r="V126" s="45">
        <f t="shared" si="108"/>
        <v>0</v>
      </c>
      <c r="W126" s="108">
        <f>$K126*V$9</f>
        <v>2509.3004498139894</v>
      </c>
      <c r="X126" s="46">
        <f>V126+W126</f>
        <v>2509.3004498139894</v>
      </c>
      <c r="Y126" s="119">
        <f t="shared" si="95"/>
        <v>0</v>
      </c>
      <c r="Z126" s="119">
        <f t="shared" si="96"/>
        <v>2150.8289569834196</v>
      </c>
      <c r="AA126" s="116">
        <f t="shared" si="97"/>
        <v>2150.8289569834196</v>
      </c>
      <c r="AB126" s="16"/>
      <c r="AC126" s="16"/>
      <c r="AD126" s="16"/>
      <c r="AE126" s="16"/>
      <c r="AF126" s="17"/>
      <c r="AG126" s="16"/>
      <c r="AH126" s="16"/>
    </row>
    <row r="127" spans="1:34" s="26" customFormat="1" ht="14.25" customHeight="1">
      <c r="A127" s="104">
        <v>6</v>
      </c>
      <c r="B127" s="50">
        <v>45444</v>
      </c>
      <c r="C127" s="61">
        <f>'base(indices)'!C177</f>
        <v>1412</v>
      </c>
      <c r="D127" s="160">
        <f>'base(indices)'!G177</f>
        <v>0.99999998000000001</v>
      </c>
      <c r="E127" s="54">
        <f t="shared" si="90"/>
        <v>1411.9999717600001</v>
      </c>
      <c r="F127" s="53">
        <f>'base(indices)'!I177</f>
        <v>1.7000000000000001E-2</v>
      </c>
      <c r="G127" s="54">
        <f t="shared" si="91"/>
        <v>24.003999519920004</v>
      </c>
      <c r="H127" s="267">
        <f t="shared" si="92"/>
        <v>1436.0039712799201</v>
      </c>
      <c r="I127" s="94">
        <f t="shared" si="98"/>
        <v>2860.8531427829357</v>
      </c>
      <c r="J127" s="57">
        <v>0</v>
      </c>
      <c r="K127" s="91">
        <f t="shared" si="93"/>
        <v>2142.8511571429758</v>
      </c>
      <c r="L127" s="113">
        <f t="shared" si="94"/>
        <v>2142.8511571429758</v>
      </c>
      <c r="M127" s="58">
        <f t="shared" si="99"/>
        <v>0</v>
      </c>
      <c r="N127" s="91">
        <f t="shared" si="100"/>
        <v>2035.7085992858269</v>
      </c>
      <c r="O127" s="59">
        <f t="shared" si="101"/>
        <v>2035.7085992858269</v>
      </c>
      <c r="P127" s="58">
        <f t="shared" si="102"/>
        <v>0</v>
      </c>
      <c r="Q127" s="91">
        <f t="shared" si="103"/>
        <v>1928.5660414286783</v>
      </c>
      <c r="R127" s="59">
        <f t="shared" si="104"/>
        <v>1928.5660414286783</v>
      </c>
      <c r="S127" s="58">
        <f t="shared" si="105"/>
        <v>0</v>
      </c>
      <c r="T127" s="91">
        <f t="shared" si="106"/>
        <v>1714.2809257143808</v>
      </c>
      <c r="U127" s="59">
        <f t="shared" si="107"/>
        <v>1714.2809257143808</v>
      </c>
      <c r="V127" s="58">
        <f t="shared" si="108"/>
        <v>0</v>
      </c>
      <c r="W127" s="91">
        <f t="shared" si="109"/>
        <v>1499.9958100000829</v>
      </c>
      <c r="X127" s="59">
        <f t="shared" si="110"/>
        <v>1499.9958100000829</v>
      </c>
      <c r="Y127" s="58">
        <f t="shared" si="95"/>
        <v>0</v>
      </c>
      <c r="Z127" s="58">
        <f t="shared" si="96"/>
        <v>1285.7106942857854</v>
      </c>
      <c r="AA127" s="59">
        <f t="shared" si="97"/>
        <v>1285.7106942857854</v>
      </c>
      <c r="AB127" s="32"/>
      <c r="AC127" s="32"/>
      <c r="AD127" s="32"/>
      <c r="AE127" s="32"/>
      <c r="AF127" s="33"/>
      <c r="AG127" s="32"/>
      <c r="AH127" s="32"/>
    </row>
    <row r="128" spans="1:34" ht="14.25" customHeight="1">
      <c r="A128" s="105">
        <v>7</v>
      </c>
      <c r="B128" s="50">
        <v>45474</v>
      </c>
      <c r="C128" s="61">
        <f>'base(indices)'!C178</f>
        <v>1412</v>
      </c>
      <c r="D128" s="160">
        <f>'base(indices)'!G178</f>
        <v>0.99999998000000001</v>
      </c>
      <c r="E128" s="63">
        <f t="shared" si="90"/>
        <v>1411.9999717600001</v>
      </c>
      <c r="F128" s="53">
        <f>'base(indices)'!I178</f>
        <v>9.1000000000000004E-3</v>
      </c>
      <c r="G128" s="63">
        <f t="shared" si="91"/>
        <v>12.849199743016001</v>
      </c>
      <c r="H128" s="268">
        <f t="shared" si="92"/>
        <v>1424.8491715030161</v>
      </c>
      <c r="I128" s="95">
        <f t="shared" si="98"/>
        <v>1424.8491715030157</v>
      </c>
      <c r="J128" s="66">
        <v>0</v>
      </c>
      <c r="K128" s="93">
        <f t="shared" si="93"/>
        <v>712.42458575150761</v>
      </c>
      <c r="L128" s="115">
        <f t="shared" si="94"/>
        <v>712.42458575150761</v>
      </c>
      <c r="M128" s="45">
        <f t="shared" si="99"/>
        <v>0</v>
      </c>
      <c r="N128" s="108">
        <f t="shared" si="100"/>
        <v>676.80335646393223</v>
      </c>
      <c r="O128" s="46">
        <f t="shared" si="101"/>
        <v>676.80335646393223</v>
      </c>
      <c r="P128" s="45">
        <f t="shared" si="102"/>
        <v>0</v>
      </c>
      <c r="Q128" s="108">
        <f t="shared" si="103"/>
        <v>641.18212717635686</v>
      </c>
      <c r="R128" s="46">
        <f t="shared" si="104"/>
        <v>641.18212717635686</v>
      </c>
      <c r="S128" s="45">
        <f t="shared" si="105"/>
        <v>0</v>
      </c>
      <c r="T128" s="108">
        <f t="shared" si="106"/>
        <v>569.93966860120611</v>
      </c>
      <c r="U128" s="46">
        <f t="shared" si="107"/>
        <v>569.93966860120611</v>
      </c>
      <c r="V128" s="45">
        <f t="shared" si="108"/>
        <v>0</v>
      </c>
      <c r="W128" s="108">
        <f t="shared" si="109"/>
        <v>498.6972100260553</v>
      </c>
      <c r="X128" s="46">
        <f t="shared" si="110"/>
        <v>498.6972100260553</v>
      </c>
      <c r="Y128" s="119">
        <f t="shared" si="95"/>
        <v>0</v>
      </c>
      <c r="Z128" s="119">
        <f t="shared" si="96"/>
        <v>427.45475145090455</v>
      </c>
      <c r="AA128" s="116">
        <f t="shared" si="97"/>
        <v>427.45475145090455</v>
      </c>
      <c r="AB128" s="16"/>
      <c r="AC128" s="16"/>
      <c r="AD128" s="16"/>
      <c r="AE128" s="16"/>
      <c r="AF128" s="17"/>
      <c r="AG128" s="16"/>
      <c r="AH128" s="16"/>
    </row>
    <row r="129" spans="1:34" s="26" customFormat="1" ht="14.25" customHeight="1">
      <c r="A129" s="105">
        <v>8</v>
      </c>
      <c r="B129" s="50">
        <v>45505</v>
      </c>
      <c r="C129" s="61">
        <f>'base(indices)'!C179</f>
        <v>1412</v>
      </c>
      <c r="D129" s="160">
        <f>'base(indices)'!G179</f>
        <v>0</v>
      </c>
      <c r="E129" s="54">
        <f>C129*D129</f>
        <v>0</v>
      </c>
      <c r="F129" s="53">
        <f>'base(indices)'!I179</f>
        <v>0</v>
      </c>
      <c r="G129" s="54">
        <f>E129*F129</f>
        <v>0</v>
      </c>
      <c r="H129" s="267">
        <f>E129+G129</f>
        <v>0</v>
      </c>
      <c r="I129" s="94">
        <f t="shared" si="98"/>
        <v>0</v>
      </c>
      <c r="J129" s="57">
        <v>0</v>
      </c>
      <c r="K129" s="91">
        <f t="shared" si="93"/>
        <v>0</v>
      </c>
      <c r="L129" s="113">
        <f t="shared" si="94"/>
        <v>0</v>
      </c>
      <c r="M129" s="58">
        <f t="shared" si="99"/>
        <v>0</v>
      </c>
      <c r="N129" s="91">
        <f>$K129*M$9</f>
        <v>0</v>
      </c>
      <c r="O129" s="59">
        <f>M129+N129</f>
        <v>0</v>
      </c>
      <c r="P129" s="58">
        <f t="shared" si="102"/>
        <v>0</v>
      </c>
      <c r="Q129" s="91">
        <f>$K129*P$9</f>
        <v>0</v>
      </c>
      <c r="R129" s="59">
        <f>P129+Q129</f>
        <v>0</v>
      </c>
      <c r="S129" s="58">
        <f t="shared" si="105"/>
        <v>0</v>
      </c>
      <c r="T129" s="91">
        <f>$K129*S$9</f>
        <v>0</v>
      </c>
      <c r="U129" s="59">
        <f>S129+T129</f>
        <v>0</v>
      </c>
      <c r="V129" s="58">
        <f t="shared" si="108"/>
        <v>0</v>
      </c>
      <c r="W129" s="91">
        <f>$K129*V$9</f>
        <v>0</v>
      </c>
      <c r="X129" s="59">
        <f>V129+W129</f>
        <v>0</v>
      </c>
      <c r="Y129" s="58">
        <f t="shared" si="95"/>
        <v>0</v>
      </c>
      <c r="Z129" s="58">
        <f t="shared" si="96"/>
        <v>0</v>
      </c>
      <c r="AA129" s="59">
        <f t="shared" si="97"/>
        <v>0</v>
      </c>
      <c r="AB129" s="32"/>
      <c r="AC129" s="32"/>
      <c r="AD129" s="32"/>
      <c r="AE129" s="32"/>
      <c r="AF129" s="33"/>
      <c r="AG129" s="32"/>
      <c r="AH129" s="32"/>
    </row>
    <row r="130" spans="1:34" ht="14.25" customHeight="1">
      <c r="A130" s="104">
        <v>9</v>
      </c>
      <c r="B130" s="50">
        <v>45536</v>
      </c>
      <c r="C130" s="61">
        <f>'base(indices)'!C180</f>
        <v>1412</v>
      </c>
      <c r="D130" s="160">
        <f>'base(indices)'!G180</f>
        <v>0</v>
      </c>
      <c r="E130" s="63">
        <f>C130*D130</f>
        <v>0</v>
      </c>
      <c r="F130" s="53">
        <f>'base(indices)'!I180</f>
        <v>0</v>
      </c>
      <c r="G130" s="63">
        <f>E130*F130</f>
        <v>0</v>
      </c>
      <c r="H130" s="268">
        <f>E130+G130</f>
        <v>0</v>
      </c>
      <c r="I130" s="95">
        <f t="shared" si="98"/>
        <v>0</v>
      </c>
      <c r="J130" s="66">
        <v>0</v>
      </c>
      <c r="K130" s="93">
        <f t="shared" si="93"/>
        <v>0</v>
      </c>
      <c r="L130" s="115">
        <f t="shared" si="94"/>
        <v>0</v>
      </c>
      <c r="M130" s="45">
        <f t="shared" si="99"/>
        <v>0</v>
      </c>
      <c r="N130" s="108">
        <f>$K130*M$9</f>
        <v>0</v>
      </c>
      <c r="O130" s="46">
        <f>M130+N130</f>
        <v>0</v>
      </c>
      <c r="P130" s="45">
        <f t="shared" si="102"/>
        <v>0</v>
      </c>
      <c r="Q130" s="108">
        <f>$K130*P$9</f>
        <v>0</v>
      </c>
      <c r="R130" s="46">
        <f>P130+Q130</f>
        <v>0</v>
      </c>
      <c r="S130" s="45">
        <f t="shared" si="105"/>
        <v>0</v>
      </c>
      <c r="T130" s="108">
        <f>$K130*S$9</f>
        <v>0</v>
      </c>
      <c r="U130" s="46">
        <f>S130+T130</f>
        <v>0</v>
      </c>
      <c r="V130" s="45">
        <f t="shared" si="108"/>
        <v>0</v>
      </c>
      <c r="W130" s="108">
        <f>$K130*V$9</f>
        <v>0</v>
      </c>
      <c r="X130" s="46">
        <f>V130+W130</f>
        <v>0</v>
      </c>
      <c r="Y130" s="119">
        <f t="shared" si="95"/>
        <v>0</v>
      </c>
      <c r="Z130" s="119">
        <f t="shared" si="96"/>
        <v>0</v>
      </c>
      <c r="AA130" s="116">
        <f t="shared" si="97"/>
        <v>0</v>
      </c>
      <c r="AB130" s="16"/>
      <c r="AC130" s="16"/>
      <c r="AD130" s="16"/>
      <c r="AE130" s="16"/>
      <c r="AF130" s="17"/>
      <c r="AG130" s="16"/>
      <c r="AH130" s="16"/>
    </row>
    <row r="131" spans="1:34" s="26" customFormat="1" ht="14.25" customHeight="1">
      <c r="A131" s="105">
        <v>10</v>
      </c>
      <c r="B131" s="50">
        <v>45566</v>
      </c>
      <c r="C131" s="61">
        <f>'base(indices)'!C181</f>
        <v>1412</v>
      </c>
      <c r="D131" s="160">
        <f>'base(indices)'!G181</f>
        <v>0</v>
      </c>
      <c r="E131" s="54">
        <f>C131*D131</f>
        <v>0</v>
      </c>
      <c r="F131" s="53">
        <f>'base(indices)'!I181</f>
        <v>0</v>
      </c>
      <c r="G131" s="54">
        <f>E131*F131</f>
        <v>0</v>
      </c>
      <c r="H131" s="267">
        <f>E131+G131</f>
        <v>0</v>
      </c>
      <c r="I131" s="94">
        <f t="shared" si="98"/>
        <v>0</v>
      </c>
      <c r="J131" s="57">
        <v>0</v>
      </c>
      <c r="K131" s="91">
        <f t="shared" si="93"/>
        <v>0</v>
      </c>
      <c r="L131" s="113">
        <f t="shared" si="94"/>
        <v>0</v>
      </c>
      <c r="M131" s="58">
        <f t="shared" si="99"/>
        <v>0</v>
      </c>
      <c r="N131" s="91">
        <f>$K131*M$9</f>
        <v>0</v>
      </c>
      <c r="O131" s="59">
        <f>M131+N131</f>
        <v>0</v>
      </c>
      <c r="P131" s="58">
        <f t="shared" si="102"/>
        <v>0</v>
      </c>
      <c r="Q131" s="91">
        <f>$K131*P$9</f>
        <v>0</v>
      </c>
      <c r="R131" s="59">
        <f>P131+Q131</f>
        <v>0</v>
      </c>
      <c r="S131" s="58">
        <f t="shared" si="105"/>
        <v>0</v>
      </c>
      <c r="T131" s="91">
        <f>$K131*S$9</f>
        <v>0</v>
      </c>
      <c r="U131" s="59">
        <f>S131+T131</f>
        <v>0</v>
      </c>
      <c r="V131" s="58">
        <f t="shared" si="108"/>
        <v>0</v>
      </c>
      <c r="W131" s="91">
        <f>$K131*V$9</f>
        <v>0</v>
      </c>
      <c r="X131" s="59">
        <f>V131+W131</f>
        <v>0</v>
      </c>
      <c r="Y131" s="58">
        <f t="shared" si="95"/>
        <v>0</v>
      </c>
      <c r="Z131" s="58">
        <f t="shared" si="96"/>
        <v>0</v>
      </c>
      <c r="AA131" s="59">
        <f t="shared" si="97"/>
        <v>0</v>
      </c>
      <c r="AB131" s="32"/>
      <c r="AC131" s="32"/>
      <c r="AD131" s="32"/>
      <c r="AE131" s="32"/>
      <c r="AF131" s="33"/>
      <c r="AG131" s="32"/>
      <c r="AH131" s="32"/>
    </row>
    <row r="132" spans="1:34" ht="14.25" customHeight="1">
      <c r="A132" s="105">
        <v>11</v>
      </c>
      <c r="B132" s="50">
        <v>45597</v>
      </c>
      <c r="C132" s="61">
        <f>'base(indices)'!C182</f>
        <v>1412</v>
      </c>
      <c r="D132" s="160">
        <f>'base(indices)'!G182</f>
        <v>0</v>
      </c>
      <c r="E132" s="63">
        <f>C132*D132</f>
        <v>0</v>
      </c>
      <c r="F132" s="53">
        <f>'base(indices)'!I182</f>
        <v>0</v>
      </c>
      <c r="G132" s="63">
        <f>E132*F132</f>
        <v>0</v>
      </c>
      <c r="H132" s="268">
        <f>E132+G132</f>
        <v>0</v>
      </c>
      <c r="I132" s="95">
        <f t="shared" si="98"/>
        <v>0</v>
      </c>
      <c r="J132" s="66">
        <v>0</v>
      </c>
      <c r="K132" s="93">
        <f t="shared" si="93"/>
        <v>0</v>
      </c>
      <c r="L132" s="115">
        <f t="shared" si="94"/>
        <v>0</v>
      </c>
      <c r="M132" s="45">
        <f t="shared" si="99"/>
        <v>0</v>
      </c>
      <c r="N132" s="108">
        <f>$K132*M$9</f>
        <v>0</v>
      </c>
      <c r="O132" s="46">
        <f>M132+N132</f>
        <v>0</v>
      </c>
      <c r="P132" s="45">
        <f t="shared" si="102"/>
        <v>0</v>
      </c>
      <c r="Q132" s="108">
        <f>$K132*P$9</f>
        <v>0</v>
      </c>
      <c r="R132" s="46">
        <f>P132+Q132</f>
        <v>0</v>
      </c>
      <c r="S132" s="45">
        <f t="shared" si="105"/>
        <v>0</v>
      </c>
      <c r="T132" s="108">
        <f>$K132*S$9</f>
        <v>0</v>
      </c>
      <c r="U132" s="46">
        <f>S132+T132</f>
        <v>0</v>
      </c>
      <c r="V132" s="45">
        <f t="shared" si="108"/>
        <v>0</v>
      </c>
      <c r="W132" s="108">
        <f>$K132*V$9</f>
        <v>0</v>
      </c>
      <c r="X132" s="46">
        <f>V132+W132</f>
        <v>0</v>
      </c>
      <c r="Y132" s="119">
        <f t="shared" si="95"/>
        <v>0</v>
      </c>
      <c r="Z132" s="119">
        <f t="shared" si="96"/>
        <v>0</v>
      </c>
      <c r="AA132" s="116">
        <f t="shared" si="97"/>
        <v>0</v>
      </c>
      <c r="AB132" s="16"/>
      <c r="AC132" s="16"/>
      <c r="AD132" s="16"/>
      <c r="AE132" s="16"/>
      <c r="AF132" s="17"/>
      <c r="AG132" s="16"/>
      <c r="AH132" s="16"/>
    </row>
    <row r="133" spans="1:34" ht="14.25" customHeight="1">
      <c r="A133" s="110">
        <v>12</v>
      </c>
      <c r="B133" s="50">
        <v>45627</v>
      </c>
      <c r="C133" s="61">
        <f>'base(indices)'!C183</f>
        <v>1412</v>
      </c>
      <c r="D133" s="160">
        <f>'base(indices)'!G183</f>
        <v>0</v>
      </c>
      <c r="E133" s="63">
        <f>C133*D133</f>
        <v>0</v>
      </c>
      <c r="F133" s="53">
        <f>'base(indices)'!I183</f>
        <v>0</v>
      </c>
      <c r="G133" s="63">
        <f>E133*F133</f>
        <v>0</v>
      </c>
      <c r="H133" s="268">
        <f>E133+G133</f>
        <v>0</v>
      </c>
      <c r="I133" s="94">
        <f t="shared" si="98"/>
        <v>0</v>
      </c>
      <c r="J133" s="57">
        <v>0</v>
      </c>
      <c r="K133" s="91">
        <f t="shared" si="93"/>
        <v>0</v>
      </c>
      <c r="L133" s="113">
        <f>J133+K133</f>
        <v>0</v>
      </c>
      <c r="M133" s="58">
        <f t="shared" si="99"/>
        <v>0</v>
      </c>
      <c r="N133" s="91">
        <f>$K133*M$9</f>
        <v>0</v>
      </c>
      <c r="O133" s="59">
        <f>M133+N133</f>
        <v>0</v>
      </c>
      <c r="P133" s="58">
        <f t="shared" si="102"/>
        <v>0</v>
      </c>
      <c r="Q133" s="91">
        <f>$K133*P$9</f>
        <v>0</v>
      </c>
      <c r="R133" s="59">
        <f>P133+Q133</f>
        <v>0</v>
      </c>
      <c r="S133" s="58">
        <f t="shared" si="105"/>
        <v>0</v>
      </c>
      <c r="T133" s="91">
        <f>$K133*S$9</f>
        <v>0</v>
      </c>
      <c r="U133" s="59">
        <f>S133+T133</f>
        <v>0</v>
      </c>
      <c r="V133" s="58">
        <f t="shared" si="108"/>
        <v>0</v>
      </c>
      <c r="W133" s="91">
        <f>$K133*V$9</f>
        <v>0</v>
      </c>
      <c r="X133" s="59">
        <f>V133+W133</f>
        <v>0</v>
      </c>
      <c r="Y133" s="58">
        <f t="shared" si="95"/>
        <v>0</v>
      </c>
      <c r="Z133" s="58">
        <f t="shared" si="96"/>
        <v>0</v>
      </c>
      <c r="AA133" s="59">
        <f t="shared" si="97"/>
        <v>0</v>
      </c>
      <c r="AB133" s="16"/>
      <c r="AC133" s="16"/>
      <c r="AD133" s="16"/>
      <c r="AE133" s="16"/>
      <c r="AF133" s="17"/>
      <c r="AG133" s="16"/>
      <c r="AH133" s="16"/>
    </row>
    <row r="134" spans="1:34" ht="5.25" customHeight="1" thickBot="1">
      <c r="A134" s="103"/>
      <c r="B134" s="68"/>
      <c r="C134" s="69"/>
      <c r="D134" s="168"/>
      <c r="E134" s="71"/>
      <c r="F134" s="70"/>
      <c r="G134" s="71"/>
      <c r="H134" s="269"/>
      <c r="I134" s="84"/>
      <c r="J134" s="85"/>
      <c r="K134" s="86"/>
      <c r="L134" s="107"/>
      <c r="M134" s="76"/>
      <c r="N134" s="74"/>
      <c r="O134" s="77"/>
      <c r="P134" s="76"/>
      <c r="Q134" s="74"/>
      <c r="R134" s="77"/>
      <c r="S134" s="76"/>
      <c r="T134" s="74"/>
      <c r="U134" s="77"/>
      <c r="V134" s="76"/>
      <c r="W134" s="74"/>
      <c r="X134" s="77"/>
      <c r="Y134" s="76"/>
      <c r="Z134" s="74"/>
      <c r="AA134" s="77"/>
      <c r="AB134" s="18"/>
    </row>
    <row r="135" spans="1:34" ht="7.5" customHeight="1">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14"/>
    </row>
    <row r="136" spans="1:34" ht="15" customHeight="1">
      <c r="A136" s="37" t="s">
        <v>241</v>
      </c>
      <c r="C136" s="37"/>
      <c r="F136" s="426">
        <f>W7</f>
        <v>45505</v>
      </c>
      <c r="G136" s="426"/>
      <c r="H136" s="426"/>
      <c r="I136" s="427">
        <f>SUM(H122:H135)</f>
        <v>10221.185395576289</v>
      </c>
      <c r="J136" s="427"/>
      <c r="K136" s="28"/>
      <c r="L136" s="28"/>
      <c r="M136" s="28"/>
      <c r="P136" s="21"/>
    </row>
    <row r="137" spans="1:34">
      <c r="C137" s="28" t="s">
        <v>26</v>
      </c>
      <c r="D137" s="28"/>
      <c r="I137" s="28">
        <f>C122*60</f>
        <v>84720</v>
      </c>
    </row>
    <row r="139" spans="1:34">
      <c r="B139" s="24" t="str">
        <f>'Benef com 13º'!B199</f>
        <v>ORTN/OTN/BTN até 02/91 + INPC até 12/92 + IRSM até 02/94 + URV até 06/94 + IPCR até 06/95 + INPC até 04/96 + IGPDI até 09/2006 + IPCA-E + Selic após 12/021</v>
      </c>
    </row>
    <row r="197" spans="12:15">
      <c r="L197"/>
      <c r="M197" s="14"/>
      <c r="N197" s="8"/>
      <c r="O197" s="14"/>
    </row>
  </sheetData>
  <sheetProtection selectLockedCells="1" selectUnlockedCells="1"/>
  <mergeCells count="22">
    <mergeCell ref="O7:P7"/>
    <mergeCell ref="W7:X7"/>
    <mergeCell ref="I8:J8"/>
    <mergeCell ref="A9:A10"/>
    <mergeCell ref="B9:B10"/>
    <mergeCell ref="C9:C10"/>
    <mergeCell ref="D9:D10"/>
    <mergeCell ref="E9:E10"/>
    <mergeCell ref="F9:F10"/>
    <mergeCell ref="G9:G10"/>
    <mergeCell ref="V9:X9"/>
    <mergeCell ref="Y9:AA9"/>
    <mergeCell ref="F119:G119"/>
    <mergeCell ref="I119:J119"/>
    <mergeCell ref="F136:H136"/>
    <mergeCell ref="I136:J136"/>
    <mergeCell ref="H9:H10"/>
    <mergeCell ref="I9:I10"/>
    <mergeCell ref="J9:L9"/>
    <mergeCell ref="M9:O9"/>
    <mergeCell ref="P9:R9"/>
    <mergeCell ref="S9:U9"/>
  </mergeCells>
  <conditionalFormatting sqref="E122 E23:E62 G23:H62">
    <cfRule type="cellIs" dxfId="892" priority="390" stopIfTrue="1" operator="notEqual">
      <formula>""</formula>
    </cfRule>
  </conditionalFormatting>
  <conditionalFormatting sqref="E123 G123:H123">
    <cfRule type="cellIs" dxfId="891" priority="389" stopIfTrue="1" operator="notEqual">
      <formula>""</formula>
    </cfRule>
  </conditionalFormatting>
  <conditionalFormatting sqref="E123">
    <cfRule type="cellIs" dxfId="890" priority="387" stopIfTrue="1" operator="notEqual">
      <formula>""</formula>
    </cfRule>
  </conditionalFormatting>
  <conditionalFormatting sqref="E127 G127:H127">
    <cfRule type="cellIs" dxfId="889" priority="383" stopIfTrue="1" operator="notEqual">
      <formula>""</formula>
    </cfRule>
  </conditionalFormatting>
  <conditionalFormatting sqref="E127">
    <cfRule type="cellIs" dxfId="888" priority="381" stopIfTrue="1" operator="notEqual">
      <formula>""</formula>
    </cfRule>
  </conditionalFormatting>
  <conditionalFormatting sqref="F136">
    <cfRule type="cellIs" dxfId="887" priority="377" stopIfTrue="1" operator="notEqual">
      <formula>""</formula>
    </cfRule>
  </conditionalFormatting>
  <conditionalFormatting sqref="K119:K121">
    <cfRule type="cellIs" dxfId="886" priority="398" stopIfTrue="1" operator="notEqual">
      <formula>""</formula>
    </cfRule>
  </conditionalFormatting>
  <conditionalFormatting sqref="E122 G122:H122">
    <cfRule type="cellIs" dxfId="885" priority="392" stopIfTrue="1" operator="notEqual">
      <formula>""</formula>
    </cfRule>
  </conditionalFormatting>
  <conditionalFormatting sqref="E134:H134">
    <cfRule type="cellIs" dxfId="884" priority="393" stopIfTrue="1" operator="notEqual">
      <formula>""</formula>
    </cfRule>
  </conditionalFormatting>
  <conditionalFormatting sqref="H135">
    <cfRule type="cellIs" dxfId="883" priority="394" stopIfTrue="1" operator="notEqual">
      <formula>""</formula>
    </cfRule>
  </conditionalFormatting>
  <conditionalFormatting sqref="E124 G124:H124">
    <cfRule type="cellIs" dxfId="882" priority="385" stopIfTrue="1" operator="notEqual">
      <formula>""</formula>
    </cfRule>
  </conditionalFormatting>
  <conditionalFormatting sqref="E123 G123:H123">
    <cfRule type="cellIs" dxfId="881" priority="388" stopIfTrue="1" operator="notEqual">
      <formula>""</formula>
    </cfRule>
  </conditionalFormatting>
  <conditionalFormatting sqref="E122 G122:H122">
    <cfRule type="cellIs" dxfId="880" priority="391" stopIfTrue="1" operator="notEqual">
      <formula>""</formula>
    </cfRule>
  </conditionalFormatting>
  <conditionalFormatting sqref="E124 G124:H124">
    <cfRule type="cellIs" dxfId="879" priority="386" stopIfTrue="1" operator="notEqual">
      <formula>""</formula>
    </cfRule>
  </conditionalFormatting>
  <conditionalFormatting sqref="E124">
    <cfRule type="cellIs" dxfId="878" priority="384" stopIfTrue="1" operator="notEqual">
      <formula>""</formula>
    </cfRule>
  </conditionalFormatting>
  <conditionalFormatting sqref="E127 G127:H127">
    <cfRule type="cellIs" dxfId="877" priority="382" stopIfTrue="1" operator="notEqual">
      <formula>""</formula>
    </cfRule>
  </conditionalFormatting>
  <conditionalFormatting sqref="I135:X135">
    <cfRule type="cellIs" dxfId="876" priority="397" stopIfTrue="1" operator="notEqual">
      <formula>""</formula>
    </cfRule>
  </conditionalFormatting>
  <conditionalFormatting sqref="F136">
    <cfRule type="cellIs" dxfId="875" priority="376" stopIfTrue="1" operator="notEqual">
      <formula>""</formula>
    </cfRule>
  </conditionalFormatting>
  <conditionalFormatting sqref="E128 G128:H128">
    <cfRule type="cellIs" dxfId="874" priority="380" stopIfTrue="1" operator="notEqual">
      <formula>""</formula>
    </cfRule>
  </conditionalFormatting>
  <conditionalFormatting sqref="E128 G128:H128">
    <cfRule type="cellIs" dxfId="873" priority="379" stopIfTrue="1" operator="notEqual">
      <formula>""</formula>
    </cfRule>
  </conditionalFormatting>
  <conditionalFormatting sqref="F119:F121">
    <cfRule type="cellIs" dxfId="872" priority="395" stopIfTrue="1" operator="notEqual">
      <formula>""</formula>
    </cfRule>
  </conditionalFormatting>
  <conditionalFormatting sqref="E128">
    <cfRule type="cellIs" dxfId="871" priority="378" stopIfTrue="1" operator="notEqual">
      <formula>""</formula>
    </cfRule>
  </conditionalFormatting>
  <conditionalFormatting sqref="F119:F121">
    <cfRule type="cellIs" dxfId="870" priority="396" stopIfTrue="1" operator="notEqual">
      <formula>""</formula>
    </cfRule>
  </conditionalFormatting>
  <conditionalFormatting sqref="E129 G129:H129">
    <cfRule type="cellIs" dxfId="869" priority="375" stopIfTrue="1" operator="notEqual">
      <formula>""</formula>
    </cfRule>
  </conditionalFormatting>
  <conditionalFormatting sqref="E129">
    <cfRule type="cellIs" dxfId="868" priority="373" stopIfTrue="1" operator="notEqual">
      <formula>""</formula>
    </cfRule>
  </conditionalFormatting>
  <conditionalFormatting sqref="E129 G129:H129">
    <cfRule type="cellIs" dxfId="867" priority="374" stopIfTrue="1" operator="notEqual">
      <formula>""</formula>
    </cfRule>
  </conditionalFormatting>
  <conditionalFormatting sqref="E130 G130:H130">
    <cfRule type="cellIs" dxfId="866" priority="372" stopIfTrue="1" operator="notEqual">
      <formula>""</formula>
    </cfRule>
  </conditionalFormatting>
  <conditionalFormatting sqref="E130 G130:H130">
    <cfRule type="cellIs" dxfId="865" priority="371" stopIfTrue="1" operator="notEqual">
      <formula>""</formula>
    </cfRule>
  </conditionalFormatting>
  <conditionalFormatting sqref="E63:E65 G63:H65">
    <cfRule type="cellIs" dxfId="864" priority="350" stopIfTrue="1" operator="notEqual">
      <formula>""</formula>
    </cfRule>
  </conditionalFormatting>
  <conditionalFormatting sqref="E63:E65 G63:H65">
    <cfRule type="cellIs" dxfId="863" priority="351" stopIfTrue="1" operator="notEqual">
      <formula>""</formula>
    </cfRule>
  </conditionalFormatting>
  <conditionalFormatting sqref="E130">
    <cfRule type="cellIs" dxfId="862" priority="370" stopIfTrue="1" operator="notEqual">
      <formula>""</formula>
    </cfRule>
  </conditionalFormatting>
  <conditionalFormatting sqref="E126 G126:H126">
    <cfRule type="cellIs" dxfId="861" priority="354" stopIfTrue="1" operator="notEqual">
      <formula>""</formula>
    </cfRule>
  </conditionalFormatting>
  <conditionalFormatting sqref="E126">
    <cfRule type="cellIs" dxfId="860" priority="353" stopIfTrue="1" operator="notEqual">
      <formula>""</formula>
    </cfRule>
  </conditionalFormatting>
  <conditionalFormatting sqref="E131 G131:H131">
    <cfRule type="cellIs" dxfId="859" priority="369" stopIfTrue="1" operator="notEqual">
      <formula>""</formula>
    </cfRule>
  </conditionalFormatting>
  <conditionalFormatting sqref="E131">
    <cfRule type="cellIs" dxfId="858" priority="367" stopIfTrue="1" operator="notEqual">
      <formula>""</formula>
    </cfRule>
  </conditionalFormatting>
  <conditionalFormatting sqref="E131 G131:H131">
    <cfRule type="cellIs" dxfId="857" priority="368" stopIfTrue="1" operator="notEqual">
      <formula>""</formula>
    </cfRule>
  </conditionalFormatting>
  <conditionalFormatting sqref="E132 G132:H132 H133">
    <cfRule type="cellIs" dxfId="856" priority="366" stopIfTrue="1" operator="notEqual">
      <formula>""</formula>
    </cfRule>
  </conditionalFormatting>
  <conditionalFormatting sqref="E132 G132:H132 H133">
    <cfRule type="cellIs" dxfId="855" priority="365" stopIfTrue="1" operator="notEqual">
      <formula>""</formula>
    </cfRule>
  </conditionalFormatting>
  <conditionalFormatting sqref="E132">
    <cfRule type="cellIs" dxfId="854" priority="364" stopIfTrue="1" operator="notEqual">
      <formula>""</formula>
    </cfRule>
  </conditionalFormatting>
  <conditionalFormatting sqref="E126 G126:H126">
    <cfRule type="cellIs" dxfId="853" priority="355" stopIfTrue="1" operator="notEqual">
      <formula>""</formula>
    </cfRule>
  </conditionalFormatting>
  <conditionalFormatting sqref="E125 G125:H125">
    <cfRule type="cellIs" dxfId="852" priority="358" stopIfTrue="1" operator="notEqual">
      <formula>""</formula>
    </cfRule>
  </conditionalFormatting>
  <conditionalFormatting sqref="E66">
    <cfRule type="cellIs" dxfId="851" priority="346" stopIfTrue="1" operator="notEqual">
      <formula>""</formula>
    </cfRule>
  </conditionalFormatting>
  <conditionalFormatting sqref="E67:E82">
    <cfRule type="cellIs" dxfId="850" priority="343" stopIfTrue="1" operator="notEqual">
      <formula>""</formula>
    </cfRule>
  </conditionalFormatting>
  <conditionalFormatting sqref="E67:E82 G67:H82">
    <cfRule type="cellIs" dxfId="849" priority="344" stopIfTrue="1" operator="notEqual">
      <formula>""</formula>
    </cfRule>
  </conditionalFormatting>
  <conditionalFormatting sqref="E70:E82 G70:H82">
    <cfRule type="cellIs" dxfId="848" priority="342" stopIfTrue="1" operator="notEqual">
      <formula>""</formula>
    </cfRule>
  </conditionalFormatting>
  <conditionalFormatting sqref="E70:E82 G70:H82">
    <cfRule type="cellIs" dxfId="847" priority="341" stopIfTrue="1" operator="notEqual">
      <formula>""</formula>
    </cfRule>
  </conditionalFormatting>
  <conditionalFormatting sqref="E83:E84 G83:H84">
    <cfRule type="cellIs" dxfId="846" priority="338" stopIfTrue="1" operator="notEqual">
      <formula>""</formula>
    </cfRule>
  </conditionalFormatting>
  <conditionalFormatting sqref="E70:E82">
    <cfRule type="cellIs" dxfId="845" priority="340" stopIfTrue="1" operator="notEqual">
      <formula>""</formula>
    </cfRule>
  </conditionalFormatting>
  <conditionalFormatting sqref="E83:E84 G83:H84">
    <cfRule type="cellIs" dxfId="844" priority="339" stopIfTrue="1" operator="notEqual">
      <formula>""</formula>
    </cfRule>
  </conditionalFormatting>
  <conditionalFormatting sqref="E83:E84">
    <cfRule type="cellIs" dxfId="843" priority="337" stopIfTrue="1" operator="notEqual">
      <formula>""</formula>
    </cfRule>
  </conditionalFormatting>
  <conditionalFormatting sqref="E84">
    <cfRule type="cellIs" dxfId="842" priority="334" stopIfTrue="1" operator="notEqual">
      <formula>""</formula>
    </cfRule>
  </conditionalFormatting>
  <conditionalFormatting sqref="E85:E86 G85:H86">
    <cfRule type="cellIs" dxfId="841" priority="332" stopIfTrue="1" operator="notEqual">
      <formula>""</formula>
    </cfRule>
  </conditionalFormatting>
  <conditionalFormatting sqref="E86 G86:H86">
    <cfRule type="cellIs" dxfId="840" priority="329" stopIfTrue="1" operator="notEqual">
      <formula>""</formula>
    </cfRule>
  </conditionalFormatting>
  <conditionalFormatting sqref="E85:E86 G85:H86">
    <cfRule type="cellIs" dxfId="839" priority="333" stopIfTrue="1" operator="notEqual">
      <formula>""</formula>
    </cfRule>
  </conditionalFormatting>
  <conditionalFormatting sqref="E86 G86:H86">
    <cfRule type="cellIs" dxfId="838" priority="330" stopIfTrue="1" operator="notEqual">
      <formula>""</formula>
    </cfRule>
  </conditionalFormatting>
  <conditionalFormatting sqref="E86">
    <cfRule type="cellIs" dxfId="837" priority="328" stopIfTrue="1" operator="notEqual">
      <formula>""</formula>
    </cfRule>
  </conditionalFormatting>
  <conditionalFormatting sqref="E87:E88 G87:H88">
    <cfRule type="cellIs" dxfId="836" priority="327" stopIfTrue="1" operator="notEqual">
      <formula>""</formula>
    </cfRule>
  </conditionalFormatting>
  <conditionalFormatting sqref="E87:E88">
    <cfRule type="cellIs" dxfId="835" priority="325" stopIfTrue="1" operator="notEqual">
      <formula>""</formula>
    </cfRule>
  </conditionalFormatting>
  <conditionalFormatting sqref="E87:E88 G87:H88">
    <cfRule type="cellIs" dxfId="834" priority="326" stopIfTrue="1" operator="notEqual">
      <formula>""</formula>
    </cfRule>
  </conditionalFormatting>
  <conditionalFormatting sqref="E88">
    <cfRule type="cellIs" dxfId="833" priority="322" stopIfTrue="1" operator="notEqual">
      <formula>""</formula>
    </cfRule>
  </conditionalFormatting>
  <conditionalFormatting sqref="B134:C134">
    <cfRule type="cellIs" dxfId="832" priority="363" stopIfTrue="1" operator="notEqual">
      <formula>""</formula>
    </cfRule>
  </conditionalFormatting>
  <conditionalFormatting sqref="E133 G133">
    <cfRule type="cellIs" dxfId="831" priority="362" stopIfTrue="1" operator="notEqual">
      <formula>""</formula>
    </cfRule>
  </conditionalFormatting>
  <conditionalFormatting sqref="E133 G133">
    <cfRule type="cellIs" dxfId="830" priority="361" stopIfTrue="1" operator="notEqual">
      <formula>""</formula>
    </cfRule>
  </conditionalFormatting>
  <conditionalFormatting sqref="E133">
    <cfRule type="cellIs" dxfId="829" priority="360" stopIfTrue="1" operator="notEqual">
      <formula>""</formula>
    </cfRule>
  </conditionalFormatting>
  <conditionalFormatting sqref="Y135:AA135">
    <cfRule type="cellIs" dxfId="828" priority="359" stopIfTrue="1" operator="notEqual">
      <formula>""</formula>
    </cfRule>
  </conditionalFormatting>
  <conditionalFormatting sqref="E125">
    <cfRule type="cellIs" dxfId="827" priority="356" stopIfTrue="1" operator="notEqual">
      <formula>""</formula>
    </cfRule>
  </conditionalFormatting>
  <conditionalFormatting sqref="E125 G125:H125">
    <cfRule type="cellIs" dxfId="826" priority="357" stopIfTrue="1" operator="notEqual">
      <formula>""</formula>
    </cfRule>
  </conditionalFormatting>
  <conditionalFormatting sqref="E63:E65">
    <cfRule type="cellIs" dxfId="825" priority="349" stopIfTrue="1" operator="notEqual">
      <formula>""</formula>
    </cfRule>
  </conditionalFormatting>
  <conditionalFormatting sqref="E66 G66:H66">
    <cfRule type="cellIs" dxfId="824" priority="348" stopIfTrue="1" operator="notEqual">
      <formula>""</formula>
    </cfRule>
  </conditionalFormatting>
  <conditionalFormatting sqref="E66 G66:H66">
    <cfRule type="cellIs" dxfId="823" priority="347" stopIfTrue="1" operator="notEqual">
      <formula>""</formula>
    </cfRule>
  </conditionalFormatting>
  <conditionalFormatting sqref="E67:E82 G67:H82">
    <cfRule type="cellIs" dxfId="822" priority="345" stopIfTrue="1" operator="notEqual">
      <formula>""</formula>
    </cfRule>
  </conditionalFormatting>
  <conditionalFormatting sqref="E84 G84:H84">
    <cfRule type="cellIs" dxfId="821" priority="335" stopIfTrue="1" operator="notEqual">
      <formula>""</formula>
    </cfRule>
  </conditionalFormatting>
  <conditionalFormatting sqref="E84 G84:H84">
    <cfRule type="cellIs" dxfId="820" priority="336" stopIfTrue="1" operator="notEqual">
      <formula>""</formula>
    </cfRule>
  </conditionalFormatting>
  <conditionalFormatting sqref="E85:E86">
    <cfRule type="cellIs" dxfId="819" priority="331" stopIfTrue="1" operator="notEqual">
      <formula>""</formula>
    </cfRule>
  </conditionalFormatting>
  <conditionalFormatting sqref="E88 G88:H88">
    <cfRule type="cellIs" dxfId="818" priority="323" stopIfTrue="1" operator="notEqual">
      <formula>""</formula>
    </cfRule>
  </conditionalFormatting>
  <conditionalFormatting sqref="E88 G88:H88">
    <cfRule type="cellIs" dxfId="817" priority="324" stopIfTrue="1" operator="notEqual">
      <formula>""</formula>
    </cfRule>
  </conditionalFormatting>
  <conditionalFormatting sqref="E89:E90 G89:H90">
    <cfRule type="cellIs" dxfId="816" priority="321" stopIfTrue="1" operator="notEqual">
      <formula>""</formula>
    </cfRule>
  </conditionalFormatting>
  <conditionalFormatting sqref="E90 G90:H90">
    <cfRule type="cellIs" dxfId="815" priority="317" stopIfTrue="1" operator="notEqual">
      <formula>""</formula>
    </cfRule>
  </conditionalFormatting>
  <conditionalFormatting sqref="E89:E90">
    <cfRule type="cellIs" dxfId="814" priority="319" stopIfTrue="1" operator="notEqual">
      <formula>""</formula>
    </cfRule>
  </conditionalFormatting>
  <conditionalFormatting sqref="E89:E90 G89:H90">
    <cfRule type="cellIs" dxfId="813" priority="320" stopIfTrue="1" operator="notEqual">
      <formula>""</formula>
    </cfRule>
  </conditionalFormatting>
  <conditionalFormatting sqref="E90 G90:H90">
    <cfRule type="cellIs" dxfId="812" priority="318" stopIfTrue="1" operator="notEqual">
      <formula>""</formula>
    </cfRule>
  </conditionalFormatting>
  <conditionalFormatting sqref="E90">
    <cfRule type="cellIs" dxfId="811" priority="316" stopIfTrue="1" operator="notEqual">
      <formula>""</formula>
    </cfRule>
  </conditionalFormatting>
  <conditionalFormatting sqref="E91:E92 G91:H92">
    <cfRule type="cellIs" dxfId="810" priority="315" stopIfTrue="1" operator="notEqual">
      <formula>""</formula>
    </cfRule>
  </conditionalFormatting>
  <conditionalFormatting sqref="E92 G92:H92">
    <cfRule type="cellIs" dxfId="809" priority="311" stopIfTrue="1" operator="notEqual">
      <formula>""</formula>
    </cfRule>
  </conditionalFormatting>
  <conditionalFormatting sqref="E91:E92">
    <cfRule type="cellIs" dxfId="808" priority="313" stopIfTrue="1" operator="notEqual">
      <formula>""</formula>
    </cfRule>
  </conditionalFormatting>
  <conditionalFormatting sqref="E91:E92 G91:H92">
    <cfRule type="cellIs" dxfId="807" priority="314" stopIfTrue="1" operator="notEqual">
      <formula>""</formula>
    </cfRule>
  </conditionalFormatting>
  <conditionalFormatting sqref="E92 G92:H92">
    <cfRule type="cellIs" dxfId="806" priority="312" stopIfTrue="1" operator="notEqual">
      <formula>""</formula>
    </cfRule>
  </conditionalFormatting>
  <conditionalFormatting sqref="E92">
    <cfRule type="cellIs" dxfId="805" priority="310" stopIfTrue="1" operator="notEqual">
      <formula>""</formula>
    </cfRule>
  </conditionalFormatting>
  <conditionalFormatting sqref="E93:E106 G93:H106">
    <cfRule type="cellIs" dxfId="804" priority="309" stopIfTrue="1" operator="notEqual">
      <formula>""</formula>
    </cfRule>
  </conditionalFormatting>
  <conditionalFormatting sqref="E94 G94:H94 E96 E98 E100 E102 E104 E106 G96:H96 G98:H98 G100:H100 G102:H102 G104:H104 G106:H106">
    <cfRule type="cellIs" dxfId="803" priority="305" stopIfTrue="1" operator="notEqual">
      <formula>""</formula>
    </cfRule>
  </conditionalFormatting>
  <conditionalFormatting sqref="E93:E106">
    <cfRule type="cellIs" dxfId="802" priority="307" stopIfTrue="1" operator="notEqual">
      <formula>""</formula>
    </cfRule>
  </conditionalFormatting>
  <conditionalFormatting sqref="E93:E106 G93:H106">
    <cfRule type="cellIs" dxfId="801" priority="308" stopIfTrue="1" operator="notEqual">
      <formula>""</formula>
    </cfRule>
  </conditionalFormatting>
  <conditionalFormatting sqref="E94 G94:H94 E96 E98 E100 E102 E104 E106 G96:H96 G98:H98 G100:H100 G102:H102 G104:H104 G106:H106">
    <cfRule type="cellIs" dxfId="800" priority="306" stopIfTrue="1" operator="notEqual">
      <formula>""</formula>
    </cfRule>
  </conditionalFormatting>
  <conditionalFormatting sqref="E94 E96 E98 E100 E102 E104 E106">
    <cfRule type="cellIs" dxfId="799" priority="304" stopIfTrue="1" operator="notEqual">
      <formula>""</formula>
    </cfRule>
  </conditionalFormatting>
  <conditionalFormatting sqref="D9">
    <cfRule type="cellIs" dxfId="798" priority="303" stopIfTrue="1" operator="equal">
      <formula>"Total"</formula>
    </cfRule>
  </conditionalFormatting>
  <conditionalFormatting sqref="D9">
    <cfRule type="cellIs" dxfId="797" priority="302" stopIfTrue="1" operator="equal">
      <formula>"Total"</formula>
    </cfRule>
  </conditionalFormatting>
  <conditionalFormatting sqref="D134">
    <cfRule type="cellIs" dxfId="796" priority="301" stopIfTrue="1" operator="equal">
      <formula>"Total"</formula>
    </cfRule>
  </conditionalFormatting>
  <conditionalFormatting sqref="D122">
    <cfRule type="cellIs" dxfId="795" priority="298" stopIfTrue="1" operator="notEqual">
      <formula>""</formula>
    </cfRule>
  </conditionalFormatting>
  <conditionalFormatting sqref="D122">
    <cfRule type="cellIs" dxfId="794" priority="300" stopIfTrue="1" operator="notEqual">
      <formula>""</formula>
    </cfRule>
  </conditionalFormatting>
  <conditionalFormatting sqref="D122">
    <cfRule type="cellIs" dxfId="793" priority="299" stopIfTrue="1" operator="notEqual">
      <formula>""</formula>
    </cfRule>
  </conditionalFormatting>
  <conditionalFormatting sqref="D123:D133">
    <cfRule type="cellIs" dxfId="792" priority="297" stopIfTrue="1" operator="equal">
      <formula>"Total"</formula>
    </cfRule>
  </conditionalFormatting>
  <conditionalFormatting sqref="E107:E118 G107:H118">
    <cfRule type="cellIs" dxfId="791" priority="123" stopIfTrue="1" operator="notEqual">
      <formula>""</formula>
    </cfRule>
  </conditionalFormatting>
  <conditionalFormatting sqref="E107:E118 G107:H118">
    <cfRule type="cellIs" dxfId="790" priority="122" stopIfTrue="1" operator="notEqual">
      <formula>""</formula>
    </cfRule>
  </conditionalFormatting>
  <conditionalFormatting sqref="E108 E110 E112 E114 E116 E118 G108:H108 G110:H110 G112:H112 G114:H114 G116:H116 G118:H118">
    <cfRule type="cellIs" dxfId="789" priority="120" stopIfTrue="1" operator="notEqual">
      <formula>""</formula>
    </cfRule>
  </conditionalFormatting>
  <conditionalFormatting sqref="E107:E118">
    <cfRule type="cellIs" dxfId="788" priority="121" stopIfTrue="1" operator="notEqual">
      <formula>""</formula>
    </cfRule>
  </conditionalFormatting>
  <conditionalFormatting sqref="E108 E110 E112 E114 E116 E118 G108:H108 G110:H110 G112:H112 G114:H114 G116:H116 G118:H118">
    <cfRule type="cellIs" dxfId="787" priority="119" stopIfTrue="1" operator="notEqual">
      <formula>""</formula>
    </cfRule>
  </conditionalFormatting>
  <conditionalFormatting sqref="E108 E110 E112 E114 E116 E118">
    <cfRule type="cellIs" dxfId="786" priority="118" stopIfTrue="1" operator="notEqual">
      <formula>""</formula>
    </cfRule>
  </conditionalFormatting>
  <conditionalFormatting sqref="B11:B22">
    <cfRule type="cellIs" dxfId="785" priority="205" stopIfTrue="1" operator="notEqual">
      <formula>""</formula>
    </cfRule>
  </conditionalFormatting>
  <conditionalFormatting sqref="C122:C133">
    <cfRule type="cellIs" dxfId="784" priority="257" stopIfTrue="1" operator="notEqual">
      <formula>""</formula>
    </cfRule>
  </conditionalFormatting>
  <conditionalFormatting sqref="C122:C133">
    <cfRule type="cellIs" dxfId="783" priority="256" stopIfTrue="1" operator="notEqual">
      <formula>""</formula>
    </cfRule>
  </conditionalFormatting>
  <conditionalFormatting sqref="F122">
    <cfRule type="cellIs" dxfId="782" priority="252" stopIfTrue="1" operator="notEqual">
      <formula>""</formula>
    </cfRule>
  </conditionalFormatting>
  <conditionalFormatting sqref="F123:F133">
    <cfRule type="cellIs" dxfId="781" priority="251" stopIfTrue="1" operator="notEqual">
      <formula>""</formula>
    </cfRule>
  </conditionalFormatting>
  <conditionalFormatting sqref="F123:F133">
    <cfRule type="cellIs" dxfId="780" priority="250" stopIfTrue="1" operator="notEqual">
      <formula>""</formula>
    </cfRule>
  </conditionalFormatting>
  <conditionalFormatting sqref="B23:B34 B95:B106">
    <cfRule type="cellIs" dxfId="779" priority="249" stopIfTrue="1" operator="notEqual">
      <formula>""</formula>
    </cfRule>
  </conditionalFormatting>
  <conditionalFormatting sqref="B35:B94">
    <cfRule type="cellIs" dxfId="778" priority="248" stopIfTrue="1" operator="notEqual">
      <formula>""</formula>
    </cfRule>
  </conditionalFormatting>
  <conditionalFormatting sqref="E11:E22 G11:H22">
    <cfRule type="cellIs" dxfId="777" priority="247" stopIfTrue="1" operator="notEqual">
      <formula>""</formula>
    </cfRule>
  </conditionalFormatting>
  <conditionalFormatting sqref="B107:B118">
    <cfRule type="cellIs" dxfId="776" priority="35" stopIfTrue="1" operator="notEqual">
      <formula>""</formula>
    </cfRule>
  </conditionalFormatting>
  <conditionalFormatting sqref="B107:B118">
    <cfRule type="cellIs" dxfId="775" priority="34" stopIfTrue="1" operator="notEqual">
      <formula>""</formula>
    </cfRule>
  </conditionalFormatting>
  <conditionalFormatting sqref="F95:F118">
    <cfRule type="cellIs" dxfId="774" priority="30" stopIfTrue="1" operator="notEqual">
      <formula>""</formula>
    </cfRule>
  </conditionalFormatting>
  <conditionalFormatting sqref="F11:F94">
    <cfRule type="cellIs" dxfId="773" priority="31" stopIfTrue="1" operator="notEqual">
      <formula>""</formula>
    </cfRule>
  </conditionalFormatting>
  <conditionalFormatting sqref="C11:C22">
    <cfRule type="cellIs" dxfId="772" priority="29" stopIfTrue="1" operator="notEqual">
      <formula>""</formula>
    </cfRule>
  </conditionalFormatting>
  <conditionalFormatting sqref="C12:C22">
    <cfRule type="cellIs" dxfId="771" priority="28" stopIfTrue="1" operator="notEqual">
      <formula>""</formula>
    </cfRule>
  </conditionalFormatting>
  <conditionalFormatting sqref="C23:C34">
    <cfRule type="cellIs" dxfId="770" priority="26" stopIfTrue="1" operator="notEqual">
      <formula>""</formula>
    </cfRule>
  </conditionalFormatting>
  <conditionalFormatting sqref="C12:C22">
    <cfRule type="cellIs" dxfId="769" priority="27" stopIfTrue="1" operator="notEqual">
      <formula>""</formula>
    </cfRule>
  </conditionalFormatting>
  <conditionalFormatting sqref="C24:C34">
    <cfRule type="cellIs" dxfId="768" priority="25" stopIfTrue="1" operator="notEqual">
      <formula>""</formula>
    </cfRule>
  </conditionalFormatting>
  <conditionalFormatting sqref="C24:C34">
    <cfRule type="cellIs" dxfId="767" priority="24" stopIfTrue="1" operator="notEqual">
      <formula>""</formula>
    </cfRule>
  </conditionalFormatting>
  <conditionalFormatting sqref="C35:C46">
    <cfRule type="cellIs" dxfId="766" priority="23" stopIfTrue="1" operator="notEqual">
      <formula>""</formula>
    </cfRule>
  </conditionalFormatting>
  <conditionalFormatting sqref="C36:C46">
    <cfRule type="cellIs" dxfId="765" priority="21" stopIfTrue="1" operator="notEqual">
      <formula>""</formula>
    </cfRule>
  </conditionalFormatting>
  <conditionalFormatting sqref="C36:C46">
    <cfRule type="cellIs" dxfId="764" priority="22" stopIfTrue="1" operator="notEqual">
      <formula>""</formula>
    </cfRule>
  </conditionalFormatting>
  <conditionalFormatting sqref="C47:C58">
    <cfRule type="cellIs" dxfId="763" priority="20" stopIfTrue="1" operator="notEqual">
      <formula>""</formula>
    </cfRule>
  </conditionalFormatting>
  <conditionalFormatting sqref="C48:C58">
    <cfRule type="cellIs" dxfId="762" priority="19" stopIfTrue="1" operator="notEqual">
      <formula>""</formula>
    </cfRule>
  </conditionalFormatting>
  <conditionalFormatting sqref="C48:C58">
    <cfRule type="cellIs" dxfId="761" priority="18" stopIfTrue="1" operator="notEqual">
      <formula>""</formula>
    </cfRule>
  </conditionalFormatting>
  <conditionalFormatting sqref="C59:C70">
    <cfRule type="cellIs" dxfId="760" priority="17" stopIfTrue="1" operator="notEqual">
      <formula>""</formula>
    </cfRule>
  </conditionalFormatting>
  <conditionalFormatting sqref="C60:C70">
    <cfRule type="cellIs" dxfId="759" priority="16" stopIfTrue="1" operator="notEqual">
      <formula>""</formula>
    </cfRule>
  </conditionalFormatting>
  <conditionalFormatting sqref="C60:C70">
    <cfRule type="cellIs" dxfId="758" priority="15" stopIfTrue="1" operator="notEqual">
      <formula>""</formula>
    </cfRule>
  </conditionalFormatting>
  <conditionalFormatting sqref="C71:C82">
    <cfRule type="cellIs" dxfId="757" priority="14" stopIfTrue="1" operator="notEqual">
      <formula>""</formula>
    </cfRule>
  </conditionalFormatting>
  <conditionalFormatting sqref="C72:C82">
    <cfRule type="cellIs" dxfId="756" priority="13" stopIfTrue="1" operator="notEqual">
      <formula>""</formula>
    </cfRule>
  </conditionalFormatting>
  <conditionalFormatting sqref="C72:C82">
    <cfRule type="cellIs" dxfId="755" priority="12" stopIfTrue="1" operator="notEqual">
      <formula>""</formula>
    </cfRule>
  </conditionalFormatting>
  <conditionalFormatting sqref="C83:C94">
    <cfRule type="cellIs" dxfId="754" priority="11" stopIfTrue="1" operator="notEqual">
      <formula>""</formula>
    </cfRule>
  </conditionalFormatting>
  <conditionalFormatting sqref="C84:C94">
    <cfRule type="cellIs" dxfId="753" priority="9" stopIfTrue="1" operator="notEqual">
      <formula>""</formula>
    </cfRule>
  </conditionalFormatting>
  <conditionalFormatting sqref="C84:C94">
    <cfRule type="cellIs" dxfId="752" priority="10" stopIfTrue="1" operator="notEqual">
      <formula>""</formula>
    </cfRule>
  </conditionalFormatting>
  <conditionalFormatting sqref="D11:D106">
    <cfRule type="cellIs" dxfId="751" priority="33" stopIfTrue="1" operator="equal">
      <formula>"Total"</formula>
    </cfRule>
  </conditionalFormatting>
  <conditionalFormatting sqref="D107:D118">
    <cfRule type="cellIs" dxfId="750" priority="32" stopIfTrue="1" operator="equal">
      <formula>"Total"</formula>
    </cfRule>
  </conditionalFormatting>
  <conditionalFormatting sqref="C95:C106">
    <cfRule type="cellIs" dxfId="749" priority="8" stopIfTrue="1" operator="notEqual">
      <formula>""</formula>
    </cfRule>
  </conditionalFormatting>
  <conditionalFormatting sqref="C96:C106">
    <cfRule type="cellIs" dxfId="748" priority="7" stopIfTrue="1" operator="notEqual">
      <formula>""</formula>
    </cfRule>
  </conditionalFormatting>
  <conditionalFormatting sqref="C96:C106">
    <cfRule type="cellIs" dxfId="747" priority="6" stopIfTrue="1" operator="notEqual">
      <formula>""</formula>
    </cfRule>
  </conditionalFormatting>
  <conditionalFormatting sqref="C107:C118">
    <cfRule type="cellIs" dxfId="746" priority="5" stopIfTrue="1" operator="notEqual">
      <formula>""</formula>
    </cfRule>
  </conditionalFormatting>
  <conditionalFormatting sqref="C108:C118">
    <cfRule type="cellIs" dxfId="745" priority="4" stopIfTrue="1" operator="notEqual">
      <formula>""</formula>
    </cfRule>
  </conditionalFormatting>
  <conditionalFormatting sqref="C108:C118">
    <cfRule type="cellIs" dxfId="744" priority="3" stopIfTrue="1" operator="notEqual">
      <formula>""</formula>
    </cfRule>
  </conditionalFormatting>
  <conditionalFormatting sqref="B122:B133">
    <cfRule type="cellIs" dxfId="743" priority="1" stopIfTrue="1" operator="notEqual">
      <formula>""</formula>
    </cfRule>
  </conditionalFormatting>
  <conditionalFormatting sqref="B122:B133">
    <cfRule type="cellIs" dxfId="742" priority="2" stopIfTrue="1" operator="notEqual">
      <formula>""</formula>
    </cfRule>
  </conditionalFormatting>
  <pageMargins left="0.23622047244094491" right="0.11811023622047245" top="0.31496062992125984" bottom="0.27559055118110237" header="0.15748031496062992" footer="0.31496062992125984"/>
  <pageSetup paperSize="9" scale="8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zoomScale="110" zoomScaleNormal="110" workbookViewId="0">
      <pane ySplit="11" topLeftCell="A96" activePane="bottomLeft" state="frozen"/>
      <selection pane="bottomLeft" activeCell="A96" sqref="A96"/>
    </sheetView>
  </sheetViews>
  <sheetFormatPr defaultRowHeight="12.5"/>
  <cols>
    <col min="1" max="1" width="2.7265625" customWidth="1"/>
    <col min="2" max="2" width="5" style="1" customWidth="1"/>
    <col min="3" max="3" width="5.81640625" style="1" customWidth="1"/>
    <col min="4" max="4" width="6.7265625" style="1" customWidth="1"/>
    <col min="5" max="5" width="5.81640625" style="1" customWidth="1"/>
    <col min="6" max="7" width="5" style="1" customWidth="1"/>
    <col min="8" max="8" width="8" style="1" customWidth="1"/>
    <col min="9" max="9" width="5.81640625" style="1" customWidth="1"/>
    <col min="10" max="10" width="6" style="1" customWidth="1"/>
    <col min="11" max="11" width="6.7265625" style="1" customWidth="1"/>
    <col min="12" max="13" width="6" style="1" customWidth="1"/>
    <col min="14" max="14" width="6.453125" style="1" customWidth="1"/>
    <col min="15" max="16" width="6" style="1" customWidth="1"/>
    <col min="17" max="17" width="6.26953125" style="1" customWidth="1"/>
    <col min="18" max="19" width="6" style="1" customWidth="1"/>
    <col min="20" max="20" width="6.1796875" style="1" customWidth="1"/>
    <col min="21" max="21" width="6" style="1" customWidth="1"/>
    <col min="22" max="22" width="6.1796875" style="1" customWidth="1"/>
    <col min="23" max="23" width="6.453125" style="1" customWidth="1"/>
    <col min="24" max="24" width="6" style="1" customWidth="1"/>
    <col min="25" max="27" width="0.54296875" style="1" customWidth="1"/>
  </cols>
  <sheetData>
    <row r="1" spans="1:27" ht="1.5" customHeight="1"/>
    <row r="3" spans="1:27" ht="9" customHeight="1"/>
    <row r="4" spans="1:27" ht="9.75" customHeight="1">
      <c r="I4" s="3" t="s">
        <v>0</v>
      </c>
      <c r="J4" s="2"/>
      <c r="K4" s="2"/>
      <c r="L4" s="2"/>
      <c r="M4" s="2"/>
      <c r="N4" s="2"/>
    </row>
    <row r="5" spans="1:27" ht="9.75" customHeight="1">
      <c r="I5" s="3" t="s">
        <v>1</v>
      </c>
      <c r="J5" s="2"/>
      <c r="K5" s="2"/>
      <c r="L5" s="2"/>
      <c r="M5" s="2"/>
      <c r="N5" s="2"/>
    </row>
    <row r="6" spans="1:27">
      <c r="I6" s="4" t="s">
        <v>2</v>
      </c>
    </row>
    <row r="7" spans="1:27" ht="3.75" customHeight="1"/>
    <row r="8" spans="1:27" ht="14">
      <c r="B8" s="101" t="s">
        <v>3</v>
      </c>
      <c r="C8" s="101"/>
      <c r="D8" s="101"/>
      <c r="E8" s="101"/>
      <c r="F8" s="101"/>
      <c r="G8" s="101"/>
      <c r="H8" s="39"/>
      <c r="I8" s="39"/>
      <c r="J8" s="39"/>
      <c r="P8" s="102" t="s">
        <v>34</v>
      </c>
      <c r="Q8" s="19"/>
      <c r="R8" s="19"/>
      <c r="S8" s="19"/>
      <c r="T8" s="180"/>
      <c r="U8" s="180"/>
      <c r="V8" s="436">
        <f>'base(indices)'!I2</f>
        <v>45505</v>
      </c>
      <c r="W8" s="436"/>
    </row>
    <row r="9" spans="1:27" ht="13.5" thickBot="1">
      <c r="B9" s="6" t="s">
        <v>35</v>
      </c>
      <c r="C9" s="6"/>
      <c r="F9" s="5"/>
      <c r="G9" s="5"/>
      <c r="K9" s="117" t="s">
        <v>36</v>
      </c>
      <c r="L9" s="97"/>
      <c r="M9" s="98"/>
      <c r="N9" s="99"/>
      <c r="O9" s="98"/>
    </row>
    <row r="10" spans="1:27" ht="12" customHeight="1" thickBot="1">
      <c r="A10" s="438" t="s">
        <v>6</v>
      </c>
      <c r="B10" s="474" t="s">
        <v>7</v>
      </c>
      <c r="C10" s="448" t="s">
        <v>8</v>
      </c>
      <c r="D10" s="446" t="s">
        <v>9</v>
      </c>
      <c r="E10" s="446" t="s">
        <v>10</v>
      </c>
      <c r="F10" s="446" t="s">
        <v>37</v>
      </c>
      <c r="G10" s="446" t="s">
        <v>38</v>
      </c>
      <c r="H10" s="476" t="s">
        <v>39</v>
      </c>
      <c r="I10" s="478" t="s">
        <v>40</v>
      </c>
      <c r="J10" s="468" t="s">
        <v>41</v>
      </c>
      <c r="K10" s="469"/>
      <c r="L10" s="208" t="s">
        <v>42</v>
      </c>
      <c r="M10" s="126">
        <v>0.9</v>
      </c>
      <c r="N10" s="127" t="s">
        <v>42</v>
      </c>
      <c r="O10" s="128"/>
      <c r="P10" s="129">
        <v>0.8</v>
      </c>
      <c r="Q10" s="130" t="s">
        <v>42</v>
      </c>
      <c r="R10" s="131"/>
      <c r="S10" s="126">
        <v>0.7</v>
      </c>
      <c r="T10" s="127"/>
      <c r="U10" s="128"/>
      <c r="V10" s="129">
        <v>0.6</v>
      </c>
      <c r="W10" s="130" t="s">
        <v>43</v>
      </c>
      <c r="X10" s="131"/>
      <c r="Y10" s="132">
        <v>0.5</v>
      </c>
      <c r="Z10" s="127" t="s">
        <v>42</v>
      </c>
      <c r="AA10" s="133"/>
    </row>
    <row r="11" spans="1:27" ht="24" customHeight="1" thickBot="1">
      <c r="A11" s="473"/>
      <c r="B11" s="475"/>
      <c r="C11" s="456"/>
      <c r="D11" s="467"/>
      <c r="E11" s="467"/>
      <c r="F11" s="467"/>
      <c r="G11" s="467"/>
      <c r="H11" s="477"/>
      <c r="I11" s="479"/>
      <c r="J11" s="31" t="s">
        <v>44</v>
      </c>
      <c r="K11" s="140" t="s">
        <v>45</v>
      </c>
      <c r="L11" s="191" t="s">
        <v>18</v>
      </c>
      <c r="M11" s="31" t="s">
        <v>44</v>
      </c>
      <c r="N11" s="140" t="s">
        <v>45</v>
      </c>
      <c r="O11" s="30" t="s">
        <v>20</v>
      </c>
      <c r="P11" s="31" t="s">
        <v>44</v>
      </c>
      <c r="Q11" s="140" t="s">
        <v>45</v>
      </c>
      <c r="R11" s="30" t="s">
        <v>21</v>
      </c>
      <c r="S11" s="31" t="s">
        <v>44</v>
      </c>
      <c r="T11" s="140" t="s">
        <v>45</v>
      </c>
      <c r="U11" s="30" t="s">
        <v>22</v>
      </c>
      <c r="V11" s="31" t="s">
        <v>44</v>
      </c>
      <c r="W11" s="140" t="s">
        <v>45</v>
      </c>
      <c r="X11" s="30" t="s">
        <v>23</v>
      </c>
      <c r="Y11" s="140" t="s">
        <v>45</v>
      </c>
      <c r="Z11" s="140" t="s">
        <v>45</v>
      </c>
      <c r="AA11" s="30" t="s">
        <v>46</v>
      </c>
    </row>
    <row r="12" spans="1:27" ht="13.5" customHeight="1">
      <c r="A12" s="387">
        <v>5</v>
      </c>
      <c r="B12" s="136">
        <v>42370</v>
      </c>
      <c r="C12" s="120">
        <f>VLOOKUP(B12,'base(indices)'!$A$4:$C$183,3,FALSE)</f>
        <v>880</v>
      </c>
      <c r="D12" s="241">
        <f>'base(indices)'!G76</f>
        <v>1.35223581</v>
      </c>
      <c r="E12" s="137">
        <f t="shared" ref="E12:E23" si="0">C12*D12</f>
        <v>1189.9675128000001</v>
      </c>
      <c r="F12" s="371">
        <f>'base(indices)'!$I$147</f>
        <v>0.30830000000000002</v>
      </c>
      <c r="G12" s="78">
        <f t="shared" ref="G12:G23" si="1">E12*F12</f>
        <v>366.86698419624008</v>
      </c>
      <c r="H12" s="372">
        <f t="shared" ref="H12:H23" si="2">(E12+G12)*4</f>
        <v>6227.3379879849608</v>
      </c>
      <c r="I12" s="96">
        <f t="shared" ref="I12:I23" si="3">E12/3</f>
        <v>396.65583760000004</v>
      </c>
      <c r="J12" s="96">
        <f t="shared" ref="J12:J23" si="4">H12+I12</f>
        <v>6623.9938255849611</v>
      </c>
      <c r="K12" s="138"/>
      <c r="L12" s="320">
        <f t="shared" ref="L12:L23" si="5">J12+K12</f>
        <v>6623.9938255849611</v>
      </c>
      <c r="M12" s="48">
        <f t="shared" ref="M12:M23" si="6">J12*M$10</f>
        <v>5961.5944430264653</v>
      </c>
      <c r="N12" s="138">
        <f t="shared" ref="N12:N23" si="7">K12*M$10</f>
        <v>0</v>
      </c>
      <c r="O12" s="49">
        <f t="shared" ref="O12:O23" si="8">M12+N12</f>
        <v>5961.5944430264653</v>
      </c>
      <c r="P12" s="114">
        <f t="shared" ref="P12:P14" si="9">J12*$P$10</f>
        <v>5299.1950604679696</v>
      </c>
      <c r="Q12" s="138">
        <f t="shared" ref="Q12:Q23" si="10">K12*P$10</f>
        <v>0</v>
      </c>
      <c r="R12" s="139">
        <f t="shared" ref="R12:R18" si="11">P12+Q12</f>
        <v>5299.1950604679696</v>
      </c>
      <c r="S12" s="48">
        <f t="shared" ref="S12:S23" si="12">J12*S$10</f>
        <v>4636.795677909472</v>
      </c>
      <c r="T12" s="138">
        <f t="shared" ref="T12:T23" si="13">K12*S$10</f>
        <v>0</v>
      </c>
      <c r="U12" s="49">
        <f t="shared" ref="U12:U23" si="14">S12+T12</f>
        <v>4636.795677909472</v>
      </c>
      <c r="V12" s="48">
        <f t="shared" ref="V12:V23" si="15">J12*V$10</f>
        <v>3974.3962953509763</v>
      </c>
      <c r="W12" s="138">
        <f t="shared" ref="W12:W23" si="16">K12*V$10</f>
        <v>0</v>
      </c>
      <c r="X12" s="49">
        <f t="shared" ref="X12:X23" si="17">V12+W12</f>
        <v>3974.3962953509763</v>
      </c>
      <c r="Y12" s="48">
        <f t="shared" ref="Y12:Y23" si="18">J12*Y$10</f>
        <v>3311.9969127924805</v>
      </c>
      <c r="Z12" s="138">
        <f t="shared" ref="Z12:Z23" si="19">N12*Y$10</f>
        <v>0</v>
      </c>
      <c r="AA12" s="49">
        <f t="shared" ref="AA12:AA23" si="20">Y12+Z12</f>
        <v>3311.9969127924805</v>
      </c>
    </row>
    <row r="13" spans="1:27" s="26" customFormat="1" ht="13.5" customHeight="1">
      <c r="A13" s="110">
        <v>5</v>
      </c>
      <c r="B13" s="50">
        <v>42401</v>
      </c>
      <c r="C13" s="61">
        <f>VLOOKUP(B13,'base(indices)'!$A$4:$C$183,3,FALSE)</f>
        <v>880</v>
      </c>
      <c r="D13" s="87">
        <f>'base(indices)'!G77</f>
        <v>1.3399086499999999</v>
      </c>
      <c r="E13" s="52">
        <f t="shared" si="0"/>
        <v>1179.119612</v>
      </c>
      <c r="F13" s="307">
        <f>'base(indices)'!$I$147</f>
        <v>0.30830000000000002</v>
      </c>
      <c r="G13" s="54">
        <f t="shared" si="1"/>
        <v>363.52257637960003</v>
      </c>
      <c r="H13" s="373">
        <f t="shared" si="2"/>
        <v>6170.5687535183997</v>
      </c>
      <c r="I13" s="94">
        <f t="shared" si="3"/>
        <v>393.03987066666667</v>
      </c>
      <c r="J13" s="94">
        <f t="shared" si="4"/>
        <v>6563.6086241850662</v>
      </c>
      <c r="K13" s="57"/>
      <c r="L13" s="67">
        <f t="shared" si="5"/>
        <v>6563.6086241850662</v>
      </c>
      <c r="M13" s="58">
        <f t="shared" si="6"/>
        <v>5907.24776176656</v>
      </c>
      <c r="N13" s="57">
        <f t="shared" si="7"/>
        <v>0</v>
      </c>
      <c r="O13" s="59">
        <f t="shared" si="8"/>
        <v>5907.24776176656</v>
      </c>
      <c r="P13" s="57">
        <f t="shared" si="9"/>
        <v>5250.8868993480537</v>
      </c>
      <c r="Q13" s="57">
        <f t="shared" si="10"/>
        <v>0</v>
      </c>
      <c r="R13" s="60">
        <f t="shared" si="11"/>
        <v>5250.8868993480537</v>
      </c>
      <c r="S13" s="58">
        <f t="shared" si="12"/>
        <v>4594.5260369295456</v>
      </c>
      <c r="T13" s="57">
        <f t="shared" si="13"/>
        <v>0</v>
      </c>
      <c r="U13" s="59">
        <f t="shared" si="14"/>
        <v>4594.5260369295456</v>
      </c>
      <c r="V13" s="58">
        <f t="shared" si="15"/>
        <v>3938.1651745110394</v>
      </c>
      <c r="W13" s="57">
        <f t="shared" si="16"/>
        <v>0</v>
      </c>
      <c r="X13" s="59">
        <f t="shared" si="17"/>
        <v>3938.1651745110394</v>
      </c>
      <c r="Y13" s="58">
        <f t="shared" si="18"/>
        <v>3281.8043120925331</v>
      </c>
      <c r="Z13" s="57">
        <f t="shared" si="19"/>
        <v>0</v>
      </c>
      <c r="AA13" s="59">
        <f t="shared" si="20"/>
        <v>3281.8043120925331</v>
      </c>
    </row>
    <row r="14" spans="1:27" ht="13.5" customHeight="1">
      <c r="A14" s="110">
        <v>5</v>
      </c>
      <c r="B14" s="50">
        <v>42430</v>
      </c>
      <c r="C14" s="61">
        <f>VLOOKUP(B14,'base(indices)'!$A$4:$C$183,3,FALSE)</f>
        <v>880</v>
      </c>
      <c r="D14" s="87">
        <f>'base(indices)'!G78</f>
        <v>1.3211483399999999</v>
      </c>
      <c r="E14" s="62">
        <f t="shared" si="0"/>
        <v>1162.6105391999999</v>
      </c>
      <c r="F14" s="307">
        <f>'base(indices)'!$I$147</f>
        <v>0.30830000000000002</v>
      </c>
      <c r="G14" s="63">
        <f t="shared" si="1"/>
        <v>358.43282923536003</v>
      </c>
      <c r="H14" s="373">
        <f t="shared" si="2"/>
        <v>6084.1734737414399</v>
      </c>
      <c r="I14" s="95">
        <f t="shared" si="3"/>
        <v>387.5368464</v>
      </c>
      <c r="J14" s="95">
        <f t="shared" si="4"/>
        <v>6471.7103201414402</v>
      </c>
      <c r="K14" s="43"/>
      <c r="L14" s="44">
        <f t="shared" si="5"/>
        <v>6471.7103201414402</v>
      </c>
      <c r="M14" s="45">
        <f t="shared" si="6"/>
        <v>5824.5392881272965</v>
      </c>
      <c r="N14" s="43">
        <f t="shared" si="7"/>
        <v>0</v>
      </c>
      <c r="O14" s="46">
        <f t="shared" si="8"/>
        <v>5824.5392881272965</v>
      </c>
      <c r="P14" s="66">
        <f t="shared" si="9"/>
        <v>5177.3682561131527</v>
      </c>
      <c r="Q14" s="43">
        <f t="shared" si="10"/>
        <v>0</v>
      </c>
      <c r="R14" s="47">
        <f t="shared" si="11"/>
        <v>5177.3682561131527</v>
      </c>
      <c r="S14" s="45">
        <f t="shared" si="12"/>
        <v>4530.1972240990081</v>
      </c>
      <c r="T14" s="43">
        <f t="shared" si="13"/>
        <v>0</v>
      </c>
      <c r="U14" s="46">
        <f t="shared" si="14"/>
        <v>4530.1972240990081</v>
      </c>
      <c r="V14" s="45">
        <f t="shared" si="15"/>
        <v>3883.0261920848639</v>
      </c>
      <c r="W14" s="43">
        <f t="shared" si="16"/>
        <v>0</v>
      </c>
      <c r="X14" s="46">
        <f t="shared" si="17"/>
        <v>3883.0261920848639</v>
      </c>
      <c r="Y14" s="45">
        <f t="shared" si="18"/>
        <v>3235.8551600707201</v>
      </c>
      <c r="Z14" s="43">
        <f t="shared" si="19"/>
        <v>0</v>
      </c>
      <c r="AA14" s="46">
        <f t="shared" si="20"/>
        <v>3235.8551600707201</v>
      </c>
    </row>
    <row r="15" spans="1:27" s="26" customFormat="1" ht="13.5" customHeight="1">
      <c r="A15" s="110">
        <v>5</v>
      </c>
      <c r="B15" s="50">
        <v>42461</v>
      </c>
      <c r="C15" s="61">
        <f>VLOOKUP(B15,'base(indices)'!$A$4:$C$183,3,FALSE)</f>
        <v>880</v>
      </c>
      <c r="D15" s="87">
        <f>'base(indices)'!G79</f>
        <v>1.31549173</v>
      </c>
      <c r="E15" s="52">
        <f t="shared" si="0"/>
        <v>1157.6327223999999</v>
      </c>
      <c r="F15" s="307">
        <f>'base(indices)'!$I$147</f>
        <v>0.30830000000000002</v>
      </c>
      <c r="G15" s="54">
        <f t="shared" si="1"/>
        <v>356.89816831591997</v>
      </c>
      <c r="H15" s="373">
        <f t="shared" si="2"/>
        <v>6058.1235628636796</v>
      </c>
      <c r="I15" s="94">
        <f t="shared" si="3"/>
        <v>385.87757413333333</v>
      </c>
      <c r="J15" s="94">
        <f t="shared" si="4"/>
        <v>6444.0011369970125</v>
      </c>
      <c r="K15" s="57"/>
      <c r="L15" s="67">
        <f t="shared" si="5"/>
        <v>6444.0011369970125</v>
      </c>
      <c r="M15" s="58">
        <f t="shared" si="6"/>
        <v>5799.6010232973113</v>
      </c>
      <c r="N15" s="57">
        <f t="shared" si="7"/>
        <v>0</v>
      </c>
      <c r="O15" s="59">
        <f t="shared" si="8"/>
        <v>5799.6010232973113</v>
      </c>
      <c r="P15" s="57">
        <f>J15*$P$10</f>
        <v>5155.20090959761</v>
      </c>
      <c r="Q15" s="57">
        <f t="shared" si="10"/>
        <v>0</v>
      </c>
      <c r="R15" s="60">
        <f t="shared" si="11"/>
        <v>5155.20090959761</v>
      </c>
      <c r="S15" s="58">
        <f t="shared" si="12"/>
        <v>4510.8007958979088</v>
      </c>
      <c r="T15" s="57">
        <f t="shared" si="13"/>
        <v>0</v>
      </c>
      <c r="U15" s="59">
        <f t="shared" si="14"/>
        <v>4510.8007958979088</v>
      </c>
      <c r="V15" s="58">
        <f t="shared" si="15"/>
        <v>3866.4006821982075</v>
      </c>
      <c r="W15" s="57">
        <f t="shared" si="16"/>
        <v>0</v>
      </c>
      <c r="X15" s="59">
        <f t="shared" si="17"/>
        <v>3866.4006821982075</v>
      </c>
      <c r="Y15" s="58">
        <f t="shared" si="18"/>
        <v>3222.0005684985063</v>
      </c>
      <c r="Z15" s="57">
        <f t="shared" si="19"/>
        <v>0</v>
      </c>
      <c r="AA15" s="59">
        <f t="shared" si="20"/>
        <v>3222.0005684985063</v>
      </c>
    </row>
    <row r="16" spans="1:27" ht="13.5" customHeight="1">
      <c r="A16" s="110">
        <v>5</v>
      </c>
      <c r="B16" s="50">
        <v>42491</v>
      </c>
      <c r="C16" s="61">
        <f>VLOOKUP(B16,'base(indices)'!$A$4:$C$183,3,FALSE)</f>
        <v>880</v>
      </c>
      <c r="D16" s="87">
        <f>'base(indices)'!G80</f>
        <v>1.30881676</v>
      </c>
      <c r="E16" s="62">
        <f t="shared" si="0"/>
        <v>1151.7587487999999</v>
      </c>
      <c r="F16" s="307">
        <f>'base(indices)'!$I$147</f>
        <v>0.30830000000000002</v>
      </c>
      <c r="G16" s="63">
        <f t="shared" si="1"/>
        <v>355.08722225503999</v>
      </c>
      <c r="H16" s="373">
        <f t="shared" si="2"/>
        <v>6027.3838842201594</v>
      </c>
      <c r="I16" s="95">
        <f t="shared" si="3"/>
        <v>383.91958293333329</v>
      </c>
      <c r="J16" s="95">
        <f t="shared" si="4"/>
        <v>6411.3034671534924</v>
      </c>
      <c r="K16" s="43"/>
      <c r="L16" s="44">
        <f t="shared" si="5"/>
        <v>6411.3034671534924</v>
      </c>
      <c r="M16" s="45">
        <f t="shared" si="6"/>
        <v>5770.1731204381431</v>
      </c>
      <c r="N16" s="43">
        <f t="shared" si="7"/>
        <v>0</v>
      </c>
      <c r="O16" s="46">
        <f t="shared" si="8"/>
        <v>5770.1731204381431</v>
      </c>
      <c r="P16" s="66">
        <f>J16*$P$10</f>
        <v>5129.0427737227947</v>
      </c>
      <c r="Q16" s="43">
        <f t="shared" si="10"/>
        <v>0</v>
      </c>
      <c r="R16" s="47">
        <f t="shared" si="11"/>
        <v>5129.0427737227947</v>
      </c>
      <c r="S16" s="45">
        <f t="shared" si="12"/>
        <v>4487.9124270074444</v>
      </c>
      <c r="T16" s="43">
        <f t="shared" si="13"/>
        <v>0</v>
      </c>
      <c r="U16" s="46">
        <f t="shared" si="14"/>
        <v>4487.9124270074444</v>
      </c>
      <c r="V16" s="45">
        <f t="shared" si="15"/>
        <v>3846.7820802920951</v>
      </c>
      <c r="W16" s="43">
        <f t="shared" si="16"/>
        <v>0</v>
      </c>
      <c r="X16" s="46">
        <f t="shared" si="17"/>
        <v>3846.7820802920951</v>
      </c>
      <c r="Y16" s="45">
        <f t="shared" si="18"/>
        <v>3205.6517335767462</v>
      </c>
      <c r="Z16" s="43">
        <f t="shared" si="19"/>
        <v>0</v>
      </c>
      <c r="AA16" s="46">
        <f t="shared" si="20"/>
        <v>3205.6517335767462</v>
      </c>
    </row>
    <row r="17" spans="1:27" s="26" customFormat="1" ht="13.5" customHeight="1">
      <c r="A17" s="110">
        <v>5</v>
      </c>
      <c r="B17" s="50">
        <v>42522</v>
      </c>
      <c r="C17" s="61">
        <f>VLOOKUP(B17,'base(indices)'!$A$4:$C$183,3,FALSE)</f>
        <v>880</v>
      </c>
      <c r="D17" s="87">
        <f>'base(indices)'!G81</f>
        <v>1.2976569099999999</v>
      </c>
      <c r="E17" s="52">
        <f t="shared" si="0"/>
        <v>1141.9380807999999</v>
      </c>
      <c r="F17" s="307">
        <f>'base(indices)'!$I$147</f>
        <v>0.30830000000000002</v>
      </c>
      <c r="G17" s="54">
        <f t="shared" si="1"/>
        <v>352.05951031063995</v>
      </c>
      <c r="H17" s="373">
        <f t="shared" si="2"/>
        <v>5975.9903644425594</v>
      </c>
      <c r="I17" s="94">
        <f t="shared" si="3"/>
        <v>380.6460269333333</v>
      </c>
      <c r="J17" s="94">
        <f t="shared" si="4"/>
        <v>6356.6363913758923</v>
      </c>
      <c r="K17" s="57"/>
      <c r="L17" s="67">
        <f t="shared" si="5"/>
        <v>6356.6363913758923</v>
      </c>
      <c r="M17" s="58">
        <f t="shared" si="6"/>
        <v>5720.9727522383037</v>
      </c>
      <c r="N17" s="57">
        <f t="shared" si="7"/>
        <v>0</v>
      </c>
      <c r="O17" s="59">
        <f t="shared" si="8"/>
        <v>5720.9727522383037</v>
      </c>
      <c r="P17" s="57">
        <f t="shared" ref="P17:P23" si="21">J17*$P$10</f>
        <v>5085.3091131007141</v>
      </c>
      <c r="Q17" s="57">
        <f t="shared" si="10"/>
        <v>0</v>
      </c>
      <c r="R17" s="60">
        <f t="shared" si="11"/>
        <v>5085.3091131007141</v>
      </c>
      <c r="S17" s="58">
        <f t="shared" si="12"/>
        <v>4449.6454739631245</v>
      </c>
      <c r="T17" s="57">
        <f t="shared" si="13"/>
        <v>0</v>
      </c>
      <c r="U17" s="59">
        <f t="shared" si="14"/>
        <v>4449.6454739631245</v>
      </c>
      <c r="V17" s="58">
        <f t="shared" si="15"/>
        <v>3813.9818348255353</v>
      </c>
      <c r="W17" s="57">
        <f t="shared" si="16"/>
        <v>0</v>
      </c>
      <c r="X17" s="59">
        <f t="shared" si="17"/>
        <v>3813.9818348255353</v>
      </c>
      <c r="Y17" s="58">
        <f t="shared" si="18"/>
        <v>3178.3181956879462</v>
      </c>
      <c r="Z17" s="57">
        <f t="shared" si="19"/>
        <v>0</v>
      </c>
      <c r="AA17" s="59">
        <f t="shared" si="20"/>
        <v>3178.3181956879462</v>
      </c>
    </row>
    <row r="18" spans="1:27" ht="13.5" customHeight="1">
      <c r="A18" s="110">
        <v>5</v>
      </c>
      <c r="B18" s="50">
        <v>42552</v>
      </c>
      <c r="C18" s="61">
        <f>VLOOKUP(B18,'base(indices)'!$A$4:$C$183,3,FALSE)</f>
        <v>880</v>
      </c>
      <c r="D18" s="87">
        <f>'base(indices)'!G82</f>
        <v>1.2924869699999999</v>
      </c>
      <c r="E18" s="62">
        <f t="shared" si="0"/>
        <v>1137.3885335999998</v>
      </c>
      <c r="F18" s="307">
        <f>'base(indices)'!$I$147</f>
        <v>0.30830000000000002</v>
      </c>
      <c r="G18" s="63">
        <f t="shared" si="1"/>
        <v>350.65688490887999</v>
      </c>
      <c r="H18" s="373">
        <f t="shared" si="2"/>
        <v>5952.1816740355189</v>
      </c>
      <c r="I18" s="95">
        <f t="shared" si="3"/>
        <v>379.12951119999997</v>
      </c>
      <c r="J18" s="95">
        <f t="shared" si="4"/>
        <v>6331.3111852355187</v>
      </c>
      <c r="K18" s="43"/>
      <c r="L18" s="44">
        <f t="shared" si="5"/>
        <v>6331.3111852355187</v>
      </c>
      <c r="M18" s="45">
        <f t="shared" si="6"/>
        <v>5698.1800667119669</v>
      </c>
      <c r="N18" s="43">
        <f t="shared" si="7"/>
        <v>0</v>
      </c>
      <c r="O18" s="46">
        <f t="shared" si="8"/>
        <v>5698.1800667119669</v>
      </c>
      <c r="P18" s="66">
        <f t="shared" si="21"/>
        <v>5065.0489481884151</v>
      </c>
      <c r="Q18" s="43">
        <f t="shared" si="10"/>
        <v>0</v>
      </c>
      <c r="R18" s="47">
        <f t="shared" si="11"/>
        <v>5065.0489481884151</v>
      </c>
      <c r="S18" s="45">
        <f t="shared" si="12"/>
        <v>4431.9178296648624</v>
      </c>
      <c r="T18" s="43">
        <f t="shared" si="13"/>
        <v>0</v>
      </c>
      <c r="U18" s="46">
        <f t="shared" si="14"/>
        <v>4431.9178296648624</v>
      </c>
      <c r="V18" s="45">
        <f t="shared" si="15"/>
        <v>3798.7867111413111</v>
      </c>
      <c r="W18" s="43">
        <f t="shared" si="16"/>
        <v>0</v>
      </c>
      <c r="X18" s="46">
        <f t="shared" si="17"/>
        <v>3798.7867111413111</v>
      </c>
      <c r="Y18" s="45">
        <f t="shared" si="18"/>
        <v>3165.6555926177593</v>
      </c>
      <c r="Z18" s="43">
        <f t="shared" si="19"/>
        <v>0</v>
      </c>
      <c r="AA18" s="46">
        <f t="shared" si="20"/>
        <v>3165.6555926177593</v>
      </c>
    </row>
    <row r="19" spans="1:27" s="26" customFormat="1" ht="13.5" customHeight="1">
      <c r="A19" s="110">
        <v>5</v>
      </c>
      <c r="B19" s="50">
        <v>42583</v>
      </c>
      <c r="C19" s="61">
        <f>VLOOKUP(B19,'base(indices)'!$A$4:$C$183,3,FALSE)</f>
        <v>880</v>
      </c>
      <c r="D19" s="87">
        <f>'base(indices)'!G83</f>
        <v>1.28554502</v>
      </c>
      <c r="E19" s="52">
        <f t="shared" si="0"/>
        <v>1131.2796175999999</v>
      </c>
      <c r="F19" s="307">
        <f>'base(indices)'!$I$147</f>
        <v>0.30830000000000002</v>
      </c>
      <c r="G19" s="54">
        <f t="shared" si="1"/>
        <v>348.77350610607999</v>
      </c>
      <c r="H19" s="373">
        <f t="shared" si="2"/>
        <v>5920.2124948243199</v>
      </c>
      <c r="I19" s="94">
        <f t="shared" si="3"/>
        <v>377.09320586666666</v>
      </c>
      <c r="J19" s="94">
        <f t="shared" si="4"/>
        <v>6297.3057006909867</v>
      </c>
      <c r="K19" s="57"/>
      <c r="L19" s="67">
        <f t="shared" si="5"/>
        <v>6297.3057006909867</v>
      </c>
      <c r="M19" s="58">
        <f t="shared" si="6"/>
        <v>5667.5751306218881</v>
      </c>
      <c r="N19" s="57">
        <f t="shared" si="7"/>
        <v>0</v>
      </c>
      <c r="O19" s="59">
        <f t="shared" si="8"/>
        <v>5667.5751306218881</v>
      </c>
      <c r="P19" s="57">
        <f t="shared" si="21"/>
        <v>5037.8445605527895</v>
      </c>
      <c r="Q19" s="57">
        <f t="shared" si="10"/>
        <v>0</v>
      </c>
      <c r="R19" s="60">
        <f>P19+Q19</f>
        <v>5037.8445605527895</v>
      </c>
      <c r="S19" s="58">
        <f t="shared" si="12"/>
        <v>4408.11399048369</v>
      </c>
      <c r="T19" s="57">
        <f t="shared" si="13"/>
        <v>0</v>
      </c>
      <c r="U19" s="59">
        <f t="shared" si="14"/>
        <v>4408.11399048369</v>
      </c>
      <c r="V19" s="58">
        <f t="shared" si="15"/>
        <v>3778.3834204145919</v>
      </c>
      <c r="W19" s="57">
        <f t="shared" si="16"/>
        <v>0</v>
      </c>
      <c r="X19" s="59">
        <f t="shared" si="17"/>
        <v>3778.3834204145919</v>
      </c>
      <c r="Y19" s="58">
        <f t="shared" si="18"/>
        <v>3148.6528503454933</v>
      </c>
      <c r="Z19" s="57">
        <f t="shared" si="19"/>
        <v>0</v>
      </c>
      <c r="AA19" s="59">
        <f t="shared" si="20"/>
        <v>3148.6528503454933</v>
      </c>
    </row>
    <row r="20" spans="1:27" ht="13.5" customHeight="1">
      <c r="A20" s="110">
        <v>5</v>
      </c>
      <c r="B20" s="50">
        <v>42614</v>
      </c>
      <c r="C20" s="61">
        <f>VLOOKUP(B20,'base(indices)'!$A$4:$C$183,3,FALSE)</f>
        <v>880</v>
      </c>
      <c r="D20" s="87">
        <f>'base(indices)'!G84</f>
        <v>1.2797859899999999</v>
      </c>
      <c r="E20" s="62">
        <f t="shared" si="0"/>
        <v>1126.2116712</v>
      </c>
      <c r="F20" s="307">
        <f>'base(indices)'!$I$147</f>
        <v>0.30830000000000002</v>
      </c>
      <c r="G20" s="63">
        <f t="shared" si="1"/>
        <v>347.21105823096002</v>
      </c>
      <c r="H20" s="373">
        <f t="shared" si="2"/>
        <v>5893.6909177238394</v>
      </c>
      <c r="I20" s="95">
        <f t="shared" si="3"/>
        <v>375.40389039999997</v>
      </c>
      <c r="J20" s="95">
        <f t="shared" si="4"/>
        <v>6269.0948081238394</v>
      </c>
      <c r="K20" s="43"/>
      <c r="L20" s="44">
        <f t="shared" si="5"/>
        <v>6269.0948081238394</v>
      </c>
      <c r="M20" s="45">
        <f t="shared" si="6"/>
        <v>5642.1853273114557</v>
      </c>
      <c r="N20" s="43">
        <f t="shared" si="7"/>
        <v>0</v>
      </c>
      <c r="O20" s="46">
        <f t="shared" si="8"/>
        <v>5642.1853273114557</v>
      </c>
      <c r="P20" s="66">
        <f t="shared" si="21"/>
        <v>5015.275846499072</v>
      </c>
      <c r="Q20" s="43">
        <f t="shared" si="10"/>
        <v>0</v>
      </c>
      <c r="R20" s="47">
        <f t="shared" ref="R20:R23" si="22">P20+Q20</f>
        <v>5015.275846499072</v>
      </c>
      <c r="S20" s="45">
        <f t="shared" si="12"/>
        <v>4388.3663656866875</v>
      </c>
      <c r="T20" s="43">
        <f t="shared" si="13"/>
        <v>0</v>
      </c>
      <c r="U20" s="46">
        <f t="shared" si="14"/>
        <v>4388.3663656866875</v>
      </c>
      <c r="V20" s="45">
        <f t="shared" si="15"/>
        <v>3761.4568848743033</v>
      </c>
      <c r="W20" s="43">
        <f t="shared" si="16"/>
        <v>0</v>
      </c>
      <c r="X20" s="46">
        <f t="shared" si="17"/>
        <v>3761.4568848743033</v>
      </c>
      <c r="Y20" s="45">
        <f t="shared" si="18"/>
        <v>3134.5474040619197</v>
      </c>
      <c r="Z20" s="43">
        <f t="shared" si="19"/>
        <v>0</v>
      </c>
      <c r="AA20" s="46">
        <f t="shared" si="20"/>
        <v>3134.5474040619197</v>
      </c>
    </row>
    <row r="21" spans="1:27" s="26" customFormat="1" ht="13.5" customHeight="1">
      <c r="A21" s="110">
        <v>5</v>
      </c>
      <c r="B21" s="50">
        <v>42644</v>
      </c>
      <c r="C21" s="61">
        <f>VLOOKUP(B21,'base(indices)'!$A$4:$C$183,3,FALSE)</f>
        <v>880</v>
      </c>
      <c r="D21" s="87">
        <f>'base(indices)'!G85</f>
        <v>1.2768492300000001</v>
      </c>
      <c r="E21" s="52">
        <f t="shared" si="0"/>
        <v>1123.6273224000001</v>
      </c>
      <c r="F21" s="307">
        <f>'base(indices)'!$I$147</f>
        <v>0.30830000000000002</v>
      </c>
      <c r="G21" s="54">
        <f t="shared" si="1"/>
        <v>346.41430349592008</v>
      </c>
      <c r="H21" s="373">
        <f t="shared" si="2"/>
        <v>5880.1665035836813</v>
      </c>
      <c r="I21" s="94">
        <f t="shared" si="3"/>
        <v>374.54244080000007</v>
      </c>
      <c r="J21" s="94">
        <f t="shared" si="4"/>
        <v>6254.7089443836812</v>
      </c>
      <c r="K21" s="57"/>
      <c r="L21" s="67">
        <f t="shared" si="5"/>
        <v>6254.7089443836812</v>
      </c>
      <c r="M21" s="58">
        <f t="shared" si="6"/>
        <v>5629.2380499453129</v>
      </c>
      <c r="N21" s="57">
        <f t="shared" si="7"/>
        <v>0</v>
      </c>
      <c r="O21" s="59">
        <f t="shared" si="8"/>
        <v>5629.2380499453129</v>
      </c>
      <c r="P21" s="57">
        <f t="shared" si="21"/>
        <v>5003.7671555069455</v>
      </c>
      <c r="Q21" s="57">
        <f t="shared" si="10"/>
        <v>0</v>
      </c>
      <c r="R21" s="60">
        <f t="shared" si="22"/>
        <v>5003.7671555069455</v>
      </c>
      <c r="S21" s="58">
        <f t="shared" si="12"/>
        <v>4378.2962610685763</v>
      </c>
      <c r="T21" s="57">
        <f t="shared" si="13"/>
        <v>0</v>
      </c>
      <c r="U21" s="59">
        <f t="shared" si="14"/>
        <v>4378.2962610685763</v>
      </c>
      <c r="V21" s="58">
        <f t="shared" si="15"/>
        <v>3752.8253666302085</v>
      </c>
      <c r="W21" s="57">
        <f t="shared" si="16"/>
        <v>0</v>
      </c>
      <c r="X21" s="59">
        <f t="shared" si="17"/>
        <v>3752.8253666302085</v>
      </c>
      <c r="Y21" s="58">
        <f t="shared" si="18"/>
        <v>3127.3544721918406</v>
      </c>
      <c r="Z21" s="57">
        <f t="shared" si="19"/>
        <v>0</v>
      </c>
      <c r="AA21" s="59">
        <f t="shared" si="20"/>
        <v>3127.3544721918406</v>
      </c>
    </row>
    <row r="22" spans="1:27" ht="13.5" customHeight="1">
      <c r="A22" s="110">
        <v>5</v>
      </c>
      <c r="B22" s="50">
        <v>42675</v>
      </c>
      <c r="C22" s="61">
        <f>VLOOKUP(B22,'base(indices)'!$A$4:$C$183,3,FALSE)</f>
        <v>880</v>
      </c>
      <c r="D22" s="87">
        <f>'base(indices)'!G86</f>
        <v>1.2744278200000001</v>
      </c>
      <c r="E22" s="62">
        <f t="shared" si="0"/>
        <v>1121.4964816000002</v>
      </c>
      <c r="F22" s="307">
        <f>'base(indices)'!$I$147</f>
        <v>0.30830000000000002</v>
      </c>
      <c r="G22" s="63">
        <f t="shared" si="1"/>
        <v>345.75736527728009</v>
      </c>
      <c r="H22" s="373">
        <f t="shared" si="2"/>
        <v>5869.015387509121</v>
      </c>
      <c r="I22" s="95">
        <f t="shared" si="3"/>
        <v>373.83216053333337</v>
      </c>
      <c r="J22" s="95">
        <f t="shared" si="4"/>
        <v>6242.847548042454</v>
      </c>
      <c r="K22" s="43"/>
      <c r="L22" s="44">
        <f t="shared" si="5"/>
        <v>6242.847548042454</v>
      </c>
      <c r="M22" s="45">
        <f t="shared" si="6"/>
        <v>5618.5627932382085</v>
      </c>
      <c r="N22" s="43">
        <f t="shared" si="7"/>
        <v>0</v>
      </c>
      <c r="O22" s="46">
        <f t="shared" si="8"/>
        <v>5618.5627932382085</v>
      </c>
      <c r="P22" s="66">
        <f t="shared" si="21"/>
        <v>4994.278038433964</v>
      </c>
      <c r="Q22" s="43">
        <f t="shared" si="10"/>
        <v>0</v>
      </c>
      <c r="R22" s="47">
        <f t="shared" si="22"/>
        <v>4994.278038433964</v>
      </c>
      <c r="S22" s="45">
        <f t="shared" si="12"/>
        <v>4369.9932836297176</v>
      </c>
      <c r="T22" s="43">
        <f t="shared" si="13"/>
        <v>0</v>
      </c>
      <c r="U22" s="46">
        <f t="shared" si="14"/>
        <v>4369.9932836297176</v>
      </c>
      <c r="V22" s="45">
        <f t="shared" si="15"/>
        <v>3745.7085288254721</v>
      </c>
      <c r="W22" s="43">
        <f t="shared" si="16"/>
        <v>0</v>
      </c>
      <c r="X22" s="46">
        <f t="shared" si="17"/>
        <v>3745.7085288254721</v>
      </c>
      <c r="Y22" s="45">
        <f t="shared" si="18"/>
        <v>3121.423774021227</v>
      </c>
      <c r="Z22" s="43">
        <f t="shared" si="19"/>
        <v>0</v>
      </c>
      <c r="AA22" s="46">
        <f t="shared" si="20"/>
        <v>3121.423774021227</v>
      </c>
    </row>
    <row r="23" spans="1:27" s="26" customFormat="1" ht="13.5" customHeight="1" thickBot="1">
      <c r="A23" s="161">
        <v>5</v>
      </c>
      <c r="B23" s="68">
        <v>42705</v>
      </c>
      <c r="C23" s="69">
        <f>VLOOKUP(B23,'base(indices)'!$A$4:$C$183,3,FALSE)</f>
        <v>880</v>
      </c>
      <c r="D23" s="242">
        <f>'base(indices)'!G87</f>
        <v>1.2711228999999999</v>
      </c>
      <c r="E23" s="182">
        <f t="shared" si="0"/>
        <v>1118.588152</v>
      </c>
      <c r="F23" s="304">
        <f>'base(indices)'!$I$147</f>
        <v>0.30830000000000002</v>
      </c>
      <c r="G23" s="163">
        <f t="shared" si="1"/>
        <v>344.8607272616</v>
      </c>
      <c r="H23" s="374">
        <f t="shared" si="2"/>
        <v>5853.7955170464002</v>
      </c>
      <c r="I23" s="111">
        <f t="shared" si="3"/>
        <v>372.86271733333336</v>
      </c>
      <c r="J23" s="111">
        <f t="shared" si="4"/>
        <v>6226.6582343797336</v>
      </c>
      <c r="K23" s="85"/>
      <c r="L23" s="184">
        <f t="shared" si="5"/>
        <v>6226.6582343797336</v>
      </c>
      <c r="M23" s="175">
        <f t="shared" si="6"/>
        <v>5603.9924109417607</v>
      </c>
      <c r="N23" s="85">
        <f t="shared" si="7"/>
        <v>0</v>
      </c>
      <c r="O23" s="165">
        <f t="shared" si="8"/>
        <v>5603.9924109417607</v>
      </c>
      <c r="P23" s="85">
        <f t="shared" si="21"/>
        <v>4981.3265875037869</v>
      </c>
      <c r="Q23" s="85">
        <f t="shared" si="10"/>
        <v>0</v>
      </c>
      <c r="R23" s="107">
        <f t="shared" si="22"/>
        <v>4981.3265875037869</v>
      </c>
      <c r="S23" s="175">
        <f t="shared" si="12"/>
        <v>4358.6607640658131</v>
      </c>
      <c r="T23" s="85">
        <f t="shared" si="13"/>
        <v>0</v>
      </c>
      <c r="U23" s="165">
        <f t="shared" si="14"/>
        <v>4358.6607640658131</v>
      </c>
      <c r="V23" s="175">
        <f t="shared" si="15"/>
        <v>3735.9949406278402</v>
      </c>
      <c r="W23" s="85">
        <f t="shared" si="16"/>
        <v>0</v>
      </c>
      <c r="X23" s="165">
        <f t="shared" si="17"/>
        <v>3735.9949406278402</v>
      </c>
      <c r="Y23" s="175">
        <f t="shared" si="18"/>
        <v>3113.3291171898668</v>
      </c>
      <c r="Z23" s="85">
        <f t="shared" si="19"/>
        <v>0</v>
      </c>
      <c r="AA23" s="165">
        <f t="shared" si="20"/>
        <v>3113.3291171898668</v>
      </c>
    </row>
    <row r="24" spans="1:27" ht="13.5" customHeight="1">
      <c r="A24" s="388">
        <v>5</v>
      </c>
      <c r="B24" s="246">
        <v>42736</v>
      </c>
      <c r="C24" s="273">
        <f>VLOOKUP(B24,'base(indices)'!$A$4:$C$183,3,FALSE)</f>
        <v>937</v>
      </c>
      <c r="D24" s="241">
        <f>'base(indices)'!G88</f>
        <v>1.2687123499999999</v>
      </c>
      <c r="E24" s="206">
        <f t="shared" ref="E24:E51" si="23">C24*D24</f>
        <v>1188.7834719499999</v>
      </c>
      <c r="F24" s="264">
        <f>'base(indices)'!$I$147</f>
        <v>0.30830000000000002</v>
      </c>
      <c r="G24" s="154">
        <f t="shared" ref="G24:G51" si="24">E24*F24</f>
        <v>366.50194440218502</v>
      </c>
      <c r="H24" s="394">
        <f t="shared" ref="H24:H53" si="25">(E24+G24)*4</f>
        <v>6221.1416654087398</v>
      </c>
      <c r="I24" s="96">
        <f t="shared" ref="I24:I54" si="26">E24/3</f>
        <v>396.26115731666664</v>
      </c>
      <c r="J24" s="96">
        <f t="shared" ref="J24:J53" si="27">H24+I24</f>
        <v>6617.4028227254066</v>
      </c>
      <c r="K24" s="138"/>
      <c r="L24" s="320">
        <f t="shared" ref="L24:L63" si="28">J24+K24</f>
        <v>6617.4028227254066</v>
      </c>
      <c r="M24" s="48">
        <f t="shared" ref="M24:M63" si="29">J24*M$10</f>
        <v>5955.6625404528659</v>
      </c>
      <c r="N24" s="138">
        <f t="shared" ref="N24:N62" si="30">K24*M$10</f>
        <v>0</v>
      </c>
      <c r="O24" s="49">
        <f t="shared" ref="O24:O62" si="31">M24+N24</f>
        <v>5955.6625404528659</v>
      </c>
      <c r="P24" s="114">
        <f t="shared" ref="P24:P26" si="32">J24*$P$10</f>
        <v>5293.922258180326</v>
      </c>
      <c r="Q24" s="138">
        <f t="shared" ref="Q24:Q51" si="33">K24*P$10</f>
        <v>0</v>
      </c>
      <c r="R24" s="139">
        <f t="shared" ref="R24:R30" si="34">P24+Q24</f>
        <v>5293.922258180326</v>
      </c>
      <c r="S24" s="48">
        <f t="shared" ref="S24:S51" si="35">J24*S$10</f>
        <v>4632.1819759077844</v>
      </c>
      <c r="T24" s="138">
        <f t="shared" ref="T24:T51" si="36">K24*S$10</f>
        <v>0</v>
      </c>
      <c r="U24" s="49">
        <f t="shared" ref="U24:U51" si="37">S24+T24</f>
        <v>4632.1819759077844</v>
      </c>
      <c r="V24" s="48">
        <f t="shared" ref="V24:V52" si="38">J24*V$10</f>
        <v>3970.4416936352436</v>
      </c>
      <c r="W24" s="138">
        <f t="shared" ref="W24:W51" si="39">K24*V$10</f>
        <v>0</v>
      </c>
      <c r="X24" s="49">
        <f t="shared" ref="X24:X51" si="40">V24+W24</f>
        <v>3970.4416936352436</v>
      </c>
      <c r="Y24" s="48">
        <f t="shared" ref="Y24:Y51" si="41">J24*Y$10</f>
        <v>3308.7014113627033</v>
      </c>
      <c r="Z24" s="138">
        <f t="shared" ref="Z24:Z51" si="42">N24*Y$10</f>
        <v>0</v>
      </c>
      <c r="AA24" s="49">
        <f t="shared" ref="AA24:AA51" si="43">Y24+Z24</f>
        <v>3308.7014113627033</v>
      </c>
    </row>
    <row r="25" spans="1:27" s="26" customFormat="1" ht="13.5" customHeight="1">
      <c r="A25" s="110">
        <v>5</v>
      </c>
      <c r="B25" s="50">
        <v>42767</v>
      </c>
      <c r="C25" s="61">
        <f>VLOOKUP(B25,'base(indices)'!$A$4:$C$183,3,FALSE)</f>
        <v>937</v>
      </c>
      <c r="D25" s="87">
        <f>'base(indices)'!G89</f>
        <v>1.2647914899999999</v>
      </c>
      <c r="E25" s="52">
        <f t="shared" si="23"/>
        <v>1185.1096261299999</v>
      </c>
      <c r="F25" s="307">
        <f>'base(indices)'!$I$147</f>
        <v>0.30830000000000002</v>
      </c>
      <c r="G25" s="54">
        <f t="shared" si="24"/>
        <v>365.369297735879</v>
      </c>
      <c r="H25" s="373">
        <f t="shared" si="25"/>
        <v>6201.9156954635155</v>
      </c>
      <c r="I25" s="94">
        <f t="shared" si="26"/>
        <v>395.03654204333333</v>
      </c>
      <c r="J25" s="94">
        <f t="shared" si="27"/>
        <v>6596.9522375068491</v>
      </c>
      <c r="K25" s="57"/>
      <c r="L25" s="67">
        <f t="shared" si="28"/>
        <v>6596.9522375068491</v>
      </c>
      <c r="M25" s="58">
        <f t="shared" si="29"/>
        <v>5937.2570137561643</v>
      </c>
      <c r="N25" s="57">
        <f t="shared" si="30"/>
        <v>0</v>
      </c>
      <c r="O25" s="59">
        <f t="shared" si="31"/>
        <v>5937.2570137561643</v>
      </c>
      <c r="P25" s="57">
        <f t="shared" si="32"/>
        <v>5277.5617900054795</v>
      </c>
      <c r="Q25" s="57">
        <f t="shared" si="33"/>
        <v>0</v>
      </c>
      <c r="R25" s="60">
        <f t="shared" si="34"/>
        <v>5277.5617900054795</v>
      </c>
      <c r="S25" s="58">
        <f t="shared" si="35"/>
        <v>4617.8665662547937</v>
      </c>
      <c r="T25" s="57">
        <f t="shared" si="36"/>
        <v>0</v>
      </c>
      <c r="U25" s="59">
        <f t="shared" si="37"/>
        <v>4617.8665662547937</v>
      </c>
      <c r="V25" s="58">
        <f t="shared" si="38"/>
        <v>3958.1713425041094</v>
      </c>
      <c r="W25" s="57">
        <f t="shared" si="39"/>
        <v>0</v>
      </c>
      <c r="X25" s="59">
        <f t="shared" si="40"/>
        <v>3958.1713425041094</v>
      </c>
      <c r="Y25" s="58">
        <f t="shared" si="41"/>
        <v>3298.4761187534245</v>
      </c>
      <c r="Z25" s="57">
        <f t="shared" si="42"/>
        <v>0</v>
      </c>
      <c r="AA25" s="59">
        <f t="shared" si="43"/>
        <v>3298.4761187534245</v>
      </c>
    </row>
    <row r="26" spans="1:27" ht="13.5" customHeight="1">
      <c r="A26" s="110">
        <v>5</v>
      </c>
      <c r="B26" s="50">
        <v>42795</v>
      </c>
      <c r="C26" s="61">
        <f>VLOOKUP(B26,'base(indices)'!$A$4:$C$183,3,FALSE)</f>
        <v>937</v>
      </c>
      <c r="D26" s="87">
        <f>'base(indices)'!G90</f>
        <v>1.2579982999999999</v>
      </c>
      <c r="E26" s="62">
        <f t="shared" si="23"/>
        <v>1178.7444071</v>
      </c>
      <c r="F26" s="307">
        <f>'base(indices)'!$I$147</f>
        <v>0.30830000000000002</v>
      </c>
      <c r="G26" s="63">
        <f t="shared" si="24"/>
        <v>363.40690070893004</v>
      </c>
      <c r="H26" s="373">
        <f t="shared" si="25"/>
        <v>6168.6052312357206</v>
      </c>
      <c r="I26" s="95">
        <f t="shared" si="26"/>
        <v>392.91480236666666</v>
      </c>
      <c r="J26" s="95">
        <f t="shared" si="27"/>
        <v>6561.5200336023872</v>
      </c>
      <c r="K26" s="43"/>
      <c r="L26" s="44">
        <f t="shared" si="28"/>
        <v>6561.5200336023872</v>
      </c>
      <c r="M26" s="45">
        <f t="shared" si="29"/>
        <v>5905.368030242149</v>
      </c>
      <c r="N26" s="43">
        <f t="shared" si="30"/>
        <v>0</v>
      </c>
      <c r="O26" s="46">
        <f t="shared" si="31"/>
        <v>5905.368030242149</v>
      </c>
      <c r="P26" s="66">
        <f t="shared" si="32"/>
        <v>5249.2160268819098</v>
      </c>
      <c r="Q26" s="43">
        <f t="shared" si="33"/>
        <v>0</v>
      </c>
      <c r="R26" s="47">
        <f t="shared" si="34"/>
        <v>5249.2160268819098</v>
      </c>
      <c r="S26" s="45">
        <f t="shared" si="35"/>
        <v>4593.0640235216706</v>
      </c>
      <c r="T26" s="43">
        <f t="shared" si="36"/>
        <v>0</v>
      </c>
      <c r="U26" s="46">
        <f t="shared" si="37"/>
        <v>4593.0640235216706</v>
      </c>
      <c r="V26" s="45">
        <f t="shared" si="38"/>
        <v>3936.9120201614323</v>
      </c>
      <c r="W26" s="43">
        <f t="shared" si="39"/>
        <v>0</v>
      </c>
      <c r="X26" s="46">
        <f t="shared" si="40"/>
        <v>3936.9120201614323</v>
      </c>
      <c r="Y26" s="45">
        <f t="shared" si="41"/>
        <v>3280.7600168011936</v>
      </c>
      <c r="Z26" s="43">
        <f t="shared" si="42"/>
        <v>0</v>
      </c>
      <c r="AA26" s="46">
        <f t="shared" si="43"/>
        <v>3280.7600168011936</v>
      </c>
    </row>
    <row r="27" spans="1:27" s="26" customFormat="1" ht="13.5" customHeight="1">
      <c r="A27" s="110">
        <v>5</v>
      </c>
      <c r="B27" s="50">
        <v>42826</v>
      </c>
      <c r="C27" s="61">
        <f>VLOOKUP(B27,'base(indices)'!$A$4:$C$183,3,FALSE)</f>
        <v>937</v>
      </c>
      <c r="D27" s="87">
        <f>'base(indices)'!G91</f>
        <v>1.2561141300000001</v>
      </c>
      <c r="E27" s="52">
        <f t="shared" si="23"/>
        <v>1176.9789398100002</v>
      </c>
      <c r="F27" s="307">
        <f>'base(indices)'!$I$147</f>
        <v>0.30830000000000002</v>
      </c>
      <c r="G27" s="54">
        <f t="shared" si="24"/>
        <v>362.86260714342308</v>
      </c>
      <c r="H27" s="373">
        <f t="shared" si="25"/>
        <v>6159.3661878136927</v>
      </c>
      <c r="I27" s="94">
        <f t="shared" si="26"/>
        <v>392.32631327000007</v>
      </c>
      <c r="J27" s="94">
        <f t="shared" si="27"/>
        <v>6551.6925010836931</v>
      </c>
      <c r="K27" s="57"/>
      <c r="L27" s="67">
        <f t="shared" si="28"/>
        <v>6551.6925010836931</v>
      </c>
      <c r="M27" s="58">
        <f t="shared" si="29"/>
        <v>5896.5232509753241</v>
      </c>
      <c r="N27" s="57">
        <f t="shared" si="30"/>
        <v>0</v>
      </c>
      <c r="O27" s="59">
        <f t="shared" si="31"/>
        <v>5896.5232509753241</v>
      </c>
      <c r="P27" s="57">
        <f>J27*$P$10</f>
        <v>5241.3540008669552</v>
      </c>
      <c r="Q27" s="57">
        <f t="shared" si="33"/>
        <v>0</v>
      </c>
      <c r="R27" s="60">
        <f t="shared" si="34"/>
        <v>5241.3540008669552</v>
      </c>
      <c r="S27" s="58">
        <f t="shared" si="35"/>
        <v>4586.1847507585844</v>
      </c>
      <c r="T27" s="57">
        <f t="shared" si="36"/>
        <v>0</v>
      </c>
      <c r="U27" s="59">
        <f t="shared" si="37"/>
        <v>4586.1847507585844</v>
      </c>
      <c r="V27" s="58">
        <f t="shared" si="38"/>
        <v>3931.0155006502155</v>
      </c>
      <c r="W27" s="57">
        <f t="shared" si="39"/>
        <v>0</v>
      </c>
      <c r="X27" s="59">
        <f t="shared" si="40"/>
        <v>3931.0155006502155</v>
      </c>
      <c r="Y27" s="58">
        <f t="shared" si="41"/>
        <v>3275.8462505418465</v>
      </c>
      <c r="Z27" s="57">
        <f t="shared" si="42"/>
        <v>0</v>
      </c>
      <c r="AA27" s="59">
        <f t="shared" si="43"/>
        <v>3275.8462505418465</v>
      </c>
    </row>
    <row r="28" spans="1:27" ht="13.5" customHeight="1">
      <c r="A28" s="110">
        <v>5</v>
      </c>
      <c r="B28" s="50">
        <v>42856</v>
      </c>
      <c r="C28" s="61">
        <f>VLOOKUP(B28,'base(indices)'!$A$4:$C$183,3,FALSE)</f>
        <v>937</v>
      </c>
      <c r="D28" s="87">
        <f>'base(indices)'!G92</f>
        <v>1.25348182</v>
      </c>
      <c r="E28" s="62">
        <f t="shared" si="23"/>
        <v>1174.5124653400001</v>
      </c>
      <c r="F28" s="307">
        <f>'base(indices)'!$I$147</f>
        <v>0.30830000000000002</v>
      </c>
      <c r="G28" s="63">
        <f t="shared" si="24"/>
        <v>362.10219306432202</v>
      </c>
      <c r="H28" s="373">
        <f t="shared" si="25"/>
        <v>6146.4586336172888</v>
      </c>
      <c r="I28" s="95">
        <f t="shared" si="26"/>
        <v>391.50415511333335</v>
      </c>
      <c r="J28" s="95">
        <f t="shared" si="27"/>
        <v>6537.9627887306224</v>
      </c>
      <c r="K28" s="43"/>
      <c r="L28" s="44">
        <f t="shared" si="28"/>
        <v>6537.9627887306224</v>
      </c>
      <c r="M28" s="45">
        <f t="shared" si="29"/>
        <v>5884.1665098575604</v>
      </c>
      <c r="N28" s="43">
        <f t="shared" si="30"/>
        <v>0</v>
      </c>
      <c r="O28" s="46">
        <f t="shared" si="31"/>
        <v>5884.1665098575604</v>
      </c>
      <c r="P28" s="66">
        <f>J28*$P$10</f>
        <v>5230.3702309844984</v>
      </c>
      <c r="Q28" s="43">
        <f t="shared" si="33"/>
        <v>0</v>
      </c>
      <c r="R28" s="47">
        <f t="shared" si="34"/>
        <v>5230.3702309844984</v>
      </c>
      <c r="S28" s="45">
        <f t="shared" si="35"/>
        <v>4576.5739521114356</v>
      </c>
      <c r="T28" s="43">
        <f t="shared" si="36"/>
        <v>0</v>
      </c>
      <c r="U28" s="46">
        <f t="shared" si="37"/>
        <v>4576.5739521114356</v>
      </c>
      <c r="V28" s="45">
        <f t="shared" si="38"/>
        <v>3922.7776732383732</v>
      </c>
      <c r="W28" s="43">
        <f t="shared" si="39"/>
        <v>0</v>
      </c>
      <c r="X28" s="46">
        <f t="shared" si="40"/>
        <v>3922.7776732383732</v>
      </c>
      <c r="Y28" s="45">
        <f t="shared" si="41"/>
        <v>3268.9813943653112</v>
      </c>
      <c r="Z28" s="43">
        <f t="shared" si="42"/>
        <v>0</v>
      </c>
      <c r="AA28" s="46">
        <f t="shared" si="43"/>
        <v>3268.9813943653112</v>
      </c>
    </row>
    <row r="29" spans="1:27" s="26" customFormat="1" ht="13.5" customHeight="1">
      <c r="A29" s="110">
        <v>5</v>
      </c>
      <c r="B29" s="50">
        <v>42887</v>
      </c>
      <c r="C29" s="61">
        <f>VLOOKUP(B29,'base(indices)'!$A$4:$C$183,3,FALSE)</f>
        <v>937</v>
      </c>
      <c r="D29" s="87">
        <f>'base(indices)'!G93</f>
        <v>1.25048067</v>
      </c>
      <c r="E29" s="52">
        <f t="shared" si="23"/>
        <v>1171.7003877899999</v>
      </c>
      <c r="F29" s="307">
        <f>'base(indices)'!$I$147</f>
        <v>0.30830000000000002</v>
      </c>
      <c r="G29" s="54">
        <f t="shared" si="24"/>
        <v>361.23522955565699</v>
      </c>
      <c r="H29" s="373">
        <f t="shared" si="25"/>
        <v>6131.7424693826279</v>
      </c>
      <c r="I29" s="94">
        <f t="shared" si="26"/>
        <v>390.56679592999996</v>
      </c>
      <c r="J29" s="94">
        <f t="shared" si="27"/>
        <v>6522.3092653126278</v>
      </c>
      <c r="K29" s="57"/>
      <c r="L29" s="67">
        <f t="shared" si="28"/>
        <v>6522.3092653126278</v>
      </c>
      <c r="M29" s="58">
        <f t="shared" si="29"/>
        <v>5870.0783387813653</v>
      </c>
      <c r="N29" s="57">
        <f t="shared" si="30"/>
        <v>0</v>
      </c>
      <c r="O29" s="59">
        <f t="shared" si="31"/>
        <v>5870.0783387813653</v>
      </c>
      <c r="P29" s="57">
        <f t="shared" ref="P29:P48" si="44">J29*$P$10</f>
        <v>5217.8474122501029</v>
      </c>
      <c r="Q29" s="57">
        <f t="shared" si="33"/>
        <v>0</v>
      </c>
      <c r="R29" s="60">
        <f t="shared" si="34"/>
        <v>5217.8474122501029</v>
      </c>
      <c r="S29" s="58">
        <f t="shared" si="35"/>
        <v>4565.6164857188387</v>
      </c>
      <c r="T29" s="57">
        <f t="shared" si="36"/>
        <v>0</v>
      </c>
      <c r="U29" s="59">
        <f t="shared" si="37"/>
        <v>4565.6164857188387</v>
      </c>
      <c r="V29" s="58">
        <f t="shared" si="38"/>
        <v>3913.3855591875763</v>
      </c>
      <c r="W29" s="57">
        <f t="shared" si="39"/>
        <v>0</v>
      </c>
      <c r="X29" s="59">
        <f t="shared" si="40"/>
        <v>3913.3855591875763</v>
      </c>
      <c r="Y29" s="58">
        <f t="shared" si="41"/>
        <v>3261.1546326563139</v>
      </c>
      <c r="Z29" s="57">
        <f t="shared" si="42"/>
        <v>0</v>
      </c>
      <c r="AA29" s="59">
        <f t="shared" si="43"/>
        <v>3261.1546326563139</v>
      </c>
    </row>
    <row r="30" spans="1:27" ht="13.5" customHeight="1">
      <c r="A30" s="110">
        <v>5</v>
      </c>
      <c r="B30" s="50">
        <v>42917</v>
      </c>
      <c r="C30" s="61">
        <f>VLOOKUP(B30,'base(indices)'!$A$4:$C$183,3,FALSE)</f>
        <v>937</v>
      </c>
      <c r="D30" s="87">
        <f>'base(indices)'!G94</f>
        <v>1.2484830899999999</v>
      </c>
      <c r="E30" s="62">
        <f t="shared" si="23"/>
        <v>1169.8286553299999</v>
      </c>
      <c r="F30" s="307">
        <f>'base(indices)'!$I$147</f>
        <v>0.30830000000000002</v>
      </c>
      <c r="G30" s="63">
        <f t="shared" si="24"/>
        <v>360.65817443823903</v>
      </c>
      <c r="H30" s="373">
        <f t="shared" si="25"/>
        <v>6121.9473190729559</v>
      </c>
      <c r="I30" s="95">
        <f t="shared" si="26"/>
        <v>389.94288510999996</v>
      </c>
      <c r="J30" s="95">
        <f t="shared" si="27"/>
        <v>6511.890204182956</v>
      </c>
      <c r="K30" s="43"/>
      <c r="L30" s="44">
        <f t="shared" si="28"/>
        <v>6511.890204182956</v>
      </c>
      <c r="M30" s="45">
        <f t="shared" si="29"/>
        <v>5860.7011837646605</v>
      </c>
      <c r="N30" s="43">
        <f t="shared" si="30"/>
        <v>0</v>
      </c>
      <c r="O30" s="46">
        <f t="shared" si="31"/>
        <v>5860.7011837646605</v>
      </c>
      <c r="P30" s="66">
        <f t="shared" si="44"/>
        <v>5209.512163346365</v>
      </c>
      <c r="Q30" s="43">
        <f t="shared" si="33"/>
        <v>0</v>
      </c>
      <c r="R30" s="47">
        <f t="shared" si="34"/>
        <v>5209.512163346365</v>
      </c>
      <c r="S30" s="45">
        <f t="shared" si="35"/>
        <v>4558.3231429280686</v>
      </c>
      <c r="T30" s="43">
        <f t="shared" si="36"/>
        <v>0</v>
      </c>
      <c r="U30" s="46">
        <f t="shared" si="37"/>
        <v>4558.3231429280686</v>
      </c>
      <c r="V30" s="45">
        <f t="shared" si="38"/>
        <v>3907.1341225097735</v>
      </c>
      <c r="W30" s="43">
        <f t="shared" si="39"/>
        <v>0</v>
      </c>
      <c r="X30" s="46">
        <f t="shared" si="40"/>
        <v>3907.1341225097735</v>
      </c>
      <c r="Y30" s="45">
        <f t="shared" si="41"/>
        <v>3255.945102091478</v>
      </c>
      <c r="Z30" s="43">
        <f t="shared" si="42"/>
        <v>0</v>
      </c>
      <c r="AA30" s="46">
        <f t="shared" si="43"/>
        <v>3255.945102091478</v>
      </c>
    </row>
    <row r="31" spans="1:27" s="26" customFormat="1" ht="13.5" customHeight="1">
      <c r="A31" s="110">
        <v>5</v>
      </c>
      <c r="B31" s="50">
        <v>42948</v>
      </c>
      <c r="C31" s="61">
        <f>VLOOKUP(B31,'base(indices)'!$A$4:$C$183,3,FALSE)</f>
        <v>937</v>
      </c>
      <c r="D31" s="87">
        <f>'base(indices)'!G95</f>
        <v>1.2507344199999999</v>
      </c>
      <c r="E31" s="52">
        <f t="shared" si="23"/>
        <v>1171.9381515399998</v>
      </c>
      <c r="F31" s="307">
        <f>'base(indices)'!$I$147</f>
        <v>0.30830000000000002</v>
      </c>
      <c r="G31" s="54">
        <f t="shared" si="24"/>
        <v>361.30853211978194</v>
      </c>
      <c r="H31" s="373">
        <f t="shared" si="25"/>
        <v>6132.9867346391275</v>
      </c>
      <c r="I31" s="94">
        <f t="shared" si="26"/>
        <v>390.64605051333325</v>
      </c>
      <c r="J31" s="94">
        <f t="shared" si="27"/>
        <v>6523.6327851524611</v>
      </c>
      <c r="K31" s="57"/>
      <c r="L31" s="67">
        <f t="shared" si="28"/>
        <v>6523.6327851524611</v>
      </c>
      <c r="M31" s="58">
        <f t="shared" si="29"/>
        <v>5871.2695066372153</v>
      </c>
      <c r="N31" s="57">
        <f t="shared" si="30"/>
        <v>0</v>
      </c>
      <c r="O31" s="59">
        <f t="shared" si="31"/>
        <v>5871.2695066372153</v>
      </c>
      <c r="P31" s="57">
        <f t="shared" si="44"/>
        <v>5218.9062281219694</v>
      </c>
      <c r="Q31" s="57">
        <f t="shared" si="33"/>
        <v>0</v>
      </c>
      <c r="R31" s="60">
        <f>P31+Q31</f>
        <v>5218.9062281219694</v>
      </c>
      <c r="S31" s="58">
        <f t="shared" si="35"/>
        <v>4566.5429496067227</v>
      </c>
      <c r="T31" s="57">
        <f t="shared" si="36"/>
        <v>0</v>
      </c>
      <c r="U31" s="59">
        <f t="shared" si="37"/>
        <v>4566.5429496067227</v>
      </c>
      <c r="V31" s="58">
        <f t="shared" si="38"/>
        <v>3914.1796710914764</v>
      </c>
      <c r="W31" s="57">
        <f t="shared" si="39"/>
        <v>0</v>
      </c>
      <c r="X31" s="59">
        <f t="shared" si="40"/>
        <v>3914.1796710914764</v>
      </c>
      <c r="Y31" s="58">
        <f t="shared" si="41"/>
        <v>3261.8163925762306</v>
      </c>
      <c r="Z31" s="57">
        <f t="shared" si="42"/>
        <v>0</v>
      </c>
      <c r="AA31" s="59">
        <f t="shared" si="43"/>
        <v>3261.8163925762306</v>
      </c>
    </row>
    <row r="32" spans="1:27" ht="13.5" customHeight="1">
      <c r="A32" s="110">
        <v>5</v>
      </c>
      <c r="B32" s="50">
        <v>42979</v>
      </c>
      <c r="C32" s="61">
        <f>VLOOKUP(B32,'base(indices)'!$A$4:$C$183,3,FALSE)</f>
        <v>937</v>
      </c>
      <c r="D32" s="87">
        <f>'base(indices)'!G96</f>
        <v>1.24637211</v>
      </c>
      <c r="E32" s="62">
        <f t="shared" si="23"/>
        <v>1167.8506670700001</v>
      </c>
      <c r="F32" s="307">
        <f>'base(indices)'!$I$147</f>
        <v>0.30830000000000002</v>
      </c>
      <c r="G32" s="63">
        <f t="shared" si="24"/>
        <v>360.04836065768103</v>
      </c>
      <c r="H32" s="373">
        <f t="shared" si="25"/>
        <v>6111.5961109107247</v>
      </c>
      <c r="I32" s="95">
        <f t="shared" si="26"/>
        <v>389.28355569000001</v>
      </c>
      <c r="J32" s="95">
        <f t="shared" si="27"/>
        <v>6500.8796666007247</v>
      </c>
      <c r="K32" s="43"/>
      <c r="L32" s="44">
        <f t="shared" si="28"/>
        <v>6500.8796666007247</v>
      </c>
      <c r="M32" s="45">
        <f t="shared" si="29"/>
        <v>5850.7916999406525</v>
      </c>
      <c r="N32" s="43">
        <f t="shared" si="30"/>
        <v>0</v>
      </c>
      <c r="O32" s="46">
        <f t="shared" si="31"/>
        <v>5850.7916999406525</v>
      </c>
      <c r="P32" s="66">
        <f t="shared" si="44"/>
        <v>5200.7037332805803</v>
      </c>
      <c r="Q32" s="43">
        <f t="shared" si="33"/>
        <v>0</v>
      </c>
      <c r="R32" s="47">
        <f t="shared" ref="R32:R50" si="45">P32+Q32</f>
        <v>5200.7037332805803</v>
      </c>
      <c r="S32" s="45">
        <f t="shared" si="35"/>
        <v>4550.6157666205072</v>
      </c>
      <c r="T32" s="43">
        <f t="shared" si="36"/>
        <v>0</v>
      </c>
      <c r="U32" s="46">
        <f t="shared" si="37"/>
        <v>4550.6157666205072</v>
      </c>
      <c r="V32" s="45">
        <f t="shared" si="38"/>
        <v>3900.5277999604345</v>
      </c>
      <c r="W32" s="43">
        <f t="shared" si="39"/>
        <v>0</v>
      </c>
      <c r="X32" s="46">
        <f t="shared" si="40"/>
        <v>3900.5277999604345</v>
      </c>
      <c r="Y32" s="45">
        <f t="shared" si="41"/>
        <v>3250.4398333003624</v>
      </c>
      <c r="Z32" s="43">
        <f t="shared" si="42"/>
        <v>0</v>
      </c>
      <c r="AA32" s="46">
        <f t="shared" si="43"/>
        <v>3250.4398333003624</v>
      </c>
    </row>
    <row r="33" spans="1:27" s="26" customFormat="1" ht="13.5" customHeight="1">
      <c r="A33" s="110">
        <v>5</v>
      </c>
      <c r="B33" s="50">
        <v>43009</v>
      </c>
      <c r="C33" s="61">
        <f>VLOOKUP(B33,'base(indices)'!$A$4:$C$183,3,FALSE)</f>
        <v>937</v>
      </c>
      <c r="D33" s="87">
        <f>'base(indices)'!G97</f>
        <v>1.24500261</v>
      </c>
      <c r="E33" s="52">
        <f t="shared" si="23"/>
        <v>1166.56744557</v>
      </c>
      <c r="F33" s="307">
        <f>'base(indices)'!$I$147</f>
        <v>0.30830000000000002</v>
      </c>
      <c r="G33" s="54">
        <f t="shared" si="24"/>
        <v>359.65274346923104</v>
      </c>
      <c r="H33" s="373">
        <f t="shared" si="25"/>
        <v>6104.8807561569247</v>
      </c>
      <c r="I33" s="94">
        <f t="shared" si="26"/>
        <v>388.85581518999999</v>
      </c>
      <c r="J33" s="94">
        <f t="shared" si="27"/>
        <v>6493.7365713469244</v>
      </c>
      <c r="K33" s="57"/>
      <c r="L33" s="67">
        <f t="shared" si="28"/>
        <v>6493.7365713469244</v>
      </c>
      <c r="M33" s="58">
        <f t="shared" si="29"/>
        <v>5844.3629142122318</v>
      </c>
      <c r="N33" s="57">
        <f t="shared" si="30"/>
        <v>0</v>
      </c>
      <c r="O33" s="59">
        <f t="shared" si="31"/>
        <v>5844.3629142122318</v>
      </c>
      <c r="P33" s="57">
        <f t="shared" si="44"/>
        <v>5194.9892570775401</v>
      </c>
      <c r="Q33" s="57">
        <f t="shared" si="33"/>
        <v>0</v>
      </c>
      <c r="R33" s="60">
        <f t="shared" si="45"/>
        <v>5194.9892570775401</v>
      </c>
      <c r="S33" s="58">
        <f t="shared" si="35"/>
        <v>4545.6155999428465</v>
      </c>
      <c r="T33" s="57">
        <f t="shared" si="36"/>
        <v>0</v>
      </c>
      <c r="U33" s="59">
        <f t="shared" si="37"/>
        <v>4545.6155999428465</v>
      </c>
      <c r="V33" s="58">
        <f t="shared" si="38"/>
        <v>3896.2419428081544</v>
      </c>
      <c r="W33" s="57">
        <f t="shared" si="39"/>
        <v>0</v>
      </c>
      <c r="X33" s="59">
        <f t="shared" si="40"/>
        <v>3896.2419428081544</v>
      </c>
      <c r="Y33" s="58">
        <f t="shared" si="41"/>
        <v>3246.8682856734622</v>
      </c>
      <c r="Z33" s="57">
        <f t="shared" si="42"/>
        <v>0</v>
      </c>
      <c r="AA33" s="59">
        <f t="shared" si="43"/>
        <v>3246.8682856734622</v>
      </c>
    </row>
    <row r="34" spans="1:27" ht="13.5" customHeight="1">
      <c r="A34" s="110">
        <v>5</v>
      </c>
      <c r="B34" s="50">
        <v>43040</v>
      </c>
      <c r="C34" s="61">
        <f>VLOOKUP(B34,'base(indices)'!$A$4:$C$183,3,FALSE)</f>
        <v>937</v>
      </c>
      <c r="D34" s="87">
        <f>'base(indices)'!G98</f>
        <v>1.24078394</v>
      </c>
      <c r="E34" s="62">
        <f t="shared" si="23"/>
        <v>1162.6145517800001</v>
      </c>
      <c r="F34" s="307">
        <f>'base(indices)'!$I$147</f>
        <v>0.30830000000000002</v>
      </c>
      <c r="G34" s="63">
        <f t="shared" si="24"/>
        <v>358.43406631377405</v>
      </c>
      <c r="H34" s="373">
        <f t="shared" si="25"/>
        <v>6084.1944723750967</v>
      </c>
      <c r="I34" s="95">
        <f t="shared" si="26"/>
        <v>387.5381839266667</v>
      </c>
      <c r="J34" s="95">
        <f t="shared" si="27"/>
        <v>6471.7326563017632</v>
      </c>
      <c r="K34" s="43"/>
      <c r="L34" s="44">
        <f t="shared" si="28"/>
        <v>6471.7326563017632</v>
      </c>
      <c r="M34" s="45">
        <f t="shared" si="29"/>
        <v>5824.5593906715867</v>
      </c>
      <c r="N34" s="43">
        <f t="shared" si="30"/>
        <v>0</v>
      </c>
      <c r="O34" s="46">
        <f t="shared" si="31"/>
        <v>5824.5593906715867</v>
      </c>
      <c r="P34" s="66">
        <f t="shared" si="44"/>
        <v>5177.3861250414111</v>
      </c>
      <c r="Q34" s="43">
        <f t="shared" si="33"/>
        <v>0</v>
      </c>
      <c r="R34" s="47">
        <f t="shared" si="45"/>
        <v>5177.3861250414111</v>
      </c>
      <c r="S34" s="45">
        <f t="shared" si="35"/>
        <v>4530.2128594112337</v>
      </c>
      <c r="T34" s="43">
        <f t="shared" si="36"/>
        <v>0</v>
      </c>
      <c r="U34" s="46">
        <f t="shared" si="37"/>
        <v>4530.2128594112337</v>
      </c>
      <c r="V34" s="45">
        <f t="shared" si="38"/>
        <v>3883.0395937810576</v>
      </c>
      <c r="W34" s="43">
        <f t="shared" si="39"/>
        <v>0</v>
      </c>
      <c r="X34" s="46">
        <f t="shared" si="40"/>
        <v>3883.0395937810576</v>
      </c>
      <c r="Y34" s="45">
        <f t="shared" si="41"/>
        <v>3235.8663281508816</v>
      </c>
      <c r="Z34" s="43">
        <f t="shared" si="42"/>
        <v>0</v>
      </c>
      <c r="AA34" s="46">
        <f t="shared" si="43"/>
        <v>3235.8663281508816</v>
      </c>
    </row>
    <row r="35" spans="1:27" s="26" customFormat="1" ht="13.5" customHeight="1" thickBot="1">
      <c r="A35" s="110">
        <v>5</v>
      </c>
      <c r="B35" s="247">
        <v>43070</v>
      </c>
      <c r="C35" s="69">
        <f>VLOOKUP(B35,'base(indices)'!$A$4:$C$183,3,FALSE)</f>
        <v>937</v>
      </c>
      <c r="D35" s="242">
        <f>'base(indices)'!G99</f>
        <v>1.2368261</v>
      </c>
      <c r="E35" s="182">
        <f t="shared" si="23"/>
        <v>1158.9060557</v>
      </c>
      <c r="F35" s="304">
        <f>'base(indices)'!$I$147</f>
        <v>0.30830000000000002</v>
      </c>
      <c r="G35" s="163">
        <f t="shared" si="24"/>
        <v>357.29073697231001</v>
      </c>
      <c r="H35" s="374">
        <f t="shared" si="25"/>
        <v>6064.7871706892402</v>
      </c>
      <c r="I35" s="111">
        <f t="shared" si="26"/>
        <v>386.30201856666667</v>
      </c>
      <c r="J35" s="111">
        <f t="shared" si="27"/>
        <v>6451.0891892559066</v>
      </c>
      <c r="K35" s="85"/>
      <c r="L35" s="184">
        <f t="shared" si="28"/>
        <v>6451.0891892559066</v>
      </c>
      <c r="M35" s="175">
        <f t="shared" si="29"/>
        <v>5805.9802703303158</v>
      </c>
      <c r="N35" s="85">
        <f t="shared" si="30"/>
        <v>0</v>
      </c>
      <c r="O35" s="165">
        <f t="shared" si="31"/>
        <v>5805.9802703303158</v>
      </c>
      <c r="P35" s="85">
        <f t="shared" si="44"/>
        <v>5160.8713514047258</v>
      </c>
      <c r="Q35" s="85">
        <f t="shared" si="33"/>
        <v>0</v>
      </c>
      <c r="R35" s="107">
        <f t="shared" si="45"/>
        <v>5160.8713514047258</v>
      </c>
      <c r="S35" s="175">
        <f t="shared" si="35"/>
        <v>4515.7624324791341</v>
      </c>
      <c r="T35" s="85">
        <f t="shared" si="36"/>
        <v>0</v>
      </c>
      <c r="U35" s="165">
        <f t="shared" si="37"/>
        <v>4515.7624324791341</v>
      </c>
      <c r="V35" s="175">
        <f t="shared" si="38"/>
        <v>3870.6535135535437</v>
      </c>
      <c r="W35" s="85">
        <f t="shared" si="39"/>
        <v>0</v>
      </c>
      <c r="X35" s="165">
        <f t="shared" si="40"/>
        <v>3870.6535135535437</v>
      </c>
      <c r="Y35" s="175">
        <f t="shared" si="41"/>
        <v>3225.5445946279533</v>
      </c>
      <c r="Z35" s="85">
        <f t="shared" si="42"/>
        <v>0</v>
      </c>
      <c r="AA35" s="165">
        <f t="shared" si="43"/>
        <v>3225.5445946279533</v>
      </c>
    </row>
    <row r="36" spans="1:27" ht="13.5" customHeight="1">
      <c r="A36" s="387">
        <v>5</v>
      </c>
      <c r="B36" s="136">
        <v>43101</v>
      </c>
      <c r="C36" s="120">
        <f>VLOOKUP(B36,'base(indices)'!$A$4:$C$183,3,FALSE)</f>
        <v>954</v>
      </c>
      <c r="D36" s="241">
        <f>'base(indices)'!G100</f>
        <v>1.2325123099999999</v>
      </c>
      <c r="E36" s="206">
        <f t="shared" si="23"/>
        <v>1175.81674374</v>
      </c>
      <c r="F36" s="264">
        <f>'base(indices)'!$I$147</f>
        <v>0.30830000000000002</v>
      </c>
      <c r="G36" s="154">
        <f t="shared" si="24"/>
        <v>362.50430209504202</v>
      </c>
      <c r="H36" s="316">
        <f t="shared" si="25"/>
        <v>6153.2841833401681</v>
      </c>
      <c r="I36" s="317">
        <f t="shared" si="26"/>
        <v>391.93891458000002</v>
      </c>
      <c r="J36" s="317">
        <f t="shared" si="27"/>
        <v>6545.2230979201677</v>
      </c>
      <c r="K36" s="283"/>
      <c r="L36" s="318">
        <f t="shared" si="28"/>
        <v>6545.2230979201677</v>
      </c>
      <c r="M36" s="288">
        <f t="shared" si="29"/>
        <v>5890.7007881281506</v>
      </c>
      <c r="N36" s="283">
        <f t="shared" si="30"/>
        <v>0</v>
      </c>
      <c r="O36" s="150">
        <f t="shared" si="31"/>
        <v>5890.7007881281506</v>
      </c>
      <c r="P36" s="319">
        <f t="shared" si="44"/>
        <v>5236.1784783361345</v>
      </c>
      <c r="Q36" s="283">
        <f t="shared" si="33"/>
        <v>0</v>
      </c>
      <c r="R36" s="290">
        <f t="shared" si="45"/>
        <v>5236.1784783361345</v>
      </c>
      <c r="S36" s="288">
        <f t="shared" si="35"/>
        <v>4581.6561685441175</v>
      </c>
      <c r="T36" s="283">
        <f t="shared" si="36"/>
        <v>0</v>
      </c>
      <c r="U36" s="150">
        <f t="shared" si="37"/>
        <v>4581.6561685441175</v>
      </c>
      <c r="V36" s="288">
        <f t="shared" si="38"/>
        <v>3927.1338587521004</v>
      </c>
      <c r="W36" s="283">
        <f t="shared" si="39"/>
        <v>0</v>
      </c>
      <c r="X36" s="150">
        <f t="shared" si="40"/>
        <v>3927.1338587521004</v>
      </c>
      <c r="Y36" s="288">
        <f t="shared" si="41"/>
        <v>3272.6115489600838</v>
      </c>
      <c r="Z36" s="283">
        <f t="shared" si="42"/>
        <v>0</v>
      </c>
      <c r="AA36" s="150">
        <f t="shared" si="43"/>
        <v>3272.6115489600838</v>
      </c>
    </row>
    <row r="37" spans="1:27" s="26" customFormat="1" ht="13.5" customHeight="1">
      <c r="A37" s="110">
        <v>5</v>
      </c>
      <c r="B37" s="50">
        <v>43132</v>
      </c>
      <c r="C37" s="61">
        <f>VLOOKUP(B37,'base(indices)'!$A$4:$C$183,3,FALSE)</f>
        <v>954</v>
      </c>
      <c r="D37" s="87">
        <f>'base(indices)'!G101</f>
        <v>1.2277241800000001</v>
      </c>
      <c r="E37" s="52">
        <f t="shared" si="23"/>
        <v>1171.2488677200001</v>
      </c>
      <c r="F37" s="307">
        <f>'base(indices)'!$I$147</f>
        <v>0.30830000000000002</v>
      </c>
      <c r="G37" s="54">
        <f t="shared" si="24"/>
        <v>361.09602591807607</v>
      </c>
      <c r="H37" s="146">
        <f t="shared" si="25"/>
        <v>6129.3795745523048</v>
      </c>
      <c r="I37" s="94">
        <f t="shared" si="26"/>
        <v>390.41628924000003</v>
      </c>
      <c r="J37" s="94">
        <f t="shared" si="27"/>
        <v>6519.7958637923048</v>
      </c>
      <c r="K37" s="57"/>
      <c r="L37" s="67">
        <f t="shared" si="28"/>
        <v>6519.7958637923048</v>
      </c>
      <c r="M37" s="58">
        <f t="shared" si="29"/>
        <v>5867.8162774130742</v>
      </c>
      <c r="N37" s="57">
        <f t="shared" si="30"/>
        <v>0</v>
      </c>
      <c r="O37" s="59">
        <f t="shared" si="31"/>
        <v>5867.8162774130742</v>
      </c>
      <c r="P37" s="57">
        <f t="shared" si="44"/>
        <v>5215.8366910338445</v>
      </c>
      <c r="Q37" s="57">
        <f t="shared" si="33"/>
        <v>0</v>
      </c>
      <c r="R37" s="60">
        <f t="shared" si="45"/>
        <v>5215.8366910338445</v>
      </c>
      <c r="S37" s="58">
        <f t="shared" si="35"/>
        <v>4563.8571046546131</v>
      </c>
      <c r="T37" s="57">
        <f t="shared" si="36"/>
        <v>0</v>
      </c>
      <c r="U37" s="59">
        <f t="shared" si="37"/>
        <v>4563.8571046546131</v>
      </c>
      <c r="V37" s="58">
        <f t="shared" si="38"/>
        <v>3911.8775182753825</v>
      </c>
      <c r="W37" s="57">
        <f t="shared" si="39"/>
        <v>0</v>
      </c>
      <c r="X37" s="59">
        <f t="shared" si="40"/>
        <v>3911.8775182753825</v>
      </c>
      <c r="Y37" s="58">
        <f t="shared" si="41"/>
        <v>3259.8979318961524</v>
      </c>
      <c r="Z37" s="57">
        <f t="shared" si="42"/>
        <v>0</v>
      </c>
      <c r="AA37" s="59">
        <f t="shared" si="43"/>
        <v>3259.8979318961524</v>
      </c>
    </row>
    <row r="38" spans="1:27" ht="13.5" customHeight="1">
      <c r="A38" s="110">
        <v>5</v>
      </c>
      <c r="B38" s="50">
        <v>43160</v>
      </c>
      <c r="C38" s="61">
        <f>VLOOKUP(B38,'base(indices)'!$A$4:$C$183,3,FALSE)</f>
        <v>954</v>
      </c>
      <c r="D38" s="87">
        <f>'base(indices)'!G102</f>
        <v>1.22307649</v>
      </c>
      <c r="E38" s="62">
        <f t="shared" si="23"/>
        <v>1166.8149714599999</v>
      </c>
      <c r="F38" s="307">
        <f>'base(indices)'!$I$147</f>
        <v>0.30830000000000002</v>
      </c>
      <c r="G38" s="63">
        <f t="shared" si="24"/>
        <v>359.729055701118</v>
      </c>
      <c r="H38" s="146">
        <f t="shared" si="25"/>
        <v>6106.1761086444712</v>
      </c>
      <c r="I38" s="95">
        <f t="shared" si="26"/>
        <v>388.93832381999999</v>
      </c>
      <c r="J38" s="95">
        <f t="shared" si="27"/>
        <v>6495.1144324644711</v>
      </c>
      <c r="K38" s="43"/>
      <c r="L38" s="44">
        <f t="shared" si="28"/>
        <v>6495.1144324644711</v>
      </c>
      <c r="M38" s="45">
        <f t="shared" si="29"/>
        <v>5845.602989218024</v>
      </c>
      <c r="N38" s="43">
        <f t="shared" si="30"/>
        <v>0</v>
      </c>
      <c r="O38" s="46">
        <f t="shared" si="31"/>
        <v>5845.602989218024</v>
      </c>
      <c r="P38" s="66">
        <f t="shared" si="44"/>
        <v>5196.091545971577</v>
      </c>
      <c r="Q38" s="43">
        <f t="shared" si="33"/>
        <v>0</v>
      </c>
      <c r="R38" s="47">
        <f t="shared" si="45"/>
        <v>5196.091545971577</v>
      </c>
      <c r="S38" s="45">
        <f t="shared" si="35"/>
        <v>4546.5801027251291</v>
      </c>
      <c r="T38" s="43">
        <f t="shared" si="36"/>
        <v>0</v>
      </c>
      <c r="U38" s="46">
        <f t="shared" si="37"/>
        <v>4546.5801027251291</v>
      </c>
      <c r="V38" s="45">
        <f t="shared" si="38"/>
        <v>3897.0686594786825</v>
      </c>
      <c r="W38" s="43">
        <f t="shared" si="39"/>
        <v>0</v>
      </c>
      <c r="X38" s="46">
        <f t="shared" si="40"/>
        <v>3897.0686594786825</v>
      </c>
      <c r="Y38" s="45">
        <f t="shared" si="41"/>
        <v>3247.5572162322355</v>
      </c>
      <c r="Z38" s="43">
        <f t="shared" si="42"/>
        <v>0</v>
      </c>
      <c r="AA38" s="46">
        <f t="shared" si="43"/>
        <v>3247.5572162322355</v>
      </c>
    </row>
    <row r="39" spans="1:27" s="26" customFormat="1" ht="13.5" customHeight="1">
      <c r="A39" s="110">
        <v>5</v>
      </c>
      <c r="B39" s="50">
        <v>43191</v>
      </c>
      <c r="C39" s="61">
        <f>VLOOKUP(B39,'base(indices)'!$A$4:$C$183,3,FALSE)</f>
        <v>954</v>
      </c>
      <c r="D39" s="87">
        <f>'base(indices)'!G103</f>
        <v>1.2218546400000001</v>
      </c>
      <c r="E39" s="52">
        <f t="shared" si="23"/>
        <v>1165.6493265600002</v>
      </c>
      <c r="F39" s="307">
        <f>'base(indices)'!$I$147</f>
        <v>0.30830000000000002</v>
      </c>
      <c r="G39" s="54">
        <f t="shared" si="24"/>
        <v>359.36968737844808</v>
      </c>
      <c r="H39" s="146">
        <f t="shared" si="25"/>
        <v>6100.0760557537933</v>
      </c>
      <c r="I39" s="94">
        <f t="shared" si="26"/>
        <v>388.54977552000008</v>
      </c>
      <c r="J39" s="94">
        <f t="shared" si="27"/>
        <v>6488.6258312737937</v>
      </c>
      <c r="K39" s="57"/>
      <c r="L39" s="67">
        <f t="shared" si="28"/>
        <v>6488.6258312737937</v>
      </c>
      <c r="M39" s="58">
        <f t="shared" si="29"/>
        <v>5839.7632481464143</v>
      </c>
      <c r="N39" s="57">
        <f t="shared" si="30"/>
        <v>0</v>
      </c>
      <c r="O39" s="59">
        <f t="shared" si="31"/>
        <v>5839.7632481464143</v>
      </c>
      <c r="P39" s="57">
        <f t="shared" si="44"/>
        <v>5190.9006650190349</v>
      </c>
      <c r="Q39" s="57">
        <f t="shared" si="33"/>
        <v>0</v>
      </c>
      <c r="R39" s="60">
        <f t="shared" si="45"/>
        <v>5190.9006650190349</v>
      </c>
      <c r="S39" s="58">
        <f t="shared" si="35"/>
        <v>4542.0380818916556</v>
      </c>
      <c r="T39" s="57">
        <f t="shared" si="36"/>
        <v>0</v>
      </c>
      <c r="U39" s="59">
        <f t="shared" si="37"/>
        <v>4542.0380818916556</v>
      </c>
      <c r="V39" s="58">
        <f t="shared" si="38"/>
        <v>3893.1754987642762</v>
      </c>
      <c r="W39" s="57">
        <f t="shared" si="39"/>
        <v>0</v>
      </c>
      <c r="X39" s="59">
        <f t="shared" si="40"/>
        <v>3893.1754987642762</v>
      </c>
      <c r="Y39" s="58">
        <f t="shared" si="41"/>
        <v>3244.3129156368968</v>
      </c>
      <c r="Z39" s="57">
        <f t="shared" si="42"/>
        <v>0</v>
      </c>
      <c r="AA39" s="59">
        <f t="shared" si="43"/>
        <v>3244.3129156368968</v>
      </c>
    </row>
    <row r="40" spans="1:27" ht="13.5" customHeight="1">
      <c r="A40" s="110">
        <v>5</v>
      </c>
      <c r="B40" s="50">
        <v>43221</v>
      </c>
      <c r="C40" s="61">
        <f>VLOOKUP(B40,'base(indices)'!$A$4:$C$183,3,FALSE)</f>
        <v>954</v>
      </c>
      <c r="D40" s="87">
        <f>'base(indices)'!G104</f>
        <v>1.21929412</v>
      </c>
      <c r="E40" s="62">
        <f t="shared" si="23"/>
        <v>1163.2065904799999</v>
      </c>
      <c r="F40" s="307">
        <f>'base(indices)'!$I$147</f>
        <v>0.30830000000000002</v>
      </c>
      <c r="G40" s="63">
        <f t="shared" si="24"/>
        <v>358.61659184498399</v>
      </c>
      <c r="H40" s="146">
        <f t="shared" si="25"/>
        <v>6087.2927292999357</v>
      </c>
      <c r="I40" s="95">
        <f t="shared" si="26"/>
        <v>387.73553016</v>
      </c>
      <c r="J40" s="95">
        <f t="shared" si="27"/>
        <v>6475.0282594599357</v>
      </c>
      <c r="K40" s="43"/>
      <c r="L40" s="44">
        <f t="shared" si="28"/>
        <v>6475.0282594599357</v>
      </c>
      <c r="M40" s="45">
        <f t="shared" si="29"/>
        <v>5827.5254335139425</v>
      </c>
      <c r="N40" s="43">
        <f t="shared" si="30"/>
        <v>0</v>
      </c>
      <c r="O40" s="46">
        <f t="shared" si="31"/>
        <v>5827.5254335139425</v>
      </c>
      <c r="P40" s="66">
        <f t="shared" si="44"/>
        <v>5180.0226075679493</v>
      </c>
      <c r="Q40" s="43">
        <f t="shared" si="33"/>
        <v>0</v>
      </c>
      <c r="R40" s="47">
        <f t="shared" si="45"/>
        <v>5180.0226075679493</v>
      </c>
      <c r="S40" s="45">
        <f t="shared" si="35"/>
        <v>4532.5197816219543</v>
      </c>
      <c r="T40" s="43">
        <f t="shared" si="36"/>
        <v>0</v>
      </c>
      <c r="U40" s="46">
        <f t="shared" si="37"/>
        <v>4532.5197816219543</v>
      </c>
      <c r="V40" s="45">
        <f t="shared" si="38"/>
        <v>3885.0169556759611</v>
      </c>
      <c r="W40" s="43">
        <f t="shared" si="39"/>
        <v>0</v>
      </c>
      <c r="X40" s="46">
        <f t="shared" si="40"/>
        <v>3885.0169556759611</v>
      </c>
      <c r="Y40" s="45">
        <f t="shared" si="41"/>
        <v>3237.5141297299679</v>
      </c>
      <c r="Z40" s="43">
        <f t="shared" si="42"/>
        <v>0</v>
      </c>
      <c r="AA40" s="46">
        <f t="shared" si="43"/>
        <v>3237.5141297299679</v>
      </c>
    </row>
    <row r="41" spans="1:27" s="26" customFormat="1" ht="13.5" customHeight="1">
      <c r="A41" s="110">
        <v>5</v>
      </c>
      <c r="B41" s="50">
        <v>43252</v>
      </c>
      <c r="C41" s="61">
        <f>VLOOKUP(B41,'base(indices)'!$A$4:$C$183,3,FALSE)</f>
        <v>954</v>
      </c>
      <c r="D41" s="87">
        <f>'base(indices)'!G105</f>
        <v>1.2175895000000001</v>
      </c>
      <c r="E41" s="52">
        <f t="shared" si="23"/>
        <v>1161.5803830000002</v>
      </c>
      <c r="F41" s="307">
        <f>'base(indices)'!$I$147</f>
        <v>0.30830000000000002</v>
      </c>
      <c r="G41" s="54">
        <f t="shared" si="24"/>
        <v>358.11523207890008</v>
      </c>
      <c r="H41" s="146">
        <f t="shared" si="25"/>
        <v>6078.7824603156014</v>
      </c>
      <c r="I41" s="94">
        <f t="shared" si="26"/>
        <v>387.19346100000007</v>
      </c>
      <c r="J41" s="94">
        <f t="shared" si="27"/>
        <v>6465.9759213156012</v>
      </c>
      <c r="K41" s="57"/>
      <c r="L41" s="67">
        <f t="shared" si="28"/>
        <v>6465.9759213156012</v>
      </c>
      <c r="M41" s="58">
        <f t="shared" si="29"/>
        <v>5819.3783291840409</v>
      </c>
      <c r="N41" s="57">
        <f t="shared" si="30"/>
        <v>0</v>
      </c>
      <c r="O41" s="59">
        <f t="shared" si="31"/>
        <v>5819.3783291840409</v>
      </c>
      <c r="P41" s="57">
        <f t="shared" si="44"/>
        <v>5172.7807370524815</v>
      </c>
      <c r="Q41" s="57">
        <f t="shared" si="33"/>
        <v>0</v>
      </c>
      <c r="R41" s="60">
        <f t="shared" si="45"/>
        <v>5172.7807370524815</v>
      </c>
      <c r="S41" s="58">
        <f t="shared" si="35"/>
        <v>4526.1831449209203</v>
      </c>
      <c r="T41" s="57">
        <f t="shared" si="36"/>
        <v>0</v>
      </c>
      <c r="U41" s="59">
        <f t="shared" si="37"/>
        <v>4526.1831449209203</v>
      </c>
      <c r="V41" s="58">
        <f t="shared" si="38"/>
        <v>3879.5855527893605</v>
      </c>
      <c r="W41" s="57">
        <f t="shared" si="39"/>
        <v>0</v>
      </c>
      <c r="X41" s="59">
        <f t="shared" si="40"/>
        <v>3879.5855527893605</v>
      </c>
      <c r="Y41" s="58">
        <f t="shared" si="41"/>
        <v>3232.9879606578006</v>
      </c>
      <c r="Z41" s="57">
        <f t="shared" si="42"/>
        <v>0</v>
      </c>
      <c r="AA41" s="59">
        <f t="shared" si="43"/>
        <v>3232.9879606578006</v>
      </c>
    </row>
    <row r="42" spans="1:27" ht="13.5" customHeight="1">
      <c r="A42" s="110">
        <v>5</v>
      </c>
      <c r="B42" s="50">
        <v>43282</v>
      </c>
      <c r="C42" s="61">
        <f>VLOOKUP(B42,'base(indices)'!$A$4:$C$183,3,FALSE)</f>
        <v>954</v>
      </c>
      <c r="D42" s="87">
        <f>'base(indices)'!G106</f>
        <v>1.2042226199999999</v>
      </c>
      <c r="E42" s="62">
        <f t="shared" si="23"/>
        <v>1148.82837948</v>
      </c>
      <c r="F42" s="307">
        <f>'base(indices)'!$I$147</f>
        <v>0.30830000000000002</v>
      </c>
      <c r="G42" s="63">
        <f t="shared" si="24"/>
        <v>354.18378939368404</v>
      </c>
      <c r="H42" s="146">
        <f t="shared" si="25"/>
        <v>6012.048675494736</v>
      </c>
      <c r="I42" s="95">
        <f t="shared" si="26"/>
        <v>382.94279316000001</v>
      </c>
      <c r="J42" s="95">
        <f t="shared" si="27"/>
        <v>6394.9914686547363</v>
      </c>
      <c r="K42" s="43"/>
      <c r="L42" s="44">
        <f t="shared" si="28"/>
        <v>6394.9914686547363</v>
      </c>
      <c r="M42" s="45">
        <f t="shared" si="29"/>
        <v>5755.4923217892629</v>
      </c>
      <c r="N42" s="43">
        <f t="shared" si="30"/>
        <v>0</v>
      </c>
      <c r="O42" s="46">
        <f t="shared" si="31"/>
        <v>5755.4923217892629</v>
      </c>
      <c r="P42" s="66">
        <f t="shared" si="44"/>
        <v>5115.9931749237894</v>
      </c>
      <c r="Q42" s="43">
        <f t="shared" si="33"/>
        <v>0</v>
      </c>
      <c r="R42" s="47">
        <f t="shared" si="45"/>
        <v>5115.9931749237894</v>
      </c>
      <c r="S42" s="45">
        <f t="shared" si="35"/>
        <v>4476.4940280583151</v>
      </c>
      <c r="T42" s="43">
        <f t="shared" si="36"/>
        <v>0</v>
      </c>
      <c r="U42" s="46">
        <f t="shared" si="37"/>
        <v>4476.4940280583151</v>
      </c>
      <c r="V42" s="45">
        <f t="shared" si="38"/>
        <v>3836.9948811928416</v>
      </c>
      <c r="W42" s="43">
        <f t="shared" si="39"/>
        <v>0</v>
      </c>
      <c r="X42" s="46">
        <f t="shared" si="40"/>
        <v>3836.9948811928416</v>
      </c>
      <c r="Y42" s="45">
        <f t="shared" si="41"/>
        <v>3197.4957343273682</v>
      </c>
      <c r="Z42" s="43">
        <f t="shared" si="42"/>
        <v>0</v>
      </c>
      <c r="AA42" s="46">
        <f t="shared" si="43"/>
        <v>3197.4957343273682</v>
      </c>
    </row>
    <row r="43" spans="1:27" s="26" customFormat="1" ht="13.5" customHeight="1">
      <c r="A43" s="110">
        <v>5</v>
      </c>
      <c r="B43" s="50">
        <v>43313</v>
      </c>
      <c r="C43" s="61">
        <f>VLOOKUP(B43,'base(indices)'!$A$4:$C$183,3,FALSE)</f>
        <v>954</v>
      </c>
      <c r="D43" s="87">
        <f>'base(indices)'!G107</f>
        <v>1.19656461</v>
      </c>
      <c r="E43" s="52">
        <f t="shared" si="23"/>
        <v>1141.5226379400001</v>
      </c>
      <c r="F43" s="307">
        <f>'base(indices)'!$I$147</f>
        <v>0.30830000000000002</v>
      </c>
      <c r="G43" s="54">
        <f t="shared" si="24"/>
        <v>351.93142927690207</v>
      </c>
      <c r="H43" s="146">
        <f t="shared" si="25"/>
        <v>5973.8162688676084</v>
      </c>
      <c r="I43" s="94">
        <f t="shared" si="26"/>
        <v>380.50754598000003</v>
      </c>
      <c r="J43" s="94">
        <f t="shared" si="27"/>
        <v>6354.3238148476084</v>
      </c>
      <c r="K43" s="57"/>
      <c r="L43" s="67">
        <f t="shared" si="28"/>
        <v>6354.3238148476084</v>
      </c>
      <c r="M43" s="58">
        <f t="shared" si="29"/>
        <v>5718.8914333628481</v>
      </c>
      <c r="N43" s="57">
        <f t="shared" si="30"/>
        <v>0</v>
      </c>
      <c r="O43" s="59">
        <f t="shared" si="31"/>
        <v>5718.8914333628481</v>
      </c>
      <c r="P43" s="57">
        <f t="shared" si="44"/>
        <v>5083.4590518780869</v>
      </c>
      <c r="Q43" s="57">
        <f t="shared" si="33"/>
        <v>0</v>
      </c>
      <c r="R43" s="60">
        <f t="shared" si="45"/>
        <v>5083.4590518780869</v>
      </c>
      <c r="S43" s="58">
        <f t="shared" si="35"/>
        <v>4448.0266703933257</v>
      </c>
      <c r="T43" s="57">
        <f t="shared" si="36"/>
        <v>0</v>
      </c>
      <c r="U43" s="59">
        <f t="shared" si="37"/>
        <v>4448.0266703933257</v>
      </c>
      <c r="V43" s="58">
        <f t="shared" si="38"/>
        <v>3812.594288908565</v>
      </c>
      <c r="W43" s="57">
        <f t="shared" si="39"/>
        <v>0</v>
      </c>
      <c r="X43" s="59">
        <f t="shared" si="40"/>
        <v>3812.594288908565</v>
      </c>
      <c r="Y43" s="58">
        <f t="shared" si="41"/>
        <v>3177.1619074238042</v>
      </c>
      <c r="Z43" s="57">
        <f t="shared" si="42"/>
        <v>0</v>
      </c>
      <c r="AA43" s="59">
        <f t="shared" si="43"/>
        <v>3177.1619074238042</v>
      </c>
    </row>
    <row r="44" spans="1:27" ht="13.5" customHeight="1">
      <c r="A44" s="110">
        <v>5</v>
      </c>
      <c r="B44" s="50">
        <v>43344</v>
      </c>
      <c r="C44" s="61">
        <f>VLOOKUP(B44,'base(indices)'!$A$4:$C$183,3,FALSE)</f>
        <v>954</v>
      </c>
      <c r="D44" s="87">
        <f>'base(indices)'!G108</f>
        <v>1.1950111000000001</v>
      </c>
      <c r="E44" s="62">
        <f t="shared" si="23"/>
        <v>1140.0405894</v>
      </c>
      <c r="F44" s="307">
        <f>'base(indices)'!$I$147</f>
        <v>0.30830000000000002</v>
      </c>
      <c r="G44" s="63">
        <f t="shared" si="24"/>
        <v>351.47451371202004</v>
      </c>
      <c r="H44" s="146">
        <f t="shared" si="25"/>
        <v>5966.0604124480806</v>
      </c>
      <c r="I44" s="95">
        <f t="shared" si="26"/>
        <v>380.01352980000001</v>
      </c>
      <c r="J44" s="95">
        <f t="shared" si="27"/>
        <v>6346.0739422480801</v>
      </c>
      <c r="K44" s="43"/>
      <c r="L44" s="44">
        <f t="shared" si="28"/>
        <v>6346.0739422480801</v>
      </c>
      <c r="M44" s="45">
        <f t="shared" si="29"/>
        <v>5711.4665480232725</v>
      </c>
      <c r="N44" s="43">
        <f t="shared" si="30"/>
        <v>0</v>
      </c>
      <c r="O44" s="46">
        <f t="shared" si="31"/>
        <v>5711.4665480232725</v>
      </c>
      <c r="P44" s="66">
        <f t="shared" si="44"/>
        <v>5076.8591537984648</v>
      </c>
      <c r="Q44" s="43">
        <f t="shared" si="33"/>
        <v>0</v>
      </c>
      <c r="R44" s="47">
        <f t="shared" si="45"/>
        <v>5076.8591537984648</v>
      </c>
      <c r="S44" s="45">
        <f t="shared" si="35"/>
        <v>4442.2517595736554</v>
      </c>
      <c r="T44" s="43">
        <f t="shared" si="36"/>
        <v>0</v>
      </c>
      <c r="U44" s="46">
        <f t="shared" si="37"/>
        <v>4442.2517595736554</v>
      </c>
      <c r="V44" s="45">
        <f t="shared" si="38"/>
        <v>3807.6443653488477</v>
      </c>
      <c r="W44" s="43">
        <f t="shared" si="39"/>
        <v>0</v>
      </c>
      <c r="X44" s="46">
        <f t="shared" si="40"/>
        <v>3807.6443653488477</v>
      </c>
      <c r="Y44" s="45">
        <f t="shared" si="41"/>
        <v>3173.0369711240401</v>
      </c>
      <c r="Z44" s="43">
        <f t="shared" si="42"/>
        <v>0</v>
      </c>
      <c r="AA44" s="46">
        <f t="shared" si="43"/>
        <v>3173.0369711240401</v>
      </c>
    </row>
    <row r="45" spans="1:27" s="26" customFormat="1" ht="13.5" customHeight="1">
      <c r="A45" s="110">
        <v>5</v>
      </c>
      <c r="B45" s="50">
        <v>43374</v>
      </c>
      <c r="C45" s="61">
        <f>VLOOKUP(B45,'base(indices)'!$A$4:$C$183,3,FALSE)</f>
        <v>954</v>
      </c>
      <c r="D45" s="87">
        <f>'base(indices)'!G109</f>
        <v>1.1939365500000001</v>
      </c>
      <c r="E45" s="52">
        <f t="shared" si="23"/>
        <v>1139.0154687000002</v>
      </c>
      <c r="F45" s="307">
        <f>'base(indices)'!$I$147</f>
        <v>0.30830000000000002</v>
      </c>
      <c r="G45" s="54">
        <f t="shared" si="24"/>
        <v>351.15846900021006</v>
      </c>
      <c r="H45" s="146">
        <f t="shared" si="25"/>
        <v>5960.6957508008409</v>
      </c>
      <c r="I45" s="94">
        <f t="shared" si="26"/>
        <v>379.67182290000005</v>
      </c>
      <c r="J45" s="94">
        <f t="shared" si="27"/>
        <v>6340.3675737008407</v>
      </c>
      <c r="K45" s="57"/>
      <c r="L45" s="67">
        <f t="shared" si="28"/>
        <v>6340.3675737008407</v>
      </c>
      <c r="M45" s="58">
        <f t="shared" si="29"/>
        <v>5706.3308163307565</v>
      </c>
      <c r="N45" s="57">
        <f t="shared" si="30"/>
        <v>0</v>
      </c>
      <c r="O45" s="59">
        <f t="shared" si="31"/>
        <v>5706.3308163307565</v>
      </c>
      <c r="P45" s="57">
        <f t="shared" si="44"/>
        <v>5072.2940589606733</v>
      </c>
      <c r="Q45" s="57">
        <f t="shared" si="33"/>
        <v>0</v>
      </c>
      <c r="R45" s="60">
        <f t="shared" si="45"/>
        <v>5072.2940589606733</v>
      </c>
      <c r="S45" s="58">
        <f t="shared" si="35"/>
        <v>4438.2573015905882</v>
      </c>
      <c r="T45" s="57">
        <f t="shared" si="36"/>
        <v>0</v>
      </c>
      <c r="U45" s="59">
        <f t="shared" si="37"/>
        <v>4438.2573015905882</v>
      </c>
      <c r="V45" s="58">
        <f t="shared" si="38"/>
        <v>3804.2205442205041</v>
      </c>
      <c r="W45" s="57">
        <f t="shared" si="39"/>
        <v>0</v>
      </c>
      <c r="X45" s="59">
        <f t="shared" si="40"/>
        <v>3804.2205442205041</v>
      </c>
      <c r="Y45" s="58">
        <f t="shared" si="41"/>
        <v>3170.1837868504203</v>
      </c>
      <c r="Z45" s="57">
        <f t="shared" si="42"/>
        <v>0</v>
      </c>
      <c r="AA45" s="59">
        <f t="shared" si="43"/>
        <v>3170.1837868504203</v>
      </c>
    </row>
    <row r="46" spans="1:27" ht="13.5" customHeight="1">
      <c r="A46" s="110">
        <v>5</v>
      </c>
      <c r="B46" s="50">
        <v>43405</v>
      </c>
      <c r="C46" s="61">
        <f>VLOOKUP(B46,'base(indices)'!$A$4:$C$183,3,FALSE)</f>
        <v>954</v>
      </c>
      <c r="D46" s="87">
        <f>'base(indices)'!G110</f>
        <v>1.1870516499999999</v>
      </c>
      <c r="E46" s="62">
        <f t="shared" si="23"/>
        <v>1132.4472741</v>
      </c>
      <c r="F46" s="307">
        <f>'base(indices)'!$I$147</f>
        <v>0.30830000000000002</v>
      </c>
      <c r="G46" s="63">
        <f t="shared" si="24"/>
        <v>349.13349460503002</v>
      </c>
      <c r="H46" s="146">
        <f t="shared" si="25"/>
        <v>5926.3230748201204</v>
      </c>
      <c r="I46" s="95">
        <f t="shared" si="26"/>
        <v>377.48242469999997</v>
      </c>
      <c r="J46" s="95">
        <f t="shared" si="27"/>
        <v>6303.8054995201201</v>
      </c>
      <c r="K46" s="43"/>
      <c r="L46" s="44">
        <f t="shared" si="28"/>
        <v>6303.8054995201201</v>
      </c>
      <c r="M46" s="45">
        <f t="shared" si="29"/>
        <v>5673.4249495681079</v>
      </c>
      <c r="N46" s="43">
        <f t="shared" si="30"/>
        <v>0</v>
      </c>
      <c r="O46" s="46">
        <f t="shared" si="31"/>
        <v>5673.4249495681079</v>
      </c>
      <c r="P46" s="66">
        <f t="shared" si="44"/>
        <v>5043.0443996160966</v>
      </c>
      <c r="Q46" s="43">
        <f t="shared" si="33"/>
        <v>0</v>
      </c>
      <c r="R46" s="47">
        <f t="shared" si="45"/>
        <v>5043.0443996160966</v>
      </c>
      <c r="S46" s="45">
        <f t="shared" si="35"/>
        <v>4412.6638496640835</v>
      </c>
      <c r="T46" s="43">
        <f t="shared" si="36"/>
        <v>0</v>
      </c>
      <c r="U46" s="46">
        <f t="shared" si="37"/>
        <v>4412.6638496640835</v>
      </c>
      <c r="V46" s="45">
        <f t="shared" si="38"/>
        <v>3782.2832997120718</v>
      </c>
      <c r="W46" s="43">
        <f t="shared" si="39"/>
        <v>0</v>
      </c>
      <c r="X46" s="46">
        <f t="shared" si="40"/>
        <v>3782.2832997120718</v>
      </c>
      <c r="Y46" s="45">
        <f t="shared" si="41"/>
        <v>3151.90274976006</v>
      </c>
      <c r="Z46" s="43">
        <f t="shared" si="42"/>
        <v>0</v>
      </c>
      <c r="AA46" s="46">
        <f t="shared" si="43"/>
        <v>3151.90274976006</v>
      </c>
    </row>
    <row r="47" spans="1:27" s="26" customFormat="1" ht="13.5" customHeight="1" thickBot="1">
      <c r="A47" s="161">
        <v>5</v>
      </c>
      <c r="B47" s="68">
        <v>43435</v>
      </c>
      <c r="C47" s="69">
        <f>VLOOKUP(B47,'base(indices)'!$A$4:$C$183,3,FALSE)</f>
        <v>954</v>
      </c>
      <c r="D47" s="242">
        <f>'base(indices)'!G111</f>
        <v>1.18480053</v>
      </c>
      <c r="E47" s="321">
        <f t="shared" si="23"/>
        <v>1130.2997056199999</v>
      </c>
      <c r="F47" s="307">
        <f>'base(indices)'!$I$147</f>
        <v>0.30830000000000002</v>
      </c>
      <c r="G47" s="170">
        <f t="shared" si="24"/>
        <v>348.47139924264599</v>
      </c>
      <c r="H47" s="322">
        <f t="shared" si="25"/>
        <v>5915.0844194505835</v>
      </c>
      <c r="I47" s="207">
        <f t="shared" si="26"/>
        <v>376.76656853999998</v>
      </c>
      <c r="J47" s="207">
        <f t="shared" si="27"/>
        <v>6291.8509879905832</v>
      </c>
      <c r="K47" s="282"/>
      <c r="L47" s="323">
        <f t="shared" si="28"/>
        <v>6291.8509879905832</v>
      </c>
      <c r="M47" s="285">
        <f t="shared" si="29"/>
        <v>5662.6658891915249</v>
      </c>
      <c r="N47" s="282">
        <f t="shared" si="30"/>
        <v>0</v>
      </c>
      <c r="O47" s="203">
        <f t="shared" si="31"/>
        <v>5662.6658891915249</v>
      </c>
      <c r="P47" s="282">
        <f t="shared" si="44"/>
        <v>5033.4807903924666</v>
      </c>
      <c r="Q47" s="282">
        <f t="shared" si="33"/>
        <v>0</v>
      </c>
      <c r="R47" s="289">
        <f t="shared" si="45"/>
        <v>5033.4807903924666</v>
      </c>
      <c r="S47" s="285">
        <f t="shared" si="35"/>
        <v>4404.2956915934083</v>
      </c>
      <c r="T47" s="282">
        <f t="shared" si="36"/>
        <v>0</v>
      </c>
      <c r="U47" s="203">
        <f t="shared" si="37"/>
        <v>4404.2956915934083</v>
      </c>
      <c r="V47" s="285">
        <f t="shared" si="38"/>
        <v>3775.1105927943499</v>
      </c>
      <c r="W47" s="282">
        <f t="shared" si="39"/>
        <v>0</v>
      </c>
      <c r="X47" s="203">
        <f t="shared" si="40"/>
        <v>3775.1105927943499</v>
      </c>
      <c r="Y47" s="285">
        <f t="shared" si="41"/>
        <v>3145.9254939952916</v>
      </c>
      <c r="Z47" s="282">
        <f t="shared" si="42"/>
        <v>0</v>
      </c>
      <c r="AA47" s="203">
        <f t="shared" si="43"/>
        <v>3145.9254939952916</v>
      </c>
    </row>
    <row r="48" spans="1:27" ht="13.5" customHeight="1">
      <c r="A48" s="388">
        <v>5</v>
      </c>
      <c r="B48" s="246">
        <v>43466</v>
      </c>
      <c r="C48" s="120">
        <f>VLOOKUP(B48,'base(indices)'!$A$4:$C$183,3,FALSE)</f>
        <v>998</v>
      </c>
      <c r="D48" s="241">
        <f>'base(indices)'!G112</f>
        <v>1.18669925</v>
      </c>
      <c r="E48" s="137">
        <f t="shared" si="23"/>
        <v>1184.3258515</v>
      </c>
      <c r="F48" s="371">
        <f>'base(indices)'!$I$147</f>
        <v>0.30830000000000002</v>
      </c>
      <c r="G48" s="78">
        <f t="shared" si="24"/>
        <v>365.12766001745001</v>
      </c>
      <c r="H48" s="372">
        <f t="shared" si="25"/>
        <v>6197.8140460697996</v>
      </c>
      <c r="I48" s="96">
        <f t="shared" si="26"/>
        <v>394.77528383333333</v>
      </c>
      <c r="J48" s="96">
        <f t="shared" si="27"/>
        <v>6592.5893299031331</v>
      </c>
      <c r="K48" s="138"/>
      <c r="L48" s="320">
        <f t="shared" si="28"/>
        <v>6592.5893299031331</v>
      </c>
      <c r="M48" s="48">
        <f t="shared" si="29"/>
        <v>5933.3303969128201</v>
      </c>
      <c r="N48" s="138">
        <f t="shared" si="30"/>
        <v>0</v>
      </c>
      <c r="O48" s="49">
        <f t="shared" si="31"/>
        <v>5933.3303969128201</v>
      </c>
      <c r="P48" s="114">
        <f t="shared" si="44"/>
        <v>5274.0714639225071</v>
      </c>
      <c r="Q48" s="138">
        <f t="shared" si="33"/>
        <v>0</v>
      </c>
      <c r="R48" s="139">
        <f t="shared" si="45"/>
        <v>5274.0714639225071</v>
      </c>
      <c r="S48" s="48">
        <f t="shared" si="35"/>
        <v>4614.8125309321931</v>
      </c>
      <c r="T48" s="138">
        <f t="shared" si="36"/>
        <v>0</v>
      </c>
      <c r="U48" s="49">
        <f t="shared" si="37"/>
        <v>4614.8125309321931</v>
      </c>
      <c r="V48" s="48">
        <f t="shared" si="38"/>
        <v>3955.5535979418796</v>
      </c>
      <c r="W48" s="138">
        <f t="shared" si="39"/>
        <v>0</v>
      </c>
      <c r="X48" s="49">
        <f t="shared" si="40"/>
        <v>3955.5535979418796</v>
      </c>
      <c r="Y48" s="48">
        <f t="shared" si="41"/>
        <v>3296.2946649515666</v>
      </c>
      <c r="Z48" s="138">
        <f t="shared" si="42"/>
        <v>0</v>
      </c>
      <c r="AA48" s="49">
        <f t="shared" si="43"/>
        <v>3296.2946649515666</v>
      </c>
    </row>
    <row r="49" spans="1:27" s="26" customFormat="1" ht="13.5" customHeight="1">
      <c r="A49" s="110">
        <v>5</v>
      </c>
      <c r="B49" s="50">
        <v>43497</v>
      </c>
      <c r="C49" s="61">
        <f>VLOOKUP(B49,'base(indices)'!$A$4:$C$183,3,FALSE)</f>
        <v>998</v>
      </c>
      <c r="D49" s="87">
        <f>'base(indices)'!G113</f>
        <v>1.1831498</v>
      </c>
      <c r="E49" s="52">
        <f t="shared" si="23"/>
        <v>1180.7835004000001</v>
      </c>
      <c r="F49" s="307">
        <f>'base(indices)'!$I$147</f>
        <v>0.30830000000000002</v>
      </c>
      <c r="G49" s="54">
        <f t="shared" si="24"/>
        <v>364.03555317332007</v>
      </c>
      <c r="H49" s="373">
        <f t="shared" si="25"/>
        <v>6179.2762142932806</v>
      </c>
      <c r="I49" s="94">
        <f t="shared" si="26"/>
        <v>393.59450013333338</v>
      </c>
      <c r="J49" s="94">
        <f t="shared" si="27"/>
        <v>6572.8707144266136</v>
      </c>
      <c r="K49" s="57"/>
      <c r="L49" s="67">
        <f t="shared" si="28"/>
        <v>6572.8707144266136</v>
      </c>
      <c r="M49" s="58">
        <f t="shared" si="29"/>
        <v>5915.5836429839528</v>
      </c>
      <c r="N49" s="57">
        <f t="shared" si="30"/>
        <v>0</v>
      </c>
      <c r="O49" s="59">
        <f t="shared" si="31"/>
        <v>5915.5836429839528</v>
      </c>
      <c r="P49" s="57">
        <f>J49*$P$10</f>
        <v>5258.2965715412911</v>
      </c>
      <c r="Q49" s="57">
        <f t="shared" si="33"/>
        <v>0</v>
      </c>
      <c r="R49" s="60">
        <f t="shared" si="45"/>
        <v>5258.2965715412911</v>
      </c>
      <c r="S49" s="58">
        <f t="shared" si="35"/>
        <v>4601.0095000986294</v>
      </c>
      <c r="T49" s="57">
        <f t="shared" si="36"/>
        <v>0</v>
      </c>
      <c r="U49" s="59">
        <f t="shared" si="37"/>
        <v>4601.0095000986294</v>
      </c>
      <c r="V49" s="58">
        <f t="shared" si="38"/>
        <v>3943.7224286559681</v>
      </c>
      <c r="W49" s="57">
        <f t="shared" si="39"/>
        <v>0</v>
      </c>
      <c r="X49" s="59">
        <f t="shared" si="40"/>
        <v>3943.7224286559681</v>
      </c>
      <c r="Y49" s="58">
        <f t="shared" si="41"/>
        <v>3286.4353572133068</v>
      </c>
      <c r="Z49" s="57">
        <f t="shared" si="42"/>
        <v>0</v>
      </c>
      <c r="AA49" s="59">
        <f t="shared" si="43"/>
        <v>3286.4353572133068</v>
      </c>
    </row>
    <row r="50" spans="1:27" ht="13.5" customHeight="1">
      <c r="A50" s="110">
        <v>5</v>
      </c>
      <c r="B50" s="50">
        <v>43525</v>
      </c>
      <c r="C50" s="61">
        <f>VLOOKUP(B50,'base(indices)'!$A$4:$C$183,3,FALSE)</f>
        <v>998</v>
      </c>
      <c r="D50" s="87">
        <f>'base(indices)'!G114</f>
        <v>1.1791407199999999</v>
      </c>
      <c r="E50" s="62">
        <f t="shared" si="23"/>
        <v>1176.7824385599999</v>
      </c>
      <c r="F50" s="307">
        <f>'base(indices)'!$I$147</f>
        <v>0.30830000000000002</v>
      </c>
      <c r="G50" s="63">
        <f t="shared" si="24"/>
        <v>362.80202580804803</v>
      </c>
      <c r="H50" s="373">
        <f t="shared" si="25"/>
        <v>6158.3378574721919</v>
      </c>
      <c r="I50" s="95">
        <f t="shared" si="26"/>
        <v>392.26081285333333</v>
      </c>
      <c r="J50" s="95">
        <f t="shared" si="27"/>
        <v>6550.5986703255248</v>
      </c>
      <c r="K50" s="43"/>
      <c r="L50" s="44">
        <f t="shared" si="28"/>
        <v>6550.5986703255248</v>
      </c>
      <c r="M50" s="45">
        <f t="shared" si="29"/>
        <v>5895.5388032929723</v>
      </c>
      <c r="N50" s="43">
        <f t="shared" si="30"/>
        <v>0</v>
      </c>
      <c r="O50" s="46">
        <f t="shared" si="31"/>
        <v>5895.5388032929723</v>
      </c>
      <c r="P50" s="66">
        <f>J50*$P$10</f>
        <v>5240.4789362604206</v>
      </c>
      <c r="Q50" s="43">
        <f t="shared" si="33"/>
        <v>0</v>
      </c>
      <c r="R50" s="47">
        <f t="shared" si="45"/>
        <v>5240.4789362604206</v>
      </c>
      <c r="S50" s="45">
        <f t="shared" si="35"/>
        <v>4585.4190692278671</v>
      </c>
      <c r="T50" s="43">
        <f t="shared" si="36"/>
        <v>0</v>
      </c>
      <c r="U50" s="46">
        <f t="shared" si="37"/>
        <v>4585.4190692278671</v>
      </c>
      <c r="V50" s="45">
        <f t="shared" si="38"/>
        <v>3930.3592021953145</v>
      </c>
      <c r="W50" s="43">
        <f t="shared" si="39"/>
        <v>0</v>
      </c>
      <c r="X50" s="46">
        <f t="shared" si="40"/>
        <v>3930.3592021953145</v>
      </c>
      <c r="Y50" s="45">
        <f t="shared" si="41"/>
        <v>3275.2993351627624</v>
      </c>
      <c r="Z50" s="43">
        <f t="shared" si="42"/>
        <v>0</v>
      </c>
      <c r="AA50" s="46">
        <f t="shared" si="43"/>
        <v>3275.2993351627624</v>
      </c>
    </row>
    <row r="51" spans="1:27" s="26" customFormat="1" ht="13.5" customHeight="1">
      <c r="A51" s="110">
        <v>5</v>
      </c>
      <c r="B51" s="50">
        <v>43556</v>
      </c>
      <c r="C51" s="61">
        <f>VLOOKUP(B51,'base(indices)'!$A$4:$C$183,3,FALSE)</f>
        <v>998</v>
      </c>
      <c r="D51" s="87">
        <f>'base(indices)'!G115</f>
        <v>1.1728075600000001</v>
      </c>
      <c r="E51" s="52">
        <f t="shared" si="23"/>
        <v>1170.4619448800001</v>
      </c>
      <c r="F51" s="307">
        <f>'base(indices)'!$I$147</f>
        <v>0.30830000000000002</v>
      </c>
      <c r="G51" s="54">
        <f t="shared" si="24"/>
        <v>360.85341760650408</v>
      </c>
      <c r="H51" s="373">
        <f t="shared" si="25"/>
        <v>6125.2614499460169</v>
      </c>
      <c r="I51" s="94">
        <f t="shared" si="26"/>
        <v>390.15398162666673</v>
      </c>
      <c r="J51" s="94">
        <f t="shared" si="27"/>
        <v>6515.4154315726837</v>
      </c>
      <c r="K51" s="57"/>
      <c r="L51" s="67">
        <f t="shared" si="28"/>
        <v>6515.4154315726837</v>
      </c>
      <c r="M51" s="58">
        <f t="shared" si="29"/>
        <v>5863.8738884154154</v>
      </c>
      <c r="N51" s="57">
        <f t="shared" si="30"/>
        <v>0</v>
      </c>
      <c r="O51" s="59">
        <f t="shared" si="31"/>
        <v>5863.8738884154154</v>
      </c>
      <c r="P51" s="57">
        <f t="shared" ref="P51:P64" si="46">J51*$P$10</f>
        <v>5212.3323452581471</v>
      </c>
      <c r="Q51" s="57">
        <f t="shared" si="33"/>
        <v>0</v>
      </c>
      <c r="R51" s="60">
        <f>P51+Q51</f>
        <v>5212.3323452581471</v>
      </c>
      <c r="S51" s="58">
        <f t="shared" si="35"/>
        <v>4560.790802100878</v>
      </c>
      <c r="T51" s="57">
        <f t="shared" si="36"/>
        <v>0</v>
      </c>
      <c r="U51" s="59">
        <f t="shared" si="37"/>
        <v>4560.790802100878</v>
      </c>
      <c r="V51" s="58">
        <f t="shared" si="38"/>
        <v>3909.2492589436101</v>
      </c>
      <c r="W51" s="57">
        <f t="shared" si="39"/>
        <v>0</v>
      </c>
      <c r="X51" s="59">
        <f t="shared" si="40"/>
        <v>3909.2492589436101</v>
      </c>
      <c r="Y51" s="58">
        <f t="shared" si="41"/>
        <v>3257.7077157863419</v>
      </c>
      <c r="Z51" s="57">
        <f t="shared" si="42"/>
        <v>0</v>
      </c>
      <c r="AA51" s="59">
        <f t="shared" si="43"/>
        <v>3257.7077157863419</v>
      </c>
    </row>
    <row r="52" spans="1:27" ht="13.5" customHeight="1">
      <c r="A52" s="110">
        <v>5</v>
      </c>
      <c r="B52" s="50">
        <v>43586</v>
      </c>
      <c r="C52" s="61">
        <f>VLOOKUP(B52,'base(indices)'!$A$4:$C$183,3,FALSE)</f>
        <v>998</v>
      </c>
      <c r="D52" s="87">
        <f>'base(indices)'!G116</f>
        <v>1.1644237099999999</v>
      </c>
      <c r="E52" s="62">
        <f t="shared" ref="E52:E107" si="47">C52*D52</f>
        <v>1162.0948625799999</v>
      </c>
      <c r="F52" s="307">
        <f>'base(indices)'!$I$147</f>
        <v>0.30830000000000002</v>
      </c>
      <c r="G52" s="63">
        <f t="shared" ref="G52:G107" si="48">E52*F52</f>
        <v>358.273846133414</v>
      </c>
      <c r="H52" s="373">
        <f t="shared" si="25"/>
        <v>6081.4748348536559</v>
      </c>
      <c r="I52" s="95">
        <f t="shared" si="26"/>
        <v>387.36495419333329</v>
      </c>
      <c r="J52" s="95">
        <f t="shared" si="27"/>
        <v>6468.8397890469896</v>
      </c>
      <c r="K52" s="43"/>
      <c r="L52" s="44">
        <f t="shared" si="28"/>
        <v>6468.8397890469896</v>
      </c>
      <c r="M52" s="45">
        <f t="shared" si="29"/>
        <v>5821.9558101422908</v>
      </c>
      <c r="N52" s="43">
        <f t="shared" si="30"/>
        <v>0</v>
      </c>
      <c r="O52" s="46">
        <f t="shared" si="31"/>
        <v>5821.9558101422908</v>
      </c>
      <c r="P52" s="66">
        <f t="shared" si="46"/>
        <v>5175.0718312375921</v>
      </c>
      <c r="Q52" s="43">
        <f t="shared" ref="Q52:Q107" si="49">K52*P$10</f>
        <v>0</v>
      </c>
      <c r="R52" s="47">
        <f t="shared" ref="R52:R107" si="50">P52+Q52</f>
        <v>5175.0718312375921</v>
      </c>
      <c r="S52" s="45">
        <f t="shared" ref="S52:S107" si="51">J52*S$10</f>
        <v>4528.1878523328924</v>
      </c>
      <c r="T52" s="43">
        <f t="shared" ref="T52:T107" si="52">K52*S$10</f>
        <v>0</v>
      </c>
      <c r="U52" s="46">
        <f t="shared" ref="U52:U107" si="53">S52+T52</f>
        <v>4528.1878523328924</v>
      </c>
      <c r="V52" s="45">
        <f t="shared" si="38"/>
        <v>3881.3038734281936</v>
      </c>
      <c r="W52" s="43">
        <f t="shared" ref="W52:W107" si="54">K52*V$10</f>
        <v>0</v>
      </c>
      <c r="X52" s="46">
        <f t="shared" ref="X52:X107" si="55">V52+W52</f>
        <v>3881.3038734281936</v>
      </c>
      <c r="Y52" s="45">
        <f t="shared" ref="Y52:Y107" si="56">J52*Y$10</f>
        <v>3234.4198945234948</v>
      </c>
      <c r="Z52" s="43">
        <f t="shared" ref="Z52:Z107" si="57">N52*Y$10</f>
        <v>0</v>
      </c>
      <c r="AA52" s="46">
        <f t="shared" ref="AA52:AA107" si="58">Y52+Z52</f>
        <v>3234.4198945234948</v>
      </c>
    </row>
    <row r="53" spans="1:27" s="26" customFormat="1" ht="13.5" customHeight="1">
      <c r="A53" s="110">
        <v>5</v>
      </c>
      <c r="B53" s="50">
        <v>43617</v>
      </c>
      <c r="C53" s="61">
        <f>VLOOKUP(B53,'base(indices)'!$A$4:$C$183,3,FALSE)</f>
        <v>998</v>
      </c>
      <c r="D53" s="87">
        <f>'base(indices)'!G117</f>
        <v>1.1603624400000001</v>
      </c>
      <c r="E53" s="52">
        <f t="shared" si="47"/>
        <v>1158.0417151200002</v>
      </c>
      <c r="F53" s="307">
        <f>'base(indices)'!$I$147</f>
        <v>0.30830000000000002</v>
      </c>
      <c r="G53" s="54">
        <f t="shared" si="48"/>
        <v>357.02426077149607</v>
      </c>
      <c r="H53" s="373">
        <f t="shared" si="25"/>
        <v>6060.2639035659849</v>
      </c>
      <c r="I53" s="94">
        <f t="shared" si="26"/>
        <v>386.01390504000005</v>
      </c>
      <c r="J53" s="94">
        <f t="shared" si="27"/>
        <v>6446.2778086059852</v>
      </c>
      <c r="K53" s="57"/>
      <c r="L53" s="67">
        <f t="shared" si="28"/>
        <v>6446.2778086059852</v>
      </c>
      <c r="M53" s="58">
        <f t="shared" si="29"/>
        <v>5801.650027745387</v>
      </c>
      <c r="N53" s="57">
        <f t="shared" si="30"/>
        <v>0</v>
      </c>
      <c r="O53" s="59">
        <f t="shared" si="31"/>
        <v>5801.650027745387</v>
      </c>
      <c r="P53" s="57">
        <f t="shared" si="46"/>
        <v>5157.0222468847887</v>
      </c>
      <c r="Q53" s="57">
        <f t="shared" si="49"/>
        <v>0</v>
      </c>
      <c r="R53" s="60">
        <f t="shared" si="50"/>
        <v>5157.0222468847887</v>
      </c>
      <c r="S53" s="58">
        <f t="shared" si="51"/>
        <v>4512.3944660241896</v>
      </c>
      <c r="T53" s="57">
        <f t="shared" si="52"/>
        <v>0</v>
      </c>
      <c r="U53" s="59">
        <f t="shared" si="53"/>
        <v>4512.3944660241896</v>
      </c>
      <c r="V53" s="58">
        <f t="shared" ref="V53:V107" si="59">J53*V$10</f>
        <v>3867.7666851635909</v>
      </c>
      <c r="W53" s="57">
        <f t="shared" si="54"/>
        <v>0</v>
      </c>
      <c r="X53" s="59">
        <f t="shared" si="55"/>
        <v>3867.7666851635909</v>
      </c>
      <c r="Y53" s="58">
        <f t="shared" si="56"/>
        <v>3223.1389043029926</v>
      </c>
      <c r="Z53" s="57">
        <f t="shared" si="57"/>
        <v>0</v>
      </c>
      <c r="AA53" s="59">
        <f t="shared" si="58"/>
        <v>3223.1389043029926</v>
      </c>
    </row>
    <row r="54" spans="1:27" ht="13.5" customHeight="1">
      <c r="A54" s="110">
        <v>5</v>
      </c>
      <c r="B54" s="50">
        <v>43647</v>
      </c>
      <c r="C54" s="61">
        <f>VLOOKUP(B54,'base(indices)'!$A$4:$C$183,3,FALSE)</f>
        <v>998</v>
      </c>
      <c r="D54" s="87">
        <f>'base(indices)'!G118</f>
        <v>1.15966664</v>
      </c>
      <c r="E54" s="62">
        <f t="shared" si="47"/>
        <v>1157.34730672</v>
      </c>
      <c r="F54" s="307">
        <f>'base(indices)'!$I$147</f>
        <v>0.30830000000000002</v>
      </c>
      <c r="G54" s="63">
        <f t="shared" si="48"/>
        <v>356.81017466177605</v>
      </c>
      <c r="H54" s="373">
        <f t="shared" ref="H54:H107" si="60">(E54+G54)*4</f>
        <v>6056.6299255271042</v>
      </c>
      <c r="I54" s="95">
        <f t="shared" si="26"/>
        <v>385.78243557333332</v>
      </c>
      <c r="J54" s="95">
        <f t="shared" ref="J54:J107" si="61">H54+I54</f>
        <v>6442.4123611004379</v>
      </c>
      <c r="K54" s="43"/>
      <c r="L54" s="44">
        <f t="shared" si="28"/>
        <v>6442.4123611004379</v>
      </c>
      <c r="M54" s="45">
        <f t="shared" si="29"/>
        <v>5798.1711249903947</v>
      </c>
      <c r="N54" s="43">
        <f t="shared" si="30"/>
        <v>0</v>
      </c>
      <c r="O54" s="46">
        <f t="shared" si="31"/>
        <v>5798.1711249903947</v>
      </c>
      <c r="P54" s="66">
        <f t="shared" si="46"/>
        <v>5153.9298888803505</v>
      </c>
      <c r="Q54" s="43">
        <f t="shared" si="49"/>
        <v>0</v>
      </c>
      <c r="R54" s="47">
        <f t="shared" si="50"/>
        <v>5153.9298888803505</v>
      </c>
      <c r="S54" s="45">
        <f t="shared" si="51"/>
        <v>4509.6886527703064</v>
      </c>
      <c r="T54" s="43">
        <f t="shared" si="52"/>
        <v>0</v>
      </c>
      <c r="U54" s="46">
        <f t="shared" si="53"/>
        <v>4509.6886527703064</v>
      </c>
      <c r="V54" s="45">
        <f t="shared" si="59"/>
        <v>3865.4474166602627</v>
      </c>
      <c r="W54" s="43">
        <f t="shared" si="54"/>
        <v>0</v>
      </c>
      <c r="X54" s="46">
        <f t="shared" si="55"/>
        <v>3865.4474166602627</v>
      </c>
      <c r="Y54" s="45">
        <f t="shared" si="56"/>
        <v>3221.206180550219</v>
      </c>
      <c r="Z54" s="43">
        <f t="shared" si="57"/>
        <v>0</v>
      </c>
      <c r="AA54" s="46">
        <f t="shared" si="58"/>
        <v>3221.206180550219</v>
      </c>
    </row>
    <row r="55" spans="1:27" s="26" customFormat="1" ht="13.5" customHeight="1">
      <c r="A55" s="110">
        <v>5</v>
      </c>
      <c r="B55" s="50">
        <v>43678</v>
      </c>
      <c r="C55" s="61">
        <f>VLOOKUP(B55,'base(indices)'!$A$4:$C$183,3,FALSE)</f>
        <v>998</v>
      </c>
      <c r="D55" s="87">
        <f>'base(indices)'!G119</f>
        <v>1.1586238799999999</v>
      </c>
      <c r="E55" s="52">
        <f t="shared" si="47"/>
        <v>1156.30663224</v>
      </c>
      <c r="F55" s="307">
        <f>'base(indices)'!$I$147</f>
        <v>0.30830000000000002</v>
      </c>
      <c r="G55" s="54">
        <f t="shared" si="48"/>
        <v>356.48933471959202</v>
      </c>
      <c r="H55" s="373">
        <f t="shared" si="60"/>
        <v>6051.1838678383683</v>
      </c>
      <c r="I55" s="94">
        <f t="shared" ref="I55:I107" si="62">E55/3</f>
        <v>385.43554408</v>
      </c>
      <c r="J55" s="94">
        <f t="shared" si="61"/>
        <v>6436.6194119183683</v>
      </c>
      <c r="K55" s="57"/>
      <c r="L55" s="67">
        <f t="shared" si="28"/>
        <v>6436.6194119183683</v>
      </c>
      <c r="M55" s="58">
        <f t="shared" si="29"/>
        <v>5792.9574707265319</v>
      </c>
      <c r="N55" s="57">
        <f t="shared" si="30"/>
        <v>0</v>
      </c>
      <c r="O55" s="59">
        <f t="shared" si="31"/>
        <v>5792.9574707265319</v>
      </c>
      <c r="P55" s="57">
        <f t="shared" si="46"/>
        <v>5149.2955295346947</v>
      </c>
      <c r="Q55" s="57">
        <f t="shared" si="49"/>
        <v>0</v>
      </c>
      <c r="R55" s="60">
        <f t="shared" si="50"/>
        <v>5149.2955295346947</v>
      </c>
      <c r="S55" s="58">
        <f t="shared" si="51"/>
        <v>4505.6335883428574</v>
      </c>
      <c r="T55" s="57">
        <f t="shared" si="52"/>
        <v>0</v>
      </c>
      <c r="U55" s="59">
        <f t="shared" si="53"/>
        <v>4505.6335883428574</v>
      </c>
      <c r="V55" s="58">
        <f t="shared" si="59"/>
        <v>3861.971647151021</v>
      </c>
      <c r="W55" s="57">
        <f t="shared" si="54"/>
        <v>0</v>
      </c>
      <c r="X55" s="59">
        <f t="shared" si="55"/>
        <v>3861.971647151021</v>
      </c>
      <c r="Y55" s="58">
        <f t="shared" si="56"/>
        <v>3218.3097059591842</v>
      </c>
      <c r="Z55" s="57">
        <f t="shared" si="57"/>
        <v>0</v>
      </c>
      <c r="AA55" s="59">
        <f t="shared" si="58"/>
        <v>3218.3097059591842</v>
      </c>
    </row>
    <row r="56" spans="1:27" ht="13.5" customHeight="1">
      <c r="A56" s="110">
        <v>5</v>
      </c>
      <c r="B56" s="50">
        <v>43709</v>
      </c>
      <c r="C56" s="61">
        <f>VLOOKUP(B56,'base(indices)'!$A$4:$C$183,3,FALSE)</f>
        <v>998</v>
      </c>
      <c r="D56" s="87">
        <f>'base(indices)'!G120</f>
        <v>1.15769772</v>
      </c>
      <c r="E56" s="62">
        <f t="shared" si="47"/>
        <v>1155.3823245600001</v>
      </c>
      <c r="F56" s="307">
        <f>'base(indices)'!$I$147</f>
        <v>0.30830000000000002</v>
      </c>
      <c r="G56" s="63">
        <f t="shared" si="48"/>
        <v>356.20437066184809</v>
      </c>
      <c r="H56" s="373">
        <f t="shared" si="60"/>
        <v>6046.3467808873929</v>
      </c>
      <c r="I56" s="95">
        <f t="shared" si="62"/>
        <v>385.12744152000005</v>
      </c>
      <c r="J56" s="95">
        <f t="shared" si="61"/>
        <v>6431.4742224073925</v>
      </c>
      <c r="K56" s="43"/>
      <c r="L56" s="44">
        <f t="shared" si="28"/>
        <v>6431.4742224073925</v>
      </c>
      <c r="M56" s="45">
        <f t="shared" si="29"/>
        <v>5788.3268001666538</v>
      </c>
      <c r="N56" s="43">
        <f t="shared" si="30"/>
        <v>0</v>
      </c>
      <c r="O56" s="46">
        <f t="shared" si="31"/>
        <v>5788.3268001666538</v>
      </c>
      <c r="P56" s="66">
        <f t="shared" si="46"/>
        <v>5145.1793779259142</v>
      </c>
      <c r="Q56" s="43">
        <f t="shared" si="49"/>
        <v>0</v>
      </c>
      <c r="R56" s="47">
        <f t="shared" si="50"/>
        <v>5145.1793779259142</v>
      </c>
      <c r="S56" s="45">
        <f t="shared" si="51"/>
        <v>4502.0319556851746</v>
      </c>
      <c r="T56" s="43">
        <f t="shared" si="52"/>
        <v>0</v>
      </c>
      <c r="U56" s="46">
        <f t="shared" si="53"/>
        <v>4502.0319556851746</v>
      </c>
      <c r="V56" s="45">
        <f t="shared" si="59"/>
        <v>3858.8845334444354</v>
      </c>
      <c r="W56" s="43">
        <f t="shared" si="54"/>
        <v>0</v>
      </c>
      <c r="X56" s="46">
        <f t="shared" si="55"/>
        <v>3858.8845334444354</v>
      </c>
      <c r="Y56" s="45">
        <f t="shared" si="56"/>
        <v>3215.7371112036963</v>
      </c>
      <c r="Z56" s="43">
        <f t="shared" si="57"/>
        <v>0</v>
      </c>
      <c r="AA56" s="46">
        <f t="shared" si="58"/>
        <v>3215.7371112036963</v>
      </c>
    </row>
    <row r="57" spans="1:27" s="26" customFormat="1" ht="13.5" customHeight="1">
      <c r="A57" s="110">
        <v>5</v>
      </c>
      <c r="B57" s="50">
        <v>43739</v>
      </c>
      <c r="C57" s="61">
        <f>VLOOKUP(B57,'base(indices)'!$A$4:$C$183,3,FALSE)</f>
        <v>998</v>
      </c>
      <c r="D57" s="87">
        <f>'base(indices)'!G121</f>
        <v>1.1566567299999999</v>
      </c>
      <c r="E57" s="52">
        <f t="shared" si="47"/>
        <v>1154.3434165399999</v>
      </c>
      <c r="F57" s="307">
        <f>'base(indices)'!$I$147</f>
        <v>0.30830000000000002</v>
      </c>
      <c r="G57" s="54">
        <f t="shared" si="48"/>
        <v>355.88407531928198</v>
      </c>
      <c r="H57" s="373">
        <f t="shared" si="60"/>
        <v>6040.9099674371273</v>
      </c>
      <c r="I57" s="94">
        <f t="shared" si="62"/>
        <v>384.78113884666664</v>
      </c>
      <c r="J57" s="94">
        <f t="shared" si="61"/>
        <v>6425.6911062837935</v>
      </c>
      <c r="K57" s="57"/>
      <c r="L57" s="67">
        <f t="shared" si="28"/>
        <v>6425.6911062837935</v>
      </c>
      <c r="M57" s="58">
        <f t="shared" si="29"/>
        <v>5783.1219956554141</v>
      </c>
      <c r="N57" s="57">
        <f t="shared" si="30"/>
        <v>0</v>
      </c>
      <c r="O57" s="59">
        <f t="shared" si="31"/>
        <v>5783.1219956554141</v>
      </c>
      <c r="P57" s="57">
        <f t="shared" si="46"/>
        <v>5140.5528850270348</v>
      </c>
      <c r="Q57" s="57">
        <f t="shared" si="49"/>
        <v>0</v>
      </c>
      <c r="R57" s="60">
        <f t="shared" si="50"/>
        <v>5140.5528850270348</v>
      </c>
      <c r="S57" s="58">
        <f t="shared" si="51"/>
        <v>4497.9837743986554</v>
      </c>
      <c r="T57" s="57">
        <f t="shared" si="52"/>
        <v>0</v>
      </c>
      <c r="U57" s="59">
        <f t="shared" si="53"/>
        <v>4497.9837743986554</v>
      </c>
      <c r="V57" s="58">
        <f t="shared" si="59"/>
        <v>3855.4146637702761</v>
      </c>
      <c r="W57" s="57">
        <f t="shared" si="54"/>
        <v>0</v>
      </c>
      <c r="X57" s="59">
        <f t="shared" si="55"/>
        <v>3855.4146637702761</v>
      </c>
      <c r="Y57" s="58">
        <f t="shared" si="56"/>
        <v>3212.8455531418967</v>
      </c>
      <c r="Z57" s="57">
        <f t="shared" si="57"/>
        <v>0</v>
      </c>
      <c r="AA57" s="59">
        <f t="shared" si="58"/>
        <v>3212.8455531418967</v>
      </c>
    </row>
    <row r="58" spans="1:27" ht="13.5" customHeight="1">
      <c r="A58" s="110">
        <v>5</v>
      </c>
      <c r="B58" s="50">
        <v>43770</v>
      </c>
      <c r="C58" s="61">
        <f>VLOOKUP(B58,'base(indices)'!$A$4:$C$183,3,FALSE)</f>
        <v>998</v>
      </c>
      <c r="D58" s="87">
        <f>'base(indices)'!G122</f>
        <v>1.1556166800000001</v>
      </c>
      <c r="E58" s="62">
        <f t="shared" si="47"/>
        <v>1153.3054466400001</v>
      </c>
      <c r="F58" s="307">
        <f>'base(indices)'!$I$147</f>
        <v>0.30830000000000002</v>
      </c>
      <c r="G58" s="63">
        <f t="shared" si="48"/>
        <v>355.56406919911205</v>
      </c>
      <c r="H58" s="373">
        <f t="shared" si="60"/>
        <v>6035.4780633564487</v>
      </c>
      <c r="I58" s="95">
        <f t="shared" si="62"/>
        <v>384.43514888000004</v>
      </c>
      <c r="J58" s="95">
        <f t="shared" si="61"/>
        <v>6419.913212236449</v>
      </c>
      <c r="K58" s="43"/>
      <c r="L58" s="44">
        <f t="shared" si="28"/>
        <v>6419.913212236449</v>
      </c>
      <c r="M58" s="45">
        <f t="shared" si="29"/>
        <v>5777.9218910128038</v>
      </c>
      <c r="N58" s="43">
        <f t="shared" si="30"/>
        <v>0</v>
      </c>
      <c r="O58" s="46">
        <f t="shared" si="31"/>
        <v>5777.9218910128038</v>
      </c>
      <c r="P58" s="66">
        <f t="shared" si="46"/>
        <v>5135.9305697891596</v>
      </c>
      <c r="Q58" s="43">
        <f t="shared" si="49"/>
        <v>0</v>
      </c>
      <c r="R58" s="47">
        <f t="shared" si="50"/>
        <v>5135.9305697891596</v>
      </c>
      <c r="S58" s="45">
        <f t="shared" si="51"/>
        <v>4493.9392485655144</v>
      </c>
      <c r="T58" s="43">
        <f t="shared" si="52"/>
        <v>0</v>
      </c>
      <c r="U58" s="46">
        <f t="shared" si="53"/>
        <v>4493.9392485655144</v>
      </c>
      <c r="V58" s="45">
        <f t="shared" si="59"/>
        <v>3851.9479273418692</v>
      </c>
      <c r="W58" s="43">
        <f t="shared" si="54"/>
        <v>0</v>
      </c>
      <c r="X58" s="46">
        <f t="shared" si="55"/>
        <v>3851.9479273418692</v>
      </c>
      <c r="Y58" s="45">
        <f t="shared" si="56"/>
        <v>3209.9566061182245</v>
      </c>
      <c r="Z58" s="43">
        <f t="shared" si="57"/>
        <v>0</v>
      </c>
      <c r="AA58" s="46">
        <f t="shared" si="58"/>
        <v>3209.9566061182245</v>
      </c>
    </row>
    <row r="59" spans="1:27" s="26" customFormat="1" ht="13.5" customHeight="1" thickBot="1">
      <c r="A59" s="110">
        <v>5</v>
      </c>
      <c r="B59" s="247">
        <v>43800</v>
      </c>
      <c r="C59" s="69">
        <f>VLOOKUP(B59,'base(indices)'!$A$4:$C$183,3,FALSE)</f>
        <v>998</v>
      </c>
      <c r="D59" s="242">
        <f>'base(indices)'!G123</f>
        <v>1.15400108</v>
      </c>
      <c r="E59" s="182">
        <f t="shared" si="47"/>
        <v>1151.6930778400001</v>
      </c>
      <c r="F59" s="304">
        <f>'base(indices)'!$I$147</f>
        <v>0.30830000000000002</v>
      </c>
      <c r="G59" s="163">
        <f t="shared" si="48"/>
        <v>355.06697589807203</v>
      </c>
      <c r="H59" s="374">
        <f t="shared" si="60"/>
        <v>6027.0402149522888</v>
      </c>
      <c r="I59" s="111">
        <f t="shared" si="62"/>
        <v>383.89769261333339</v>
      </c>
      <c r="J59" s="111">
        <f t="shared" si="61"/>
        <v>6410.9379075656225</v>
      </c>
      <c r="K59" s="85"/>
      <c r="L59" s="184">
        <f t="shared" si="28"/>
        <v>6410.9379075656225</v>
      </c>
      <c r="M59" s="175">
        <f t="shared" si="29"/>
        <v>5769.8441168090603</v>
      </c>
      <c r="N59" s="85">
        <f t="shared" si="30"/>
        <v>0</v>
      </c>
      <c r="O59" s="165">
        <f t="shared" si="31"/>
        <v>5769.8441168090603</v>
      </c>
      <c r="P59" s="85">
        <f t="shared" si="46"/>
        <v>5128.7503260524982</v>
      </c>
      <c r="Q59" s="85">
        <f t="shared" si="49"/>
        <v>0</v>
      </c>
      <c r="R59" s="107">
        <f t="shared" si="50"/>
        <v>5128.7503260524982</v>
      </c>
      <c r="S59" s="175">
        <f t="shared" si="51"/>
        <v>4487.6565352959351</v>
      </c>
      <c r="T59" s="85">
        <f t="shared" si="52"/>
        <v>0</v>
      </c>
      <c r="U59" s="165">
        <f t="shared" si="53"/>
        <v>4487.6565352959351</v>
      </c>
      <c r="V59" s="175">
        <f t="shared" si="59"/>
        <v>3846.5627445393734</v>
      </c>
      <c r="W59" s="85">
        <f t="shared" si="54"/>
        <v>0</v>
      </c>
      <c r="X59" s="165">
        <f t="shared" si="55"/>
        <v>3846.5627445393734</v>
      </c>
      <c r="Y59" s="175">
        <f t="shared" si="56"/>
        <v>3205.4689537828112</v>
      </c>
      <c r="Z59" s="85">
        <f t="shared" si="57"/>
        <v>0</v>
      </c>
      <c r="AA59" s="165">
        <f t="shared" si="58"/>
        <v>3205.4689537828112</v>
      </c>
    </row>
    <row r="60" spans="1:27" ht="13.5" customHeight="1">
      <c r="A60" s="387">
        <v>5</v>
      </c>
      <c r="B60" s="136">
        <v>43831</v>
      </c>
      <c r="C60" s="120">
        <f>VLOOKUP(B60,'base(indices)'!$A$4:$C$183,3,FALSE)</f>
        <v>1039</v>
      </c>
      <c r="D60" s="241">
        <f>'base(indices)'!G124</f>
        <v>1.1420099699999999</v>
      </c>
      <c r="E60" s="206">
        <f t="shared" si="47"/>
        <v>1186.5483588299999</v>
      </c>
      <c r="F60" s="264">
        <f>'base(indices)'!$I$147</f>
        <v>0.30830000000000002</v>
      </c>
      <c r="G60" s="154">
        <f t="shared" si="48"/>
        <v>365.81285902728899</v>
      </c>
      <c r="H60" s="316">
        <f t="shared" si="60"/>
        <v>6209.4448714291557</v>
      </c>
      <c r="I60" s="317">
        <f t="shared" si="62"/>
        <v>395.51611960999998</v>
      </c>
      <c r="J60" s="317">
        <f t="shared" si="61"/>
        <v>6604.9609910391555</v>
      </c>
      <c r="K60" s="283"/>
      <c r="L60" s="318">
        <f t="shared" si="28"/>
        <v>6604.9609910391555</v>
      </c>
      <c r="M60" s="288">
        <f t="shared" si="29"/>
        <v>5944.4648919352403</v>
      </c>
      <c r="N60" s="283">
        <f t="shared" si="30"/>
        <v>0</v>
      </c>
      <c r="O60" s="150">
        <f t="shared" si="31"/>
        <v>5944.4648919352403</v>
      </c>
      <c r="P60" s="319">
        <f t="shared" si="46"/>
        <v>5283.9687928313251</v>
      </c>
      <c r="Q60" s="283">
        <f t="shared" si="49"/>
        <v>0</v>
      </c>
      <c r="R60" s="290">
        <f t="shared" si="50"/>
        <v>5283.9687928313251</v>
      </c>
      <c r="S60" s="288">
        <f t="shared" si="51"/>
        <v>4623.4726937274081</v>
      </c>
      <c r="T60" s="283">
        <f t="shared" si="52"/>
        <v>0</v>
      </c>
      <c r="U60" s="150">
        <f t="shared" si="53"/>
        <v>4623.4726937274081</v>
      </c>
      <c r="V60" s="288">
        <f t="shared" si="59"/>
        <v>3962.9765946234929</v>
      </c>
      <c r="W60" s="283">
        <f t="shared" si="54"/>
        <v>0</v>
      </c>
      <c r="X60" s="150">
        <f t="shared" si="55"/>
        <v>3962.9765946234929</v>
      </c>
      <c r="Y60" s="288">
        <f t="shared" si="56"/>
        <v>3302.4804955195777</v>
      </c>
      <c r="Z60" s="283">
        <f t="shared" si="57"/>
        <v>0</v>
      </c>
      <c r="AA60" s="150">
        <f t="shared" si="58"/>
        <v>3302.4804955195777</v>
      </c>
    </row>
    <row r="61" spans="1:27" s="26" customFormat="1" ht="13.5" customHeight="1">
      <c r="A61" s="110">
        <v>5</v>
      </c>
      <c r="B61" s="50">
        <v>43862</v>
      </c>
      <c r="C61" s="61">
        <f>VLOOKUP(B61,'base(indices)'!$A$4:$C$183,3,FALSE)</f>
        <v>1045</v>
      </c>
      <c r="D61" s="87">
        <f>'base(indices)'!G125</f>
        <v>1.1339588599999999</v>
      </c>
      <c r="E61" s="52">
        <f t="shared" si="47"/>
        <v>1184.9870086999999</v>
      </c>
      <c r="F61" s="307">
        <f>'base(indices)'!$I$147</f>
        <v>0.30830000000000002</v>
      </c>
      <c r="G61" s="54">
        <f t="shared" si="48"/>
        <v>365.33149478221003</v>
      </c>
      <c r="H61" s="146">
        <f t="shared" si="60"/>
        <v>6201.2740139288398</v>
      </c>
      <c r="I61" s="94">
        <f t="shared" si="62"/>
        <v>394.99566956666666</v>
      </c>
      <c r="J61" s="94">
        <f t="shared" si="61"/>
        <v>6596.2696834955068</v>
      </c>
      <c r="K61" s="57"/>
      <c r="L61" s="67">
        <f t="shared" si="28"/>
        <v>6596.2696834955068</v>
      </c>
      <c r="M61" s="58">
        <f t="shared" si="29"/>
        <v>5936.6427151459566</v>
      </c>
      <c r="N61" s="57">
        <f t="shared" si="30"/>
        <v>0</v>
      </c>
      <c r="O61" s="59">
        <f t="shared" si="31"/>
        <v>5936.6427151459566</v>
      </c>
      <c r="P61" s="57">
        <f t="shared" si="46"/>
        <v>5277.0157467964054</v>
      </c>
      <c r="Q61" s="57">
        <f t="shared" si="49"/>
        <v>0</v>
      </c>
      <c r="R61" s="60">
        <f t="shared" si="50"/>
        <v>5277.0157467964054</v>
      </c>
      <c r="S61" s="58">
        <f t="shared" si="51"/>
        <v>4617.3887784468543</v>
      </c>
      <c r="T61" s="57">
        <f t="shared" si="52"/>
        <v>0</v>
      </c>
      <c r="U61" s="59">
        <f t="shared" si="53"/>
        <v>4617.3887784468543</v>
      </c>
      <c r="V61" s="58">
        <f t="shared" si="59"/>
        <v>3957.7618100973041</v>
      </c>
      <c r="W61" s="57">
        <f t="shared" si="54"/>
        <v>0</v>
      </c>
      <c r="X61" s="59">
        <f t="shared" si="55"/>
        <v>3957.7618100973041</v>
      </c>
      <c r="Y61" s="58">
        <f t="shared" si="56"/>
        <v>3298.1348417477534</v>
      </c>
      <c r="Z61" s="57">
        <f t="shared" si="57"/>
        <v>0</v>
      </c>
      <c r="AA61" s="59">
        <f t="shared" si="58"/>
        <v>3298.1348417477534</v>
      </c>
    </row>
    <row r="62" spans="1:27" ht="13.5" customHeight="1">
      <c r="A62" s="110">
        <v>5</v>
      </c>
      <c r="B62" s="50">
        <v>43891</v>
      </c>
      <c r="C62" s="61">
        <f>VLOOKUP(B62,'base(indices)'!$A$4:$C$183,3,FALSE)</f>
        <v>1045</v>
      </c>
      <c r="D62" s="87">
        <f>'base(indices)'!G126</f>
        <v>1.13146963</v>
      </c>
      <c r="E62" s="62">
        <f t="shared" si="47"/>
        <v>1182.3857633499999</v>
      </c>
      <c r="F62" s="307">
        <f>'base(indices)'!$I$147</f>
        <v>0.30830000000000002</v>
      </c>
      <c r="G62" s="63">
        <f t="shared" si="48"/>
        <v>364.52953084080502</v>
      </c>
      <c r="H62" s="146">
        <f t="shared" si="60"/>
        <v>6187.6611767632203</v>
      </c>
      <c r="I62" s="95">
        <f t="shared" si="62"/>
        <v>394.12858778333333</v>
      </c>
      <c r="J62" s="95">
        <f t="shared" si="61"/>
        <v>6581.7897645465537</v>
      </c>
      <c r="K62" s="43"/>
      <c r="L62" s="44">
        <f t="shared" si="28"/>
        <v>6581.7897645465537</v>
      </c>
      <c r="M62" s="45">
        <f t="shared" si="29"/>
        <v>5923.610788091898</v>
      </c>
      <c r="N62" s="43">
        <f t="shared" si="30"/>
        <v>0</v>
      </c>
      <c r="O62" s="46">
        <f t="shared" si="31"/>
        <v>5923.610788091898</v>
      </c>
      <c r="P62" s="66">
        <f t="shared" si="46"/>
        <v>5265.4318116372433</v>
      </c>
      <c r="Q62" s="43">
        <f t="shared" si="49"/>
        <v>0</v>
      </c>
      <c r="R62" s="47">
        <f t="shared" si="50"/>
        <v>5265.4318116372433</v>
      </c>
      <c r="S62" s="45">
        <f t="shared" si="51"/>
        <v>4607.2528351825877</v>
      </c>
      <c r="T62" s="43">
        <f t="shared" si="52"/>
        <v>0</v>
      </c>
      <c r="U62" s="46">
        <f t="shared" si="53"/>
        <v>4607.2528351825877</v>
      </c>
      <c r="V62" s="45">
        <f t="shared" si="59"/>
        <v>3949.073858727932</v>
      </c>
      <c r="W62" s="43">
        <f t="shared" si="54"/>
        <v>0</v>
      </c>
      <c r="X62" s="46">
        <f t="shared" si="55"/>
        <v>3949.073858727932</v>
      </c>
      <c r="Y62" s="45">
        <f t="shared" si="56"/>
        <v>3290.8948822732768</v>
      </c>
      <c r="Z62" s="43">
        <f t="shared" si="57"/>
        <v>0</v>
      </c>
      <c r="AA62" s="46">
        <f t="shared" si="58"/>
        <v>3290.8948822732768</v>
      </c>
    </row>
    <row r="63" spans="1:27" s="26" customFormat="1" ht="13.5" customHeight="1">
      <c r="A63" s="110">
        <v>5</v>
      </c>
      <c r="B63" s="50">
        <v>43922</v>
      </c>
      <c r="C63" s="61">
        <f>VLOOKUP(B63,'base(indices)'!$A$4:$C$183,3,FALSE)</f>
        <v>1045</v>
      </c>
      <c r="D63" s="87">
        <f>'base(indices)'!G127</f>
        <v>1.1312433799999999</v>
      </c>
      <c r="E63" s="52">
        <f t="shared" si="47"/>
        <v>1182.1493320999998</v>
      </c>
      <c r="F63" s="307">
        <f>'base(indices)'!$I$147</f>
        <v>0.30830000000000002</v>
      </c>
      <c r="G63" s="54">
        <f t="shared" si="48"/>
        <v>364.45663908642996</v>
      </c>
      <c r="H63" s="146">
        <f t="shared" si="60"/>
        <v>6186.4238847457191</v>
      </c>
      <c r="I63" s="94">
        <f t="shared" si="62"/>
        <v>394.0497773666666</v>
      </c>
      <c r="J63" s="94">
        <f t="shared" si="61"/>
        <v>6580.4736621123857</v>
      </c>
      <c r="K63" s="57"/>
      <c r="L63" s="67">
        <f t="shared" si="28"/>
        <v>6580.4736621123857</v>
      </c>
      <c r="M63" s="58">
        <f t="shared" si="29"/>
        <v>5922.4262959011476</v>
      </c>
      <c r="N63" s="57">
        <f t="shared" ref="N63:N107" si="63">K63*M$10</f>
        <v>0</v>
      </c>
      <c r="O63" s="59">
        <f t="shared" ref="O63:O107" si="64">M63+N63</f>
        <v>5922.4262959011476</v>
      </c>
      <c r="P63" s="57">
        <f t="shared" si="46"/>
        <v>5264.3789296899085</v>
      </c>
      <c r="Q63" s="57">
        <f t="shared" si="49"/>
        <v>0</v>
      </c>
      <c r="R63" s="60">
        <f t="shared" si="50"/>
        <v>5264.3789296899085</v>
      </c>
      <c r="S63" s="58">
        <f t="shared" si="51"/>
        <v>4606.3315634786695</v>
      </c>
      <c r="T63" s="57">
        <f t="shared" si="52"/>
        <v>0</v>
      </c>
      <c r="U63" s="59">
        <f t="shared" si="53"/>
        <v>4606.3315634786695</v>
      </c>
      <c r="V63" s="58">
        <f t="shared" si="59"/>
        <v>3948.2841972674314</v>
      </c>
      <c r="W63" s="57">
        <f t="shared" si="54"/>
        <v>0</v>
      </c>
      <c r="X63" s="59">
        <f t="shared" si="55"/>
        <v>3948.2841972674314</v>
      </c>
      <c r="Y63" s="58">
        <f t="shared" si="56"/>
        <v>3290.2368310561928</v>
      </c>
      <c r="Z63" s="57">
        <f t="shared" si="57"/>
        <v>0</v>
      </c>
      <c r="AA63" s="59">
        <f t="shared" si="58"/>
        <v>3290.2368310561928</v>
      </c>
    </row>
    <row r="64" spans="1:27" ht="13.5" customHeight="1">
      <c r="A64" s="110">
        <v>5</v>
      </c>
      <c r="B64" s="50">
        <v>43952</v>
      </c>
      <c r="C64" s="61">
        <f>VLOOKUP(B64,'base(indices)'!$A$4:$C$183,3,FALSE)</f>
        <v>1045</v>
      </c>
      <c r="D64" s="87">
        <f>'base(indices)'!G128</f>
        <v>1.13135652</v>
      </c>
      <c r="E64" s="62">
        <f t="shared" si="47"/>
        <v>1182.2675634</v>
      </c>
      <c r="F64" s="307">
        <f>'base(indices)'!$I$147</f>
        <v>0.30830000000000002</v>
      </c>
      <c r="G64" s="63">
        <f t="shared" si="48"/>
        <v>364.49308979622003</v>
      </c>
      <c r="H64" s="146">
        <f t="shared" si="60"/>
        <v>6187.0426127848805</v>
      </c>
      <c r="I64" s="95">
        <f t="shared" si="62"/>
        <v>394.08918779999999</v>
      </c>
      <c r="J64" s="95">
        <f t="shared" si="61"/>
        <v>6581.1318005848807</v>
      </c>
      <c r="K64" s="43"/>
      <c r="L64" s="44">
        <f t="shared" ref="L64:L107" si="65">J64+K64</f>
        <v>6581.1318005848807</v>
      </c>
      <c r="M64" s="45">
        <f t="shared" ref="M64:M107" si="66">J64*M$10</f>
        <v>5923.0186205263926</v>
      </c>
      <c r="N64" s="43">
        <f t="shared" si="63"/>
        <v>0</v>
      </c>
      <c r="O64" s="46">
        <f t="shared" si="64"/>
        <v>5923.0186205263926</v>
      </c>
      <c r="P64" s="66">
        <f t="shared" si="46"/>
        <v>5264.9054404679046</v>
      </c>
      <c r="Q64" s="43">
        <f t="shared" si="49"/>
        <v>0</v>
      </c>
      <c r="R64" s="47">
        <f t="shared" si="50"/>
        <v>5264.9054404679046</v>
      </c>
      <c r="S64" s="45">
        <f t="shared" si="51"/>
        <v>4606.7922604094165</v>
      </c>
      <c r="T64" s="43">
        <f t="shared" si="52"/>
        <v>0</v>
      </c>
      <c r="U64" s="46">
        <f t="shared" si="53"/>
        <v>4606.7922604094165</v>
      </c>
      <c r="V64" s="45">
        <f t="shared" si="59"/>
        <v>3948.6790803509284</v>
      </c>
      <c r="W64" s="43">
        <f t="shared" si="54"/>
        <v>0</v>
      </c>
      <c r="X64" s="46">
        <f t="shared" si="55"/>
        <v>3948.6790803509284</v>
      </c>
      <c r="Y64" s="45">
        <f t="shared" si="56"/>
        <v>3290.5659002924403</v>
      </c>
      <c r="Z64" s="43">
        <f t="shared" si="57"/>
        <v>0</v>
      </c>
      <c r="AA64" s="46">
        <f t="shared" si="58"/>
        <v>3290.5659002924403</v>
      </c>
    </row>
    <row r="65" spans="1:27" s="26" customFormat="1" ht="13.5" customHeight="1">
      <c r="A65" s="110">
        <v>5</v>
      </c>
      <c r="B65" s="50">
        <v>43983</v>
      </c>
      <c r="C65" s="61">
        <f>VLOOKUP(B65,'base(indices)'!$A$4:$C$183,3,FALSE)</f>
        <v>1045</v>
      </c>
      <c r="D65" s="87">
        <f>'base(indices)'!G129</f>
        <v>1.1380711400000001</v>
      </c>
      <c r="E65" s="52">
        <f t="shared" si="47"/>
        <v>1189.2843413000001</v>
      </c>
      <c r="F65" s="307">
        <f>'base(indices)'!$I$147</f>
        <v>0.30830000000000002</v>
      </c>
      <c r="G65" s="54">
        <f t="shared" si="48"/>
        <v>366.65636242279004</v>
      </c>
      <c r="H65" s="146">
        <f t="shared" si="60"/>
        <v>6223.7628148911608</v>
      </c>
      <c r="I65" s="94">
        <f t="shared" si="62"/>
        <v>396.42811376666668</v>
      </c>
      <c r="J65" s="94">
        <f t="shared" si="61"/>
        <v>6620.1909286578275</v>
      </c>
      <c r="K65" s="57"/>
      <c r="L65" s="67">
        <f t="shared" si="65"/>
        <v>6620.1909286578275</v>
      </c>
      <c r="M65" s="58">
        <f t="shared" si="66"/>
        <v>5958.1718357920445</v>
      </c>
      <c r="N65" s="57">
        <f t="shared" si="63"/>
        <v>0</v>
      </c>
      <c r="O65" s="59">
        <f t="shared" si="64"/>
        <v>5958.1718357920445</v>
      </c>
      <c r="P65" s="57">
        <f>J65*$P$10</f>
        <v>5296.1527429262624</v>
      </c>
      <c r="Q65" s="57">
        <f t="shared" si="49"/>
        <v>0</v>
      </c>
      <c r="R65" s="60">
        <f t="shared" si="50"/>
        <v>5296.1527429262624</v>
      </c>
      <c r="S65" s="58">
        <f t="shared" si="51"/>
        <v>4634.1336500604793</v>
      </c>
      <c r="T65" s="57">
        <f t="shared" si="52"/>
        <v>0</v>
      </c>
      <c r="U65" s="59">
        <f t="shared" si="53"/>
        <v>4634.1336500604793</v>
      </c>
      <c r="V65" s="58">
        <f t="shared" si="59"/>
        <v>3972.1145571946963</v>
      </c>
      <c r="W65" s="57">
        <f t="shared" si="54"/>
        <v>0</v>
      </c>
      <c r="X65" s="59">
        <f t="shared" si="55"/>
        <v>3972.1145571946963</v>
      </c>
      <c r="Y65" s="58">
        <f t="shared" si="56"/>
        <v>3310.0954643289137</v>
      </c>
      <c r="Z65" s="57">
        <f t="shared" si="57"/>
        <v>0</v>
      </c>
      <c r="AA65" s="59">
        <f t="shared" si="58"/>
        <v>3310.0954643289137</v>
      </c>
    </row>
    <row r="66" spans="1:27" ht="13.5" customHeight="1">
      <c r="A66" s="110">
        <v>5</v>
      </c>
      <c r="B66" s="50">
        <v>44013</v>
      </c>
      <c r="C66" s="61">
        <f>VLOOKUP(B66,'base(indices)'!$A$4:$C$183,3,FALSE)</f>
        <v>1045</v>
      </c>
      <c r="D66" s="87">
        <f>'base(indices)'!G130</f>
        <v>1.13784357</v>
      </c>
      <c r="E66" s="62">
        <f t="shared" si="47"/>
        <v>1189.04653065</v>
      </c>
      <c r="F66" s="307">
        <f>'base(indices)'!$I$147</f>
        <v>0.30830000000000002</v>
      </c>
      <c r="G66" s="63">
        <f t="shared" si="48"/>
        <v>366.58304539939502</v>
      </c>
      <c r="H66" s="146">
        <f t="shared" si="60"/>
        <v>6222.5183041975797</v>
      </c>
      <c r="I66" s="95">
        <f t="shared" si="62"/>
        <v>396.34884355000003</v>
      </c>
      <c r="J66" s="95">
        <f t="shared" si="61"/>
        <v>6618.86714774758</v>
      </c>
      <c r="K66" s="43"/>
      <c r="L66" s="44">
        <f t="shared" si="65"/>
        <v>6618.86714774758</v>
      </c>
      <c r="M66" s="45">
        <f t="shared" si="66"/>
        <v>5956.9804329728222</v>
      </c>
      <c r="N66" s="43">
        <f t="shared" si="63"/>
        <v>0</v>
      </c>
      <c r="O66" s="46">
        <f t="shared" si="64"/>
        <v>5956.9804329728222</v>
      </c>
      <c r="P66" s="66">
        <f>J66*$P$10</f>
        <v>5295.0937181980644</v>
      </c>
      <c r="Q66" s="43">
        <f t="shared" si="49"/>
        <v>0</v>
      </c>
      <c r="R66" s="47">
        <f t="shared" si="50"/>
        <v>5295.0937181980644</v>
      </c>
      <c r="S66" s="45">
        <f t="shared" si="51"/>
        <v>4633.2070034233057</v>
      </c>
      <c r="T66" s="43">
        <f t="shared" si="52"/>
        <v>0</v>
      </c>
      <c r="U66" s="46">
        <f t="shared" si="53"/>
        <v>4633.2070034233057</v>
      </c>
      <c r="V66" s="45">
        <f t="shared" si="59"/>
        <v>3971.3202886485478</v>
      </c>
      <c r="W66" s="43">
        <f t="shared" si="54"/>
        <v>0</v>
      </c>
      <c r="X66" s="46">
        <f t="shared" si="55"/>
        <v>3971.3202886485478</v>
      </c>
      <c r="Y66" s="45">
        <f t="shared" si="56"/>
        <v>3309.43357387379</v>
      </c>
      <c r="Z66" s="43">
        <f t="shared" si="57"/>
        <v>0</v>
      </c>
      <c r="AA66" s="46">
        <f t="shared" si="58"/>
        <v>3309.43357387379</v>
      </c>
    </row>
    <row r="67" spans="1:27" s="26" customFormat="1" ht="13.5" customHeight="1">
      <c r="A67" s="110">
        <v>5</v>
      </c>
      <c r="B67" s="50">
        <v>44044</v>
      </c>
      <c r="C67" s="61">
        <f>VLOOKUP(B67,'base(indices)'!$A$4:$C$183,3,FALSE)</f>
        <v>1045</v>
      </c>
      <c r="D67" s="87">
        <f>'base(indices)'!G131</f>
        <v>1.1344402499999999</v>
      </c>
      <c r="E67" s="52">
        <f t="shared" si="47"/>
        <v>1185.4900612499998</v>
      </c>
      <c r="F67" s="307">
        <f>'base(indices)'!$I$147</f>
        <v>0.30830000000000002</v>
      </c>
      <c r="G67" s="54">
        <f t="shared" si="48"/>
        <v>365.48658588337497</v>
      </c>
      <c r="H67" s="146">
        <f t="shared" si="60"/>
        <v>6203.9065885334994</v>
      </c>
      <c r="I67" s="94">
        <f t="shared" si="62"/>
        <v>395.16335374999994</v>
      </c>
      <c r="J67" s="94">
        <f t="shared" si="61"/>
        <v>6599.0699422834996</v>
      </c>
      <c r="K67" s="57"/>
      <c r="L67" s="67">
        <f t="shared" si="65"/>
        <v>6599.0699422834996</v>
      </c>
      <c r="M67" s="58">
        <f t="shared" si="66"/>
        <v>5939.1629480551501</v>
      </c>
      <c r="N67" s="57">
        <f t="shared" si="63"/>
        <v>0</v>
      </c>
      <c r="O67" s="59">
        <f t="shared" si="64"/>
        <v>5939.1629480551501</v>
      </c>
      <c r="P67" s="57">
        <f t="shared" ref="P67:P107" si="67">J67*$P$10</f>
        <v>5279.2559538267997</v>
      </c>
      <c r="Q67" s="57">
        <f t="shared" si="49"/>
        <v>0</v>
      </c>
      <c r="R67" s="60">
        <f t="shared" si="50"/>
        <v>5279.2559538267997</v>
      </c>
      <c r="S67" s="58">
        <f t="shared" si="51"/>
        <v>4619.3489595984493</v>
      </c>
      <c r="T67" s="57">
        <f t="shared" si="52"/>
        <v>0</v>
      </c>
      <c r="U67" s="59">
        <f t="shared" si="53"/>
        <v>4619.3489595984493</v>
      </c>
      <c r="V67" s="58">
        <f t="shared" si="59"/>
        <v>3959.4419653700998</v>
      </c>
      <c r="W67" s="57">
        <f t="shared" si="54"/>
        <v>0</v>
      </c>
      <c r="X67" s="59">
        <f t="shared" si="55"/>
        <v>3959.4419653700998</v>
      </c>
      <c r="Y67" s="58">
        <f t="shared" si="56"/>
        <v>3299.5349711417498</v>
      </c>
      <c r="Z67" s="57">
        <f t="shared" si="57"/>
        <v>0</v>
      </c>
      <c r="AA67" s="59">
        <f t="shared" si="58"/>
        <v>3299.5349711417498</v>
      </c>
    </row>
    <row r="68" spans="1:27" ht="13.5" customHeight="1">
      <c r="A68" s="110">
        <v>5</v>
      </c>
      <c r="B68" s="50">
        <v>44075</v>
      </c>
      <c r="C68" s="61">
        <f>VLOOKUP(B68,'base(indices)'!$A$4:$C$183,3,FALSE)</f>
        <v>1045</v>
      </c>
      <c r="D68" s="87">
        <f>'base(indices)'!G132</f>
        <v>1.1318370200000001</v>
      </c>
      <c r="E68" s="62">
        <f t="shared" si="47"/>
        <v>1182.7696859</v>
      </c>
      <c r="F68" s="307">
        <f>'base(indices)'!$I$147</f>
        <v>0.30830000000000002</v>
      </c>
      <c r="G68" s="63">
        <f t="shared" si="48"/>
        <v>364.64789416297003</v>
      </c>
      <c r="H68" s="146">
        <f t="shared" si="60"/>
        <v>6189.6703202518802</v>
      </c>
      <c r="I68" s="95">
        <f t="shared" si="62"/>
        <v>394.25656196666665</v>
      </c>
      <c r="J68" s="95">
        <f t="shared" si="61"/>
        <v>6583.9268822185468</v>
      </c>
      <c r="K68" s="43"/>
      <c r="L68" s="44">
        <f t="shared" si="65"/>
        <v>6583.9268822185468</v>
      </c>
      <c r="M68" s="45">
        <f t="shared" si="66"/>
        <v>5925.534193996692</v>
      </c>
      <c r="N68" s="43">
        <f t="shared" si="63"/>
        <v>0</v>
      </c>
      <c r="O68" s="46">
        <f t="shared" si="64"/>
        <v>5925.534193996692</v>
      </c>
      <c r="P68" s="66">
        <f t="shared" si="67"/>
        <v>5267.1415057748382</v>
      </c>
      <c r="Q68" s="43">
        <f t="shared" si="49"/>
        <v>0</v>
      </c>
      <c r="R68" s="47">
        <f t="shared" si="50"/>
        <v>5267.1415057748382</v>
      </c>
      <c r="S68" s="45">
        <f t="shared" si="51"/>
        <v>4608.7488175529825</v>
      </c>
      <c r="T68" s="43">
        <f t="shared" si="52"/>
        <v>0</v>
      </c>
      <c r="U68" s="46">
        <f t="shared" si="53"/>
        <v>4608.7488175529825</v>
      </c>
      <c r="V68" s="45">
        <f t="shared" si="59"/>
        <v>3950.3561293311277</v>
      </c>
      <c r="W68" s="43">
        <f t="shared" si="54"/>
        <v>0</v>
      </c>
      <c r="X68" s="46">
        <f t="shared" si="55"/>
        <v>3950.3561293311277</v>
      </c>
      <c r="Y68" s="45">
        <f t="shared" si="56"/>
        <v>3291.9634411092734</v>
      </c>
      <c r="Z68" s="43">
        <f t="shared" si="57"/>
        <v>0</v>
      </c>
      <c r="AA68" s="46">
        <f t="shared" si="58"/>
        <v>3291.9634411092734</v>
      </c>
    </row>
    <row r="69" spans="1:27" s="26" customFormat="1" ht="13.5" customHeight="1">
      <c r="A69" s="110">
        <v>5</v>
      </c>
      <c r="B69" s="50">
        <v>44105</v>
      </c>
      <c r="C69" s="61">
        <f>VLOOKUP(B69,'base(indices)'!$A$4:$C$183,3,FALSE)</f>
        <v>1045</v>
      </c>
      <c r="D69" s="87">
        <f>'base(indices)'!G133</f>
        <v>1.12676657</v>
      </c>
      <c r="E69" s="52">
        <f t="shared" si="47"/>
        <v>1177.4710656500001</v>
      </c>
      <c r="F69" s="307">
        <f>'base(indices)'!$I$147</f>
        <v>0.30830000000000002</v>
      </c>
      <c r="G69" s="54">
        <f t="shared" si="48"/>
        <v>363.01432953989507</v>
      </c>
      <c r="H69" s="146">
        <f t="shared" si="60"/>
        <v>6161.9415807595806</v>
      </c>
      <c r="I69" s="94">
        <f t="shared" si="62"/>
        <v>392.49035521666673</v>
      </c>
      <c r="J69" s="94">
        <f t="shared" si="61"/>
        <v>6554.4319359762476</v>
      </c>
      <c r="K69" s="57"/>
      <c r="L69" s="67">
        <f t="shared" si="65"/>
        <v>6554.4319359762476</v>
      </c>
      <c r="M69" s="58">
        <f t="shared" si="66"/>
        <v>5898.9887423786231</v>
      </c>
      <c r="N69" s="57">
        <f t="shared" si="63"/>
        <v>0</v>
      </c>
      <c r="O69" s="59">
        <f t="shared" si="64"/>
        <v>5898.9887423786231</v>
      </c>
      <c r="P69" s="57">
        <f t="shared" si="67"/>
        <v>5243.5455487809986</v>
      </c>
      <c r="Q69" s="57">
        <f t="shared" si="49"/>
        <v>0</v>
      </c>
      <c r="R69" s="60">
        <f t="shared" si="50"/>
        <v>5243.5455487809986</v>
      </c>
      <c r="S69" s="58">
        <f t="shared" si="51"/>
        <v>4588.1023551833732</v>
      </c>
      <c r="T69" s="57">
        <f t="shared" si="52"/>
        <v>0</v>
      </c>
      <c r="U69" s="59">
        <f t="shared" si="53"/>
        <v>4588.1023551833732</v>
      </c>
      <c r="V69" s="58">
        <f t="shared" si="59"/>
        <v>3932.6591615857483</v>
      </c>
      <c r="W69" s="57">
        <f t="shared" si="54"/>
        <v>0</v>
      </c>
      <c r="X69" s="59">
        <f t="shared" si="55"/>
        <v>3932.6591615857483</v>
      </c>
      <c r="Y69" s="58">
        <f t="shared" si="56"/>
        <v>3277.2159679881238</v>
      </c>
      <c r="Z69" s="57">
        <f t="shared" si="57"/>
        <v>0</v>
      </c>
      <c r="AA69" s="59">
        <f t="shared" si="58"/>
        <v>3277.2159679881238</v>
      </c>
    </row>
    <row r="70" spans="1:27" ht="13.5" customHeight="1">
      <c r="A70" s="110">
        <v>5</v>
      </c>
      <c r="B70" s="50">
        <v>44136</v>
      </c>
      <c r="C70" s="61">
        <f>VLOOKUP(B70,'base(indices)'!$A$4:$C$183,3,FALSE)</f>
        <v>1045</v>
      </c>
      <c r="D70" s="87">
        <f>'base(indices)'!G134</f>
        <v>1.1162736</v>
      </c>
      <c r="E70" s="62">
        <f t="shared" si="47"/>
        <v>1166.5059120000001</v>
      </c>
      <c r="F70" s="307">
        <f>'base(indices)'!$I$147</f>
        <v>0.30830000000000002</v>
      </c>
      <c r="G70" s="63">
        <f t="shared" si="48"/>
        <v>359.63377266960003</v>
      </c>
      <c r="H70" s="146">
        <f t="shared" si="60"/>
        <v>6104.5587386784009</v>
      </c>
      <c r="I70" s="95">
        <f t="shared" si="62"/>
        <v>388.83530400000001</v>
      </c>
      <c r="J70" s="95">
        <f t="shared" si="61"/>
        <v>6493.3940426784011</v>
      </c>
      <c r="K70" s="43"/>
      <c r="L70" s="44">
        <f t="shared" si="65"/>
        <v>6493.3940426784011</v>
      </c>
      <c r="M70" s="45">
        <f t="shared" si="66"/>
        <v>5844.054638410561</v>
      </c>
      <c r="N70" s="43">
        <f t="shared" si="63"/>
        <v>0</v>
      </c>
      <c r="O70" s="46">
        <f t="shared" si="64"/>
        <v>5844.054638410561</v>
      </c>
      <c r="P70" s="66">
        <f t="shared" si="67"/>
        <v>5194.7152341427209</v>
      </c>
      <c r="Q70" s="43">
        <f t="shared" si="49"/>
        <v>0</v>
      </c>
      <c r="R70" s="47">
        <f t="shared" si="50"/>
        <v>5194.7152341427209</v>
      </c>
      <c r="S70" s="45">
        <f t="shared" si="51"/>
        <v>4545.3758298748808</v>
      </c>
      <c r="T70" s="43">
        <f t="shared" si="52"/>
        <v>0</v>
      </c>
      <c r="U70" s="46">
        <f t="shared" si="53"/>
        <v>4545.3758298748808</v>
      </c>
      <c r="V70" s="45">
        <f t="shared" si="59"/>
        <v>3896.0364256070407</v>
      </c>
      <c r="W70" s="43">
        <f t="shared" si="54"/>
        <v>0</v>
      </c>
      <c r="X70" s="46">
        <f t="shared" si="55"/>
        <v>3896.0364256070407</v>
      </c>
      <c r="Y70" s="45">
        <f t="shared" si="56"/>
        <v>3246.6970213392005</v>
      </c>
      <c r="Z70" s="43">
        <f t="shared" si="57"/>
        <v>0</v>
      </c>
      <c r="AA70" s="46">
        <f t="shared" si="58"/>
        <v>3246.6970213392005</v>
      </c>
    </row>
    <row r="71" spans="1:27" s="26" customFormat="1" ht="13.5" customHeight="1" thickBot="1">
      <c r="A71" s="161">
        <v>5</v>
      </c>
      <c r="B71" s="68">
        <v>44166</v>
      </c>
      <c r="C71" s="69">
        <f>VLOOKUP(B71,'base(indices)'!$A$4:$C$183,3,FALSE)</f>
        <v>1045</v>
      </c>
      <c r="D71" s="242">
        <f>'base(indices)'!G135</f>
        <v>1.1073044400000001</v>
      </c>
      <c r="E71" s="321">
        <f t="shared" si="47"/>
        <v>1157.1331398</v>
      </c>
      <c r="F71" s="307">
        <f>'base(indices)'!$I$147</f>
        <v>0.30830000000000002</v>
      </c>
      <c r="G71" s="170">
        <f t="shared" si="48"/>
        <v>356.74414700034004</v>
      </c>
      <c r="H71" s="322">
        <f t="shared" si="60"/>
        <v>6055.5091472013601</v>
      </c>
      <c r="I71" s="207">
        <f t="shared" si="62"/>
        <v>385.71104659999997</v>
      </c>
      <c r="J71" s="207">
        <f t="shared" si="61"/>
        <v>6441.2201938013604</v>
      </c>
      <c r="K71" s="282"/>
      <c r="L71" s="323">
        <f t="shared" si="65"/>
        <v>6441.2201938013604</v>
      </c>
      <c r="M71" s="285">
        <f t="shared" si="66"/>
        <v>5797.0981744212249</v>
      </c>
      <c r="N71" s="282">
        <f t="shared" si="63"/>
        <v>0</v>
      </c>
      <c r="O71" s="203">
        <f t="shared" si="64"/>
        <v>5797.0981744212249</v>
      </c>
      <c r="P71" s="282">
        <f t="shared" si="67"/>
        <v>5152.9761550410885</v>
      </c>
      <c r="Q71" s="282">
        <f t="shared" si="49"/>
        <v>0</v>
      </c>
      <c r="R71" s="289">
        <f t="shared" si="50"/>
        <v>5152.9761550410885</v>
      </c>
      <c r="S71" s="285">
        <f t="shared" si="51"/>
        <v>4508.8541356609521</v>
      </c>
      <c r="T71" s="282">
        <f t="shared" si="52"/>
        <v>0</v>
      </c>
      <c r="U71" s="203">
        <f t="shared" si="53"/>
        <v>4508.8541356609521</v>
      </c>
      <c r="V71" s="285">
        <f t="shared" si="59"/>
        <v>3864.7321162808162</v>
      </c>
      <c r="W71" s="282">
        <f t="shared" si="54"/>
        <v>0</v>
      </c>
      <c r="X71" s="203">
        <f t="shared" si="55"/>
        <v>3864.7321162808162</v>
      </c>
      <c r="Y71" s="285">
        <f t="shared" si="56"/>
        <v>3220.6100969006802</v>
      </c>
      <c r="Z71" s="282">
        <f t="shared" si="57"/>
        <v>0</v>
      </c>
      <c r="AA71" s="203">
        <f t="shared" si="58"/>
        <v>3220.6100969006802</v>
      </c>
    </row>
    <row r="72" spans="1:27" s="26" customFormat="1" ht="13.5" customHeight="1">
      <c r="A72" s="388">
        <v>5</v>
      </c>
      <c r="B72" s="246">
        <v>44197</v>
      </c>
      <c r="C72" s="120">
        <f>VLOOKUP(B72,'base(indices)'!$A$4:$C$183,3,FALSE)</f>
        <v>1100</v>
      </c>
      <c r="D72" s="241">
        <f>'base(indices)'!G136</f>
        <v>1.09569012</v>
      </c>
      <c r="E72" s="185">
        <f t="shared" si="47"/>
        <v>1205.2591319999999</v>
      </c>
      <c r="F72" s="371">
        <f>'base(indices)'!$I$147</f>
        <v>0.30830000000000002</v>
      </c>
      <c r="G72" s="186">
        <f t="shared" si="48"/>
        <v>371.58139039560001</v>
      </c>
      <c r="H72" s="372">
        <f t="shared" si="60"/>
        <v>6307.3620895823997</v>
      </c>
      <c r="I72" s="96">
        <f t="shared" si="62"/>
        <v>401.75304399999999</v>
      </c>
      <c r="J72" s="96">
        <f t="shared" si="61"/>
        <v>6709.1151335823997</v>
      </c>
      <c r="K72" s="138"/>
      <c r="L72" s="320">
        <f t="shared" si="65"/>
        <v>6709.1151335823997</v>
      </c>
      <c r="M72" s="48">
        <f t="shared" si="66"/>
        <v>6038.2036202241597</v>
      </c>
      <c r="N72" s="138">
        <f t="shared" si="63"/>
        <v>0</v>
      </c>
      <c r="O72" s="49">
        <f t="shared" si="64"/>
        <v>6038.2036202241597</v>
      </c>
      <c r="P72" s="114">
        <f t="shared" si="67"/>
        <v>5367.2921068659198</v>
      </c>
      <c r="Q72" s="138">
        <f t="shared" si="49"/>
        <v>0</v>
      </c>
      <c r="R72" s="139">
        <f t="shared" si="50"/>
        <v>5367.2921068659198</v>
      </c>
      <c r="S72" s="48">
        <f t="shared" si="51"/>
        <v>4696.3805935076798</v>
      </c>
      <c r="T72" s="138">
        <f t="shared" si="52"/>
        <v>0</v>
      </c>
      <c r="U72" s="49">
        <f t="shared" si="53"/>
        <v>4696.3805935076798</v>
      </c>
      <c r="V72" s="48">
        <f t="shared" si="59"/>
        <v>4025.4690801494398</v>
      </c>
      <c r="W72" s="138">
        <f t="shared" si="54"/>
        <v>0</v>
      </c>
      <c r="X72" s="49">
        <f t="shared" si="55"/>
        <v>4025.4690801494398</v>
      </c>
      <c r="Y72" s="48">
        <f t="shared" si="56"/>
        <v>3354.5575667911999</v>
      </c>
      <c r="Z72" s="138">
        <f t="shared" si="57"/>
        <v>0</v>
      </c>
      <c r="AA72" s="49">
        <f t="shared" si="58"/>
        <v>3354.5575667911999</v>
      </c>
    </row>
    <row r="73" spans="1:27" s="26" customFormat="1" ht="13.5" customHeight="1">
      <c r="A73" s="110">
        <v>5</v>
      </c>
      <c r="B73" s="50">
        <v>44228</v>
      </c>
      <c r="C73" s="61">
        <f>VLOOKUP(B73,'base(indices)'!$A$4:$C$183,3,FALSE)</f>
        <v>1100</v>
      </c>
      <c r="D73" s="87">
        <f>'base(indices)'!G137</f>
        <v>1.0872098800000001</v>
      </c>
      <c r="E73" s="52">
        <f t="shared" si="47"/>
        <v>1195.9308680000001</v>
      </c>
      <c r="F73" s="307">
        <f>'base(indices)'!$I$147</f>
        <v>0.30830000000000002</v>
      </c>
      <c r="G73" s="54">
        <f t="shared" si="48"/>
        <v>368.70548660440005</v>
      </c>
      <c r="H73" s="373">
        <f t="shared" si="60"/>
        <v>6258.5454184176006</v>
      </c>
      <c r="I73" s="94">
        <f t="shared" si="62"/>
        <v>398.64362266666672</v>
      </c>
      <c r="J73" s="94">
        <f t="shared" si="61"/>
        <v>6657.189041084267</v>
      </c>
      <c r="K73" s="57"/>
      <c r="L73" s="67">
        <f t="shared" si="65"/>
        <v>6657.189041084267</v>
      </c>
      <c r="M73" s="58">
        <f t="shared" si="66"/>
        <v>5991.4701369758404</v>
      </c>
      <c r="N73" s="57">
        <f t="shared" si="63"/>
        <v>0</v>
      </c>
      <c r="O73" s="59">
        <f t="shared" si="64"/>
        <v>5991.4701369758404</v>
      </c>
      <c r="P73" s="57">
        <f t="shared" si="67"/>
        <v>5325.7512328674138</v>
      </c>
      <c r="Q73" s="57">
        <f t="shared" si="49"/>
        <v>0</v>
      </c>
      <c r="R73" s="60">
        <f t="shared" si="50"/>
        <v>5325.7512328674138</v>
      </c>
      <c r="S73" s="58">
        <f t="shared" si="51"/>
        <v>4660.0323287589863</v>
      </c>
      <c r="T73" s="57">
        <f t="shared" si="52"/>
        <v>0</v>
      </c>
      <c r="U73" s="59">
        <f t="shared" si="53"/>
        <v>4660.0323287589863</v>
      </c>
      <c r="V73" s="58">
        <f t="shared" si="59"/>
        <v>3994.3134246505601</v>
      </c>
      <c r="W73" s="57">
        <f t="shared" si="54"/>
        <v>0</v>
      </c>
      <c r="X73" s="59">
        <f t="shared" si="55"/>
        <v>3994.3134246505601</v>
      </c>
      <c r="Y73" s="58">
        <f t="shared" si="56"/>
        <v>3328.5945205421335</v>
      </c>
      <c r="Z73" s="57">
        <f t="shared" si="57"/>
        <v>0</v>
      </c>
      <c r="AA73" s="59">
        <f t="shared" si="58"/>
        <v>3328.5945205421335</v>
      </c>
    </row>
    <row r="74" spans="1:27" s="26" customFormat="1" ht="13.5" customHeight="1">
      <c r="A74" s="110">
        <v>5</v>
      </c>
      <c r="B74" s="50">
        <v>44256</v>
      </c>
      <c r="C74" s="61">
        <f>VLOOKUP(B74,'base(indices)'!$A$4:$C$183,3,FALSE)</f>
        <v>1100</v>
      </c>
      <c r="D74" s="87">
        <f>'base(indices)'!G138</f>
        <v>1.0820162099999999</v>
      </c>
      <c r="E74" s="52">
        <f t="shared" si="47"/>
        <v>1190.2178309999999</v>
      </c>
      <c r="F74" s="307">
        <f>'base(indices)'!$I$147</f>
        <v>0.30830000000000002</v>
      </c>
      <c r="G74" s="54">
        <f t="shared" si="48"/>
        <v>366.94415729730002</v>
      </c>
      <c r="H74" s="373">
        <f t="shared" si="60"/>
        <v>6228.6479531892001</v>
      </c>
      <c r="I74" s="95">
        <f t="shared" si="62"/>
        <v>396.73927699999996</v>
      </c>
      <c r="J74" s="95">
        <f t="shared" si="61"/>
        <v>6625.3872301891997</v>
      </c>
      <c r="K74" s="43"/>
      <c r="L74" s="44">
        <f t="shared" si="65"/>
        <v>6625.3872301891997</v>
      </c>
      <c r="M74" s="45">
        <f t="shared" si="66"/>
        <v>5962.8485071702798</v>
      </c>
      <c r="N74" s="43">
        <f t="shared" si="63"/>
        <v>0</v>
      </c>
      <c r="O74" s="46">
        <f t="shared" si="64"/>
        <v>5962.8485071702798</v>
      </c>
      <c r="P74" s="66">
        <f t="shared" si="67"/>
        <v>5300.30978415136</v>
      </c>
      <c r="Q74" s="43">
        <f t="shared" si="49"/>
        <v>0</v>
      </c>
      <c r="R74" s="47">
        <f t="shared" si="50"/>
        <v>5300.30978415136</v>
      </c>
      <c r="S74" s="45">
        <f t="shared" si="51"/>
        <v>4637.7710611324392</v>
      </c>
      <c r="T74" s="43">
        <f t="shared" si="52"/>
        <v>0</v>
      </c>
      <c r="U74" s="46">
        <f t="shared" si="53"/>
        <v>4637.7710611324392</v>
      </c>
      <c r="V74" s="45">
        <f t="shared" si="59"/>
        <v>3975.2323381135197</v>
      </c>
      <c r="W74" s="43">
        <f t="shared" si="54"/>
        <v>0</v>
      </c>
      <c r="X74" s="46">
        <f t="shared" si="55"/>
        <v>3975.2323381135197</v>
      </c>
      <c r="Y74" s="45">
        <f t="shared" si="56"/>
        <v>3312.6936150945999</v>
      </c>
      <c r="Z74" s="43">
        <f t="shared" si="57"/>
        <v>0</v>
      </c>
      <c r="AA74" s="46">
        <f t="shared" si="58"/>
        <v>3312.6936150945999</v>
      </c>
    </row>
    <row r="75" spans="1:27" s="26" customFormat="1" ht="13.5" customHeight="1">
      <c r="A75" s="110">
        <v>5</v>
      </c>
      <c r="B75" s="50">
        <v>44287</v>
      </c>
      <c r="C75" s="61">
        <f>VLOOKUP(B75,'base(indices)'!$A$4:$C$183,3,FALSE)</f>
        <v>1100</v>
      </c>
      <c r="D75" s="87">
        <f>'base(indices)'!G139</f>
        <v>1.0720461800000001</v>
      </c>
      <c r="E75" s="52">
        <f t="shared" si="47"/>
        <v>1179.250798</v>
      </c>
      <c r="F75" s="307">
        <f>'base(indices)'!$I$147</f>
        <v>0.30830000000000002</v>
      </c>
      <c r="G75" s="54">
        <f t="shared" si="48"/>
        <v>363.56302102340004</v>
      </c>
      <c r="H75" s="373">
        <f t="shared" si="60"/>
        <v>6171.2552760936005</v>
      </c>
      <c r="I75" s="94">
        <f t="shared" si="62"/>
        <v>393.08359933333332</v>
      </c>
      <c r="J75" s="94">
        <f t="shared" si="61"/>
        <v>6564.3388754269336</v>
      </c>
      <c r="K75" s="57"/>
      <c r="L75" s="67">
        <f t="shared" si="65"/>
        <v>6564.3388754269336</v>
      </c>
      <c r="M75" s="58">
        <f t="shared" si="66"/>
        <v>5907.9049878842407</v>
      </c>
      <c r="N75" s="57">
        <f t="shared" si="63"/>
        <v>0</v>
      </c>
      <c r="O75" s="59">
        <f t="shared" si="64"/>
        <v>5907.9049878842407</v>
      </c>
      <c r="P75" s="57">
        <f t="shared" si="67"/>
        <v>5251.4711003415468</v>
      </c>
      <c r="Q75" s="57">
        <f t="shared" si="49"/>
        <v>0</v>
      </c>
      <c r="R75" s="60">
        <f t="shared" si="50"/>
        <v>5251.4711003415468</v>
      </c>
      <c r="S75" s="58">
        <f t="shared" si="51"/>
        <v>4595.037212798853</v>
      </c>
      <c r="T75" s="57">
        <f t="shared" si="52"/>
        <v>0</v>
      </c>
      <c r="U75" s="59">
        <f t="shared" si="53"/>
        <v>4595.037212798853</v>
      </c>
      <c r="V75" s="58">
        <f t="shared" si="59"/>
        <v>3938.6033252561601</v>
      </c>
      <c r="W75" s="57">
        <f t="shared" si="54"/>
        <v>0</v>
      </c>
      <c r="X75" s="59">
        <f t="shared" si="55"/>
        <v>3938.6033252561601</v>
      </c>
      <c r="Y75" s="58">
        <f t="shared" si="56"/>
        <v>3282.1694377134668</v>
      </c>
      <c r="Z75" s="57">
        <f t="shared" si="57"/>
        <v>0</v>
      </c>
      <c r="AA75" s="59">
        <f t="shared" si="58"/>
        <v>3282.1694377134668</v>
      </c>
    </row>
    <row r="76" spans="1:27" s="26" customFormat="1" ht="13.5" customHeight="1">
      <c r="A76" s="110">
        <v>5</v>
      </c>
      <c r="B76" s="50">
        <v>44317</v>
      </c>
      <c r="C76" s="61">
        <f>VLOOKUP(B76,'base(indices)'!$A$4:$C$183,3,FALSE)</f>
        <v>1100</v>
      </c>
      <c r="D76" s="87">
        <f>'base(indices)'!G140</f>
        <v>1.06565226</v>
      </c>
      <c r="E76" s="52">
        <f t="shared" si="47"/>
        <v>1172.217486</v>
      </c>
      <c r="F76" s="307">
        <f>'base(indices)'!$I$147</f>
        <v>0.30830000000000002</v>
      </c>
      <c r="G76" s="54">
        <f t="shared" si="48"/>
        <v>361.39465093380005</v>
      </c>
      <c r="H76" s="373">
        <f t="shared" si="60"/>
        <v>6134.4485477352</v>
      </c>
      <c r="I76" s="95">
        <f t="shared" si="62"/>
        <v>390.73916200000002</v>
      </c>
      <c r="J76" s="95">
        <f t="shared" si="61"/>
        <v>6525.1877097351999</v>
      </c>
      <c r="K76" s="43"/>
      <c r="L76" s="44">
        <f t="shared" si="65"/>
        <v>6525.1877097351999</v>
      </c>
      <c r="M76" s="45">
        <f t="shared" si="66"/>
        <v>5872.6689387616798</v>
      </c>
      <c r="N76" s="43">
        <f t="shared" si="63"/>
        <v>0</v>
      </c>
      <c r="O76" s="46">
        <f t="shared" si="64"/>
        <v>5872.6689387616798</v>
      </c>
      <c r="P76" s="66">
        <f t="shared" si="67"/>
        <v>5220.1501677881606</v>
      </c>
      <c r="Q76" s="43">
        <f t="shared" si="49"/>
        <v>0</v>
      </c>
      <c r="R76" s="47">
        <f t="shared" si="50"/>
        <v>5220.1501677881606</v>
      </c>
      <c r="S76" s="45">
        <f t="shared" si="51"/>
        <v>4567.6313968146396</v>
      </c>
      <c r="T76" s="43">
        <f t="shared" si="52"/>
        <v>0</v>
      </c>
      <c r="U76" s="46">
        <f t="shared" si="53"/>
        <v>4567.6313968146396</v>
      </c>
      <c r="V76" s="45">
        <f t="shared" si="59"/>
        <v>3915.1126258411196</v>
      </c>
      <c r="W76" s="43">
        <f t="shared" si="54"/>
        <v>0</v>
      </c>
      <c r="X76" s="46">
        <f t="shared" si="55"/>
        <v>3915.1126258411196</v>
      </c>
      <c r="Y76" s="45">
        <f t="shared" si="56"/>
        <v>3262.5938548675999</v>
      </c>
      <c r="Z76" s="43">
        <f t="shared" si="57"/>
        <v>0</v>
      </c>
      <c r="AA76" s="46">
        <f t="shared" si="58"/>
        <v>3262.5938548675999</v>
      </c>
    </row>
    <row r="77" spans="1:27" s="26" customFormat="1" ht="13.5" customHeight="1">
      <c r="A77" s="110">
        <v>5</v>
      </c>
      <c r="B77" s="50">
        <v>44348</v>
      </c>
      <c r="C77" s="61">
        <f>VLOOKUP(B77,'base(indices)'!$A$4:$C$183,3,FALSE)</f>
        <v>1100</v>
      </c>
      <c r="D77" s="87">
        <f>'base(indices)'!G141</f>
        <v>1.0609839299999999</v>
      </c>
      <c r="E77" s="52">
        <f t="shared" si="47"/>
        <v>1167.0823229999999</v>
      </c>
      <c r="F77" s="307">
        <f>'base(indices)'!$I$147</f>
        <v>0.30830000000000002</v>
      </c>
      <c r="G77" s="54">
        <f t="shared" si="48"/>
        <v>359.81148018089999</v>
      </c>
      <c r="H77" s="373">
        <f t="shared" si="60"/>
        <v>6107.5752127235992</v>
      </c>
      <c r="I77" s="94">
        <f t="shared" si="62"/>
        <v>389.02744099999995</v>
      </c>
      <c r="J77" s="94">
        <f t="shared" si="61"/>
        <v>6496.6026537235994</v>
      </c>
      <c r="K77" s="57"/>
      <c r="L77" s="67">
        <f t="shared" si="65"/>
        <v>6496.6026537235994</v>
      </c>
      <c r="M77" s="58">
        <f t="shared" si="66"/>
        <v>5846.94238835124</v>
      </c>
      <c r="N77" s="57">
        <f t="shared" si="63"/>
        <v>0</v>
      </c>
      <c r="O77" s="59">
        <f t="shared" si="64"/>
        <v>5846.94238835124</v>
      </c>
      <c r="P77" s="57">
        <f t="shared" si="67"/>
        <v>5197.2821229788797</v>
      </c>
      <c r="Q77" s="57">
        <f t="shared" si="49"/>
        <v>0</v>
      </c>
      <c r="R77" s="60">
        <f t="shared" si="50"/>
        <v>5197.2821229788797</v>
      </c>
      <c r="S77" s="58">
        <f t="shared" si="51"/>
        <v>4547.6218576065194</v>
      </c>
      <c r="T77" s="57">
        <f t="shared" si="52"/>
        <v>0</v>
      </c>
      <c r="U77" s="59">
        <f t="shared" si="53"/>
        <v>4547.6218576065194</v>
      </c>
      <c r="V77" s="58">
        <f t="shared" si="59"/>
        <v>3897.9615922341595</v>
      </c>
      <c r="W77" s="57">
        <f t="shared" si="54"/>
        <v>0</v>
      </c>
      <c r="X77" s="59">
        <f t="shared" si="55"/>
        <v>3897.9615922341595</v>
      </c>
      <c r="Y77" s="58">
        <f t="shared" si="56"/>
        <v>3248.3013268617997</v>
      </c>
      <c r="Z77" s="57">
        <f t="shared" si="57"/>
        <v>0</v>
      </c>
      <c r="AA77" s="59">
        <f t="shared" si="58"/>
        <v>3248.3013268617997</v>
      </c>
    </row>
    <row r="78" spans="1:27" s="26" customFormat="1" ht="13.5" customHeight="1">
      <c r="A78" s="110">
        <v>5</v>
      </c>
      <c r="B78" s="50">
        <v>44378</v>
      </c>
      <c r="C78" s="61">
        <f>VLOOKUP(B78,'base(indices)'!$A$4:$C$183,3,FALSE)</f>
        <v>1100</v>
      </c>
      <c r="D78" s="87">
        <f>'base(indices)'!G142</f>
        <v>1.0522502600000001</v>
      </c>
      <c r="E78" s="52">
        <f t="shared" si="47"/>
        <v>1157.4752860000001</v>
      </c>
      <c r="F78" s="307">
        <f>'base(indices)'!$I$147</f>
        <v>0.30830000000000002</v>
      </c>
      <c r="G78" s="54">
        <f t="shared" si="48"/>
        <v>356.84963067380005</v>
      </c>
      <c r="H78" s="373">
        <f t="shared" si="60"/>
        <v>6057.2996666952004</v>
      </c>
      <c r="I78" s="95">
        <f t="shared" si="62"/>
        <v>385.82509533333337</v>
      </c>
      <c r="J78" s="95">
        <f t="shared" si="61"/>
        <v>6443.124762028534</v>
      </c>
      <c r="K78" s="43"/>
      <c r="L78" s="44">
        <f t="shared" si="65"/>
        <v>6443.124762028534</v>
      </c>
      <c r="M78" s="45">
        <f t="shared" si="66"/>
        <v>5798.8122858256811</v>
      </c>
      <c r="N78" s="43">
        <f t="shared" si="63"/>
        <v>0</v>
      </c>
      <c r="O78" s="46">
        <f t="shared" si="64"/>
        <v>5798.8122858256811</v>
      </c>
      <c r="P78" s="66">
        <f t="shared" si="67"/>
        <v>5154.4998096228273</v>
      </c>
      <c r="Q78" s="43">
        <f t="shared" si="49"/>
        <v>0</v>
      </c>
      <c r="R78" s="47">
        <f t="shared" si="50"/>
        <v>5154.4998096228273</v>
      </c>
      <c r="S78" s="45">
        <f t="shared" si="51"/>
        <v>4510.1873334199736</v>
      </c>
      <c r="T78" s="43">
        <f t="shared" si="52"/>
        <v>0</v>
      </c>
      <c r="U78" s="46">
        <f t="shared" si="53"/>
        <v>4510.1873334199736</v>
      </c>
      <c r="V78" s="45">
        <f t="shared" si="59"/>
        <v>3865.8748572171203</v>
      </c>
      <c r="W78" s="43">
        <f t="shared" si="54"/>
        <v>0</v>
      </c>
      <c r="X78" s="46">
        <f t="shared" si="55"/>
        <v>3865.8748572171203</v>
      </c>
      <c r="Y78" s="45">
        <f t="shared" si="56"/>
        <v>3221.562381014267</v>
      </c>
      <c r="Z78" s="43">
        <f t="shared" si="57"/>
        <v>0</v>
      </c>
      <c r="AA78" s="46">
        <f t="shared" si="58"/>
        <v>3221.562381014267</v>
      </c>
    </row>
    <row r="79" spans="1:27" s="26" customFormat="1" ht="13.5" customHeight="1">
      <c r="A79" s="110">
        <v>5</v>
      </c>
      <c r="B79" s="50">
        <v>44409</v>
      </c>
      <c r="C79" s="61">
        <f>VLOOKUP(B79,'base(indices)'!$A$4:$C$183,3,FALSE)</f>
        <v>1100</v>
      </c>
      <c r="D79" s="87">
        <f>'base(indices)'!G143</f>
        <v>1.0447282099999999</v>
      </c>
      <c r="E79" s="52">
        <f t="shared" si="47"/>
        <v>1149.2010309999998</v>
      </c>
      <c r="F79" s="307">
        <f>'base(indices)'!$I$147</f>
        <v>0.30830000000000002</v>
      </c>
      <c r="G79" s="54">
        <f t="shared" si="48"/>
        <v>354.29867785729999</v>
      </c>
      <c r="H79" s="373">
        <f t="shared" si="60"/>
        <v>6013.9988354291991</v>
      </c>
      <c r="I79" s="94">
        <f t="shared" si="62"/>
        <v>383.06701033333326</v>
      </c>
      <c r="J79" s="94">
        <f t="shared" si="61"/>
        <v>6397.0658457625323</v>
      </c>
      <c r="K79" s="57"/>
      <c r="L79" s="67">
        <f t="shared" si="65"/>
        <v>6397.0658457625323</v>
      </c>
      <c r="M79" s="58">
        <f t="shared" si="66"/>
        <v>5757.3592611862796</v>
      </c>
      <c r="N79" s="57">
        <f t="shared" si="63"/>
        <v>0</v>
      </c>
      <c r="O79" s="59">
        <f t="shared" si="64"/>
        <v>5757.3592611862796</v>
      </c>
      <c r="P79" s="57">
        <f t="shared" si="67"/>
        <v>5117.652676610026</v>
      </c>
      <c r="Q79" s="57">
        <f t="shared" si="49"/>
        <v>0</v>
      </c>
      <c r="R79" s="60">
        <f t="shared" si="50"/>
        <v>5117.652676610026</v>
      </c>
      <c r="S79" s="58">
        <f t="shared" si="51"/>
        <v>4477.9460920337724</v>
      </c>
      <c r="T79" s="57">
        <f t="shared" si="52"/>
        <v>0</v>
      </c>
      <c r="U79" s="59">
        <f t="shared" si="53"/>
        <v>4477.9460920337724</v>
      </c>
      <c r="V79" s="58">
        <f t="shared" si="59"/>
        <v>3838.2395074575193</v>
      </c>
      <c r="W79" s="57">
        <f t="shared" si="54"/>
        <v>0</v>
      </c>
      <c r="X79" s="59">
        <f t="shared" si="55"/>
        <v>3838.2395074575193</v>
      </c>
      <c r="Y79" s="58">
        <f t="shared" si="56"/>
        <v>3198.5329228812661</v>
      </c>
      <c r="Z79" s="57">
        <f t="shared" si="57"/>
        <v>0</v>
      </c>
      <c r="AA79" s="59">
        <f t="shared" si="58"/>
        <v>3198.5329228812661</v>
      </c>
    </row>
    <row r="80" spans="1:27" s="26" customFormat="1" ht="13.5" customHeight="1">
      <c r="A80" s="110">
        <v>5</v>
      </c>
      <c r="B80" s="50">
        <v>44440</v>
      </c>
      <c r="C80" s="61">
        <f>VLOOKUP(B80,'base(indices)'!$A$4:$C$183,3,FALSE)</f>
        <v>1100</v>
      </c>
      <c r="D80" s="87">
        <f>'base(indices)'!G144</f>
        <v>1.0355121599999999</v>
      </c>
      <c r="E80" s="52">
        <f t="shared" si="47"/>
        <v>1139.0633759999998</v>
      </c>
      <c r="F80" s="307">
        <f>'base(indices)'!$I$147</f>
        <v>0.30830000000000002</v>
      </c>
      <c r="G80" s="54">
        <f t="shared" si="48"/>
        <v>351.17323882079995</v>
      </c>
      <c r="H80" s="373">
        <f t="shared" si="60"/>
        <v>5960.9464592831991</v>
      </c>
      <c r="I80" s="95">
        <f t="shared" si="62"/>
        <v>379.68779199999994</v>
      </c>
      <c r="J80" s="95">
        <f t="shared" si="61"/>
        <v>6340.6342512831989</v>
      </c>
      <c r="K80" s="43"/>
      <c r="L80" s="44">
        <f t="shared" si="65"/>
        <v>6340.6342512831989</v>
      </c>
      <c r="M80" s="45">
        <f t="shared" si="66"/>
        <v>5706.5708261548789</v>
      </c>
      <c r="N80" s="43">
        <f t="shared" si="63"/>
        <v>0</v>
      </c>
      <c r="O80" s="46">
        <f t="shared" si="64"/>
        <v>5706.5708261548789</v>
      </c>
      <c r="P80" s="66">
        <f t="shared" si="67"/>
        <v>5072.5074010265598</v>
      </c>
      <c r="Q80" s="43">
        <f t="shared" si="49"/>
        <v>0</v>
      </c>
      <c r="R80" s="47">
        <f t="shared" si="50"/>
        <v>5072.5074010265598</v>
      </c>
      <c r="S80" s="45">
        <f t="shared" si="51"/>
        <v>4438.4439758982389</v>
      </c>
      <c r="T80" s="43">
        <f t="shared" si="52"/>
        <v>0</v>
      </c>
      <c r="U80" s="46">
        <f t="shared" si="53"/>
        <v>4438.4439758982389</v>
      </c>
      <c r="V80" s="45">
        <f t="shared" si="59"/>
        <v>3804.380550769919</v>
      </c>
      <c r="W80" s="43">
        <f t="shared" si="54"/>
        <v>0</v>
      </c>
      <c r="X80" s="46">
        <f t="shared" si="55"/>
        <v>3804.380550769919</v>
      </c>
      <c r="Y80" s="45">
        <f t="shared" si="56"/>
        <v>3170.3171256415994</v>
      </c>
      <c r="Z80" s="43">
        <f t="shared" si="57"/>
        <v>0</v>
      </c>
      <c r="AA80" s="46">
        <f t="shared" si="58"/>
        <v>3170.3171256415994</v>
      </c>
    </row>
    <row r="81" spans="1:27" s="26" customFormat="1" ht="13.5" customHeight="1">
      <c r="A81" s="110">
        <v>5</v>
      </c>
      <c r="B81" s="50">
        <v>44470</v>
      </c>
      <c r="C81" s="61">
        <f>VLOOKUP(B81,'base(indices)'!$A$4:$C$183,3,FALSE)</f>
        <v>1100</v>
      </c>
      <c r="D81" s="87">
        <f>'base(indices)'!G145</f>
        <v>1.02384038</v>
      </c>
      <c r="E81" s="52">
        <f t="shared" si="47"/>
        <v>1126.224418</v>
      </c>
      <c r="F81" s="307">
        <f>'base(indices)'!$I$147</f>
        <v>0.30830000000000002</v>
      </c>
      <c r="G81" s="54">
        <f t="shared" si="48"/>
        <v>347.21498806940002</v>
      </c>
      <c r="H81" s="373">
        <f t="shared" si="60"/>
        <v>5893.7576242776004</v>
      </c>
      <c r="I81" s="94">
        <f t="shared" si="62"/>
        <v>375.40813933333334</v>
      </c>
      <c r="J81" s="94">
        <f t="shared" si="61"/>
        <v>6269.1657636109339</v>
      </c>
      <c r="K81" s="57"/>
      <c r="L81" s="67">
        <f t="shared" si="65"/>
        <v>6269.1657636109339</v>
      </c>
      <c r="M81" s="58">
        <f t="shared" si="66"/>
        <v>5642.2491872498404</v>
      </c>
      <c r="N81" s="57">
        <f t="shared" si="63"/>
        <v>0</v>
      </c>
      <c r="O81" s="59">
        <f t="shared" si="64"/>
        <v>5642.2491872498404</v>
      </c>
      <c r="P81" s="57">
        <f t="shared" si="67"/>
        <v>5015.3326108887477</v>
      </c>
      <c r="Q81" s="57">
        <f t="shared" si="49"/>
        <v>0</v>
      </c>
      <c r="R81" s="60">
        <f t="shared" si="50"/>
        <v>5015.3326108887477</v>
      </c>
      <c r="S81" s="58">
        <f t="shared" si="51"/>
        <v>4388.4160345276532</v>
      </c>
      <c r="T81" s="57">
        <f t="shared" si="52"/>
        <v>0</v>
      </c>
      <c r="U81" s="59">
        <f t="shared" si="53"/>
        <v>4388.4160345276532</v>
      </c>
      <c r="V81" s="58">
        <f t="shared" si="59"/>
        <v>3761.4994581665601</v>
      </c>
      <c r="W81" s="57">
        <f t="shared" si="54"/>
        <v>0</v>
      </c>
      <c r="X81" s="59">
        <f t="shared" si="55"/>
        <v>3761.4994581665601</v>
      </c>
      <c r="Y81" s="58">
        <f t="shared" si="56"/>
        <v>3134.582881805467</v>
      </c>
      <c r="Z81" s="57">
        <f t="shared" si="57"/>
        <v>0</v>
      </c>
      <c r="AA81" s="59">
        <f t="shared" si="58"/>
        <v>3134.582881805467</v>
      </c>
    </row>
    <row r="82" spans="1:27" s="26" customFormat="1" ht="13.5" customHeight="1">
      <c r="A82" s="110">
        <v>5</v>
      </c>
      <c r="B82" s="50">
        <v>44501</v>
      </c>
      <c r="C82" s="61">
        <f>VLOOKUP(B82,'base(indices)'!$A$4:$C$183,3,FALSE)</f>
        <v>1100</v>
      </c>
      <c r="D82" s="87">
        <f>'base(indices)'!G146</f>
        <v>1.0116999799999999</v>
      </c>
      <c r="E82" s="52">
        <f t="shared" si="47"/>
        <v>1112.8699779999999</v>
      </c>
      <c r="F82" s="307">
        <f>'base(indices)'!$I$147</f>
        <v>0.30830000000000002</v>
      </c>
      <c r="G82" s="54">
        <f t="shared" si="48"/>
        <v>343.09781421740001</v>
      </c>
      <c r="H82" s="373">
        <f t="shared" si="60"/>
        <v>5823.8711688696003</v>
      </c>
      <c r="I82" s="95">
        <f t="shared" si="62"/>
        <v>370.95665933333333</v>
      </c>
      <c r="J82" s="95">
        <f t="shared" si="61"/>
        <v>6194.8278282029332</v>
      </c>
      <c r="K82" s="43"/>
      <c r="L82" s="44">
        <f t="shared" si="65"/>
        <v>6194.8278282029332</v>
      </c>
      <c r="M82" s="45">
        <f t="shared" si="66"/>
        <v>5575.3450453826399</v>
      </c>
      <c r="N82" s="43">
        <f t="shared" si="63"/>
        <v>0</v>
      </c>
      <c r="O82" s="46">
        <f t="shared" si="64"/>
        <v>5575.3450453826399</v>
      </c>
      <c r="P82" s="66">
        <f t="shared" si="67"/>
        <v>4955.8622625623466</v>
      </c>
      <c r="Q82" s="43">
        <f t="shared" si="49"/>
        <v>0</v>
      </c>
      <c r="R82" s="47">
        <f t="shared" si="50"/>
        <v>4955.8622625623466</v>
      </c>
      <c r="S82" s="45">
        <f t="shared" si="51"/>
        <v>4336.3794797420533</v>
      </c>
      <c r="T82" s="43">
        <f t="shared" si="52"/>
        <v>0</v>
      </c>
      <c r="U82" s="46">
        <f t="shared" si="53"/>
        <v>4336.3794797420533</v>
      </c>
      <c r="V82" s="45">
        <f t="shared" si="59"/>
        <v>3716.8966969217599</v>
      </c>
      <c r="W82" s="43">
        <f t="shared" si="54"/>
        <v>0</v>
      </c>
      <c r="X82" s="46">
        <f t="shared" si="55"/>
        <v>3716.8966969217599</v>
      </c>
      <c r="Y82" s="45">
        <f t="shared" si="56"/>
        <v>3097.4139141014666</v>
      </c>
      <c r="Z82" s="43">
        <f t="shared" si="57"/>
        <v>0</v>
      </c>
      <c r="AA82" s="46">
        <f t="shared" si="58"/>
        <v>3097.4139141014666</v>
      </c>
    </row>
    <row r="83" spans="1:27" s="26" customFormat="1" ht="13.5" customHeight="1" thickBot="1">
      <c r="A83" s="110">
        <v>5</v>
      </c>
      <c r="B83" s="247">
        <v>44531</v>
      </c>
      <c r="C83" s="69">
        <f>VLOOKUP(B83,'base(indices)'!$A$4:$C$183,3,FALSE)</f>
        <v>1100</v>
      </c>
      <c r="D83" s="242">
        <f>'base(indices)'!G147</f>
        <v>0.99999998000000001</v>
      </c>
      <c r="E83" s="182">
        <f t="shared" si="47"/>
        <v>1099.9999780000001</v>
      </c>
      <c r="F83" s="304">
        <f>'base(indices)'!$I$147</f>
        <v>0.30830000000000002</v>
      </c>
      <c r="G83" s="163">
        <f t="shared" si="48"/>
        <v>339.12999321740006</v>
      </c>
      <c r="H83" s="374">
        <f t="shared" si="60"/>
        <v>5756.5198848696</v>
      </c>
      <c r="I83" s="111">
        <f t="shared" si="62"/>
        <v>366.66665933333337</v>
      </c>
      <c r="J83" s="111">
        <f t="shared" si="61"/>
        <v>6123.186544202933</v>
      </c>
      <c r="K83" s="85"/>
      <c r="L83" s="184">
        <f t="shared" si="65"/>
        <v>6123.186544202933</v>
      </c>
      <c r="M83" s="175">
        <f t="shared" si="66"/>
        <v>5510.8678897826394</v>
      </c>
      <c r="N83" s="85">
        <f t="shared" si="63"/>
        <v>0</v>
      </c>
      <c r="O83" s="165">
        <f t="shared" si="64"/>
        <v>5510.8678897826394</v>
      </c>
      <c r="P83" s="85">
        <f t="shared" si="67"/>
        <v>4898.5492353623467</v>
      </c>
      <c r="Q83" s="85">
        <f t="shared" si="49"/>
        <v>0</v>
      </c>
      <c r="R83" s="107">
        <f t="shared" si="50"/>
        <v>4898.5492353623467</v>
      </c>
      <c r="S83" s="175">
        <f t="shared" si="51"/>
        <v>4286.2305809420532</v>
      </c>
      <c r="T83" s="85">
        <f t="shared" si="52"/>
        <v>0</v>
      </c>
      <c r="U83" s="165">
        <f t="shared" si="53"/>
        <v>4286.2305809420532</v>
      </c>
      <c r="V83" s="175">
        <f t="shared" si="59"/>
        <v>3673.9119265217596</v>
      </c>
      <c r="W83" s="85">
        <f t="shared" si="54"/>
        <v>0</v>
      </c>
      <c r="X83" s="165">
        <f t="shared" si="55"/>
        <v>3673.9119265217596</v>
      </c>
      <c r="Y83" s="175">
        <f t="shared" si="56"/>
        <v>3061.5932721014665</v>
      </c>
      <c r="Z83" s="85">
        <f t="shared" si="57"/>
        <v>0</v>
      </c>
      <c r="AA83" s="165">
        <f t="shared" si="58"/>
        <v>3061.5932721014665</v>
      </c>
    </row>
    <row r="84" spans="1:27" ht="13.5" customHeight="1">
      <c r="A84" s="387">
        <v>5</v>
      </c>
      <c r="B84" s="136">
        <v>44562</v>
      </c>
      <c r="C84" s="120">
        <f>VLOOKUP(B84,'base(indices)'!$A$4:$C$183,3,FALSE)</f>
        <v>1212</v>
      </c>
      <c r="D84" s="241">
        <f>'base(indices)'!G148</f>
        <v>0.99999998000000001</v>
      </c>
      <c r="E84" s="206">
        <f t="shared" si="47"/>
        <v>1211.9999757600001</v>
      </c>
      <c r="F84" s="264">
        <f>'base(indices)'!I148</f>
        <v>0.30059999999999998</v>
      </c>
      <c r="G84" s="154">
        <f t="shared" si="48"/>
        <v>364.32719271345599</v>
      </c>
      <c r="H84" s="316">
        <f t="shared" si="60"/>
        <v>6305.3086738938246</v>
      </c>
      <c r="I84" s="317">
        <f t="shared" si="62"/>
        <v>403.99999192000001</v>
      </c>
      <c r="J84" s="317">
        <f t="shared" si="61"/>
        <v>6709.3086658138245</v>
      </c>
      <c r="K84" s="283"/>
      <c r="L84" s="318">
        <f t="shared" si="65"/>
        <v>6709.3086658138245</v>
      </c>
      <c r="M84" s="288">
        <f t="shared" si="66"/>
        <v>6038.3777992324422</v>
      </c>
      <c r="N84" s="283">
        <f t="shared" si="63"/>
        <v>0</v>
      </c>
      <c r="O84" s="150">
        <f t="shared" si="64"/>
        <v>6038.3777992324422</v>
      </c>
      <c r="P84" s="319">
        <f t="shared" si="67"/>
        <v>5367.4469326510598</v>
      </c>
      <c r="Q84" s="283">
        <f t="shared" si="49"/>
        <v>0</v>
      </c>
      <c r="R84" s="290">
        <f t="shared" si="50"/>
        <v>5367.4469326510598</v>
      </c>
      <c r="S84" s="288">
        <f t="shared" si="51"/>
        <v>4696.5160660696765</v>
      </c>
      <c r="T84" s="283">
        <f t="shared" si="52"/>
        <v>0</v>
      </c>
      <c r="U84" s="150">
        <f t="shared" si="53"/>
        <v>4696.5160660696765</v>
      </c>
      <c r="V84" s="288">
        <f t="shared" si="59"/>
        <v>4025.5851994882946</v>
      </c>
      <c r="W84" s="283">
        <f t="shared" si="54"/>
        <v>0</v>
      </c>
      <c r="X84" s="150">
        <f t="shared" si="55"/>
        <v>4025.5851994882946</v>
      </c>
      <c r="Y84" s="288">
        <f t="shared" si="56"/>
        <v>3354.6543329069123</v>
      </c>
      <c r="Z84" s="283">
        <f t="shared" si="57"/>
        <v>0</v>
      </c>
      <c r="AA84" s="150">
        <f t="shared" si="58"/>
        <v>3354.6543329069123</v>
      </c>
    </row>
    <row r="85" spans="1:27" ht="13.5" customHeight="1">
      <c r="A85" s="110">
        <v>5</v>
      </c>
      <c r="B85" s="50">
        <v>44593</v>
      </c>
      <c r="C85" s="61">
        <f>VLOOKUP(B85,'base(indices)'!$A$4:$C$183,3,FALSE)</f>
        <v>1212</v>
      </c>
      <c r="D85" s="87">
        <f>'base(indices)'!G149</f>
        <v>0.99999998000000001</v>
      </c>
      <c r="E85" s="52">
        <f t="shared" si="47"/>
        <v>1211.9999757600001</v>
      </c>
      <c r="F85" s="307">
        <f>'base(indices)'!I149</f>
        <v>0.29330000000000001</v>
      </c>
      <c r="G85" s="54">
        <f t="shared" si="48"/>
        <v>355.47959289040801</v>
      </c>
      <c r="H85" s="146">
        <f t="shared" si="60"/>
        <v>6269.9182746016322</v>
      </c>
      <c r="I85" s="94">
        <f t="shared" si="62"/>
        <v>403.99999192000001</v>
      </c>
      <c r="J85" s="94">
        <f t="shared" si="61"/>
        <v>6673.9182665216322</v>
      </c>
      <c r="K85" s="57"/>
      <c r="L85" s="67">
        <f t="shared" si="65"/>
        <v>6673.9182665216322</v>
      </c>
      <c r="M85" s="58">
        <f t="shared" si="66"/>
        <v>6006.526439869469</v>
      </c>
      <c r="N85" s="57">
        <f t="shared" si="63"/>
        <v>0</v>
      </c>
      <c r="O85" s="59">
        <f t="shared" si="64"/>
        <v>6006.526439869469</v>
      </c>
      <c r="P85" s="57">
        <f t="shared" si="67"/>
        <v>5339.1346132173057</v>
      </c>
      <c r="Q85" s="57">
        <f t="shared" si="49"/>
        <v>0</v>
      </c>
      <c r="R85" s="60">
        <f t="shared" si="50"/>
        <v>5339.1346132173057</v>
      </c>
      <c r="S85" s="58">
        <f t="shared" si="51"/>
        <v>4671.7427865651425</v>
      </c>
      <c r="T85" s="57">
        <f t="shared" si="52"/>
        <v>0</v>
      </c>
      <c r="U85" s="59">
        <f t="shared" si="53"/>
        <v>4671.7427865651425</v>
      </c>
      <c r="V85" s="58">
        <f t="shared" si="59"/>
        <v>4004.3509599129793</v>
      </c>
      <c r="W85" s="57">
        <f t="shared" si="54"/>
        <v>0</v>
      </c>
      <c r="X85" s="59">
        <f t="shared" si="55"/>
        <v>4004.3509599129793</v>
      </c>
      <c r="Y85" s="58">
        <f t="shared" si="56"/>
        <v>3336.9591332608161</v>
      </c>
      <c r="Z85" s="57">
        <f t="shared" si="57"/>
        <v>0</v>
      </c>
      <c r="AA85" s="59">
        <f t="shared" si="58"/>
        <v>3336.9591332608161</v>
      </c>
    </row>
    <row r="86" spans="1:27" ht="13.5" customHeight="1">
      <c r="A86" s="110">
        <v>5</v>
      </c>
      <c r="B86" s="40">
        <v>44621</v>
      </c>
      <c r="C86" s="61">
        <f>VLOOKUP(B86,'base(indices)'!$A$4:$C$183,3,FALSE)</f>
        <v>1212</v>
      </c>
      <c r="D86" s="87">
        <f>'base(indices)'!G150</f>
        <v>0.99999998000000001</v>
      </c>
      <c r="E86" s="62">
        <f t="shared" si="47"/>
        <v>1211.9999757600001</v>
      </c>
      <c r="F86" s="307">
        <f>'base(indices)'!I150</f>
        <v>0.28570000000000001</v>
      </c>
      <c r="G86" s="63">
        <f t="shared" si="48"/>
        <v>346.26839307463206</v>
      </c>
      <c r="H86" s="146">
        <f t="shared" si="60"/>
        <v>6233.0734753385286</v>
      </c>
      <c r="I86" s="95">
        <f t="shared" si="62"/>
        <v>403.99999192000001</v>
      </c>
      <c r="J86" s="95">
        <f t="shared" si="61"/>
        <v>6637.0734672585286</v>
      </c>
      <c r="K86" s="43"/>
      <c r="L86" s="44">
        <f t="shared" si="65"/>
        <v>6637.0734672585286</v>
      </c>
      <c r="M86" s="45">
        <f t="shared" si="66"/>
        <v>5973.3661205326762</v>
      </c>
      <c r="N86" s="43">
        <f t="shared" si="63"/>
        <v>0</v>
      </c>
      <c r="O86" s="46">
        <f t="shared" si="64"/>
        <v>5973.3661205326762</v>
      </c>
      <c r="P86" s="66">
        <f t="shared" si="67"/>
        <v>5309.6587738068229</v>
      </c>
      <c r="Q86" s="43">
        <f t="shared" si="49"/>
        <v>0</v>
      </c>
      <c r="R86" s="47">
        <f t="shared" si="50"/>
        <v>5309.6587738068229</v>
      </c>
      <c r="S86" s="45">
        <f t="shared" si="51"/>
        <v>4645.9514270809696</v>
      </c>
      <c r="T86" s="43">
        <f t="shared" si="52"/>
        <v>0</v>
      </c>
      <c r="U86" s="46">
        <f t="shared" si="53"/>
        <v>4645.9514270809696</v>
      </c>
      <c r="V86" s="45">
        <f t="shared" si="59"/>
        <v>3982.2440803551171</v>
      </c>
      <c r="W86" s="43">
        <f t="shared" si="54"/>
        <v>0</v>
      </c>
      <c r="X86" s="46">
        <f t="shared" si="55"/>
        <v>3982.2440803551171</v>
      </c>
      <c r="Y86" s="45">
        <f t="shared" si="56"/>
        <v>3318.5367336292643</v>
      </c>
      <c r="Z86" s="43">
        <f t="shared" si="57"/>
        <v>0</v>
      </c>
      <c r="AA86" s="46">
        <f t="shared" si="58"/>
        <v>3318.5367336292643</v>
      </c>
    </row>
    <row r="87" spans="1:27" ht="13.5" customHeight="1">
      <c r="A87" s="110">
        <v>5</v>
      </c>
      <c r="B87" s="50">
        <v>44652</v>
      </c>
      <c r="C87" s="61">
        <f>VLOOKUP(B87,'base(indices)'!$A$4:$C$183,3,FALSE)</f>
        <v>1212</v>
      </c>
      <c r="D87" s="87">
        <f>'base(indices)'!G151</f>
        <v>0.99999998000000001</v>
      </c>
      <c r="E87" s="52">
        <f t="shared" si="47"/>
        <v>1211.9999757600001</v>
      </c>
      <c r="F87" s="307">
        <f>'base(indices)'!I151</f>
        <v>0.27639999999999998</v>
      </c>
      <c r="G87" s="54">
        <f t="shared" si="48"/>
        <v>334.99679330006398</v>
      </c>
      <c r="H87" s="146">
        <f t="shared" si="60"/>
        <v>6187.9870762402561</v>
      </c>
      <c r="I87" s="94">
        <f t="shared" si="62"/>
        <v>403.99999192000001</v>
      </c>
      <c r="J87" s="94">
        <f t="shared" si="61"/>
        <v>6591.9870681602561</v>
      </c>
      <c r="K87" s="57"/>
      <c r="L87" s="67">
        <f t="shared" si="65"/>
        <v>6591.9870681602561</v>
      </c>
      <c r="M87" s="58">
        <f t="shared" si="66"/>
        <v>5932.7883613442309</v>
      </c>
      <c r="N87" s="57">
        <f t="shared" si="63"/>
        <v>0</v>
      </c>
      <c r="O87" s="59">
        <f t="shared" si="64"/>
        <v>5932.7883613442309</v>
      </c>
      <c r="P87" s="57">
        <f t="shared" si="67"/>
        <v>5273.5896545282048</v>
      </c>
      <c r="Q87" s="57">
        <f t="shared" si="49"/>
        <v>0</v>
      </c>
      <c r="R87" s="60">
        <f t="shared" si="50"/>
        <v>5273.5896545282048</v>
      </c>
      <c r="S87" s="58">
        <f t="shared" si="51"/>
        <v>4614.3909477121788</v>
      </c>
      <c r="T87" s="57">
        <f t="shared" si="52"/>
        <v>0</v>
      </c>
      <c r="U87" s="59">
        <f t="shared" si="53"/>
        <v>4614.3909477121788</v>
      </c>
      <c r="V87" s="58">
        <f t="shared" si="59"/>
        <v>3955.1922408961536</v>
      </c>
      <c r="W87" s="57">
        <f t="shared" si="54"/>
        <v>0</v>
      </c>
      <c r="X87" s="59">
        <f t="shared" si="55"/>
        <v>3955.1922408961536</v>
      </c>
      <c r="Y87" s="58">
        <f t="shared" si="56"/>
        <v>3295.993534080128</v>
      </c>
      <c r="Z87" s="57">
        <f t="shared" si="57"/>
        <v>0</v>
      </c>
      <c r="AA87" s="59">
        <f t="shared" si="58"/>
        <v>3295.993534080128</v>
      </c>
    </row>
    <row r="88" spans="1:27" ht="13.5" customHeight="1">
      <c r="A88" s="110">
        <v>5</v>
      </c>
      <c r="B88" s="40">
        <v>44682</v>
      </c>
      <c r="C88" s="61">
        <f>VLOOKUP(B88,'base(indices)'!$A$4:$C$183,3,FALSE)</f>
        <v>1212</v>
      </c>
      <c r="D88" s="87">
        <f>'base(indices)'!G152</f>
        <v>0.99999998000000001</v>
      </c>
      <c r="E88" s="62">
        <f t="shared" si="47"/>
        <v>1211.9999757600001</v>
      </c>
      <c r="F88" s="307">
        <f>'base(indices)'!I152</f>
        <v>0.2681</v>
      </c>
      <c r="G88" s="63">
        <f t="shared" si="48"/>
        <v>324.93719350125605</v>
      </c>
      <c r="H88" s="146">
        <f t="shared" si="60"/>
        <v>6147.748677045025</v>
      </c>
      <c r="I88" s="95">
        <f t="shared" si="62"/>
        <v>403.99999192000001</v>
      </c>
      <c r="J88" s="95">
        <f t="shared" si="61"/>
        <v>6551.748668965025</v>
      </c>
      <c r="K88" s="43"/>
      <c r="L88" s="44">
        <f t="shared" si="65"/>
        <v>6551.748668965025</v>
      </c>
      <c r="M88" s="45">
        <f t="shared" si="66"/>
        <v>5896.573802068523</v>
      </c>
      <c r="N88" s="43">
        <f t="shared" si="63"/>
        <v>0</v>
      </c>
      <c r="O88" s="46">
        <f t="shared" si="64"/>
        <v>5896.573802068523</v>
      </c>
      <c r="P88" s="66">
        <f t="shared" si="67"/>
        <v>5241.3989351720202</v>
      </c>
      <c r="Q88" s="43">
        <f t="shared" si="49"/>
        <v>0</v>
      </c>
      <c r="R88" s="47">
        <f t="shared" si="50"/>
        <v>5241.3989351720202</v>
      </c>
      <c r="S88" s="45">
        <f t="shared" si="51"/>
        <v>4586.2240682755173</v>
      </c>
      <c r="T88" s="43">
        <f t="shared" si="52"/>
        <v>0</v>
      </c>
      <c r="U88" s="46">
        <f t="shared" si="53"/>
        <v>4586.2240682755173</v>
      </c>
      <c r="V88" s="45">
        <f t="shared" si="59"/>
        <v>3931.0492013790149</v>
      </c>
      <c r="W88" s="43">
        <f t="shared" si="54"/>
        <v>0</v>
      </c>
      <c r="X88" s="46">
        <f t="shared" si="55"/>
        <v>3931.0492013790149</v>
      </c>
      <c r="Y88" s="45">
        <f t="shared" si="56"/>
        <v>3275.8743344825125</v>
      </c>
      <c r="Z88" s="43">
        <f t="shared" si="57"/>
        <v>0</v>
      </c>
      <c r="AA88" s="46">
        <f t="shared" si="58"/>
        <v>3275.8743344825125</v>
      </c>
    </row>
    <row r="89" spans="1:27" ht="13.5" customHeight="1">
      <c r="A89" s="110">
        <v>5</v>
      </c>
      <c r="B89" s="50">
        <v>44713</v>
      </c>
      <c r="C89" s="61">
        <f>VLOOKUP(B89,'base(indices)'!$A$4:$C$183,3,FALSE)</f>
        <v>1212</v>
      </c>
      <c r="D89" s="87">
        <f>'base(indices)'!G153</f>
        <v>0.99999998000000001</v>
      </c>
      <c r="E89" s="52">
        <f t="shared" si="47"/>
        <v>1211.9999757600001</v>
      </c>
      <c r="F89" s="307">
        <f>'base(indices)'!I153</f>
        <v>0.25779999999999997</v>
      </c>
      <c r="G89" s="54">
        <f t="shared" si="48"/>
        <v>312.45359375092801</v>
      </c>
      <c r="H89" s="146">
        <f t="shared" si="60"/>
        <v>6097.814278043712</v>
      </c>
      <c r="I89" s="94">
        <f t="shared" si="62"/>
        <v>403.99999192000001</v>
      </c>
      <c r="J89" s="94">
        <f t="shared" si="61"/>
        <v>6501.8142699637119</v>
      </c>
      <c r="K89" s="57"/>
      <c r="L89" s="67">
        <f t="shared" si="65"/>
        <v>6501.8142699637119</v>
      </c>
      <c r="M89" s="58">
        <f t="shared" si="66"/>
        <v>5851.6328429673413</v>
      </c>
      <c r="N89" s="57">
        <f t="shared" si="63"/>
        <v>0</v>
      </c>
      <c r="O89" s="59">
        <f t="shared" si="64"/>
        <v>5851.6328429673413</v>
      </c>
      <c r="P89" s="57">
        <f t="shared" si="67"/>
        <v>5201.4514159709697</v>
      </c>
      <c r="Q89" s="57">
        <f t="shared" si="49"/>
        <v>0</v>
      </c>
      <c r="R89" s="60">
        <f t="shared" si="50"/>
        <v>5201.4514159709697</v>
      </c>
      <c r="S89" s="58">
        <f t="shared" si="51"/>
        <v>4551.2699889745982</v>
      </c>
      <c r="T89" s="57">
        <f t="shared" si="52"/>
        <v>0</v>
      </c>
      <c r="U89" s="59">
        <f t="shared" si="53"/>
        <v>4551.2699889745982</v>
      </c>
      <c r="V89" s="58">
        <f t="shared" si="59"/>
        <v>3901.0885619782271</v>
      </c>
      <c r="W89" s="57">
        <f t="shared" si="54"/>
        <v>0</v>
      </c>
      <c r="X89" s="59">
        <f t="shared" si="55"/>
        <v>3901.0885619782271</v>
      </c>
      <c r="Y89" s="58">
        <f t="shared" si="56"/>
        <v>3250.907134981856</v>
      </c>
      <c r="Z89" s="57">
        <f t="shared" si="57"/>
        <v>0</v>
      </c>
      <c r="AA89" s="59">
        <f t="shared" si="58"/>
        <v>3250.907134981856</v>
      </c>
    </row>
    <row r="90" spans="1:27" ht="13.5" customHeight="1">
      <c r="A90" s="110">
        <v>5</v>
      </c>
      <c r="B90" s="40">
        <v>44743</v>
      </c>
      <c r="C90" s="61">
        <f>VLOOKUP(B90,'base(indices)'!$A$4:$C$183,3,FALSE)</f>
        <v>1212</v>
      </c>
      <c r="D90" s="87">
        <f>'base(indices)'!G154</f>
        <v>0.99999998000000001</v>
      </c>
      <c r="E90" s="62">
        <f t="shared" si="47"/>
        <v>1211.9999757600001</v>
      </c>
      <c r="F90" s="307">
        <f>'base(indices)'!I154</f>
        <v>0.24759999999999999</v>
      </c>
      <c r="G90" s="63">
        <f t="shared" si="48"/>
        <v>300.09119399817598</v>
      </c>
      <c r="H90" s="146">
        <f t="shared" si="60"/>
        <v>6048.3646790327039</v>
      </c>
      <c r="I90" s="95">
        <f t="shared" si="62"/>
        <v>403.99999192000001</v>
      </c>
      <c r="J90" s="95">
        <f t="shared" si="61"/>
        <v>6452.3646709527038</v>
      </c>
      <c r="K90" s="43"/>
      <c r="L90" s="44">
        <f t="shared" si="65"/>
        <v>6452.3646709527038</v>
      </c>
      <c r="M90" s="45">
        <f t="shared" si="66"/>
        <v>5807.1282038574336</v>
      </c>
      <c r="N90" s="43">
        <f t="shared" si="63"/>
        <v>0</v>
      </c>
      <c r="O90" s="46">
        <f t="shared" si="64"/>
        <v>5807.1282038574336</v>
      </c>
      <c r="P90" s="66">
        <f t="shared" si="67"/>
        <v>5161.8917367621634</v>
      </c>
      <c r="Q90" s="43">
        <f t="shared" si="49"/>
        <v>0</v>
      </c>
      <c r="R90" s="47">
        <f t="shared" si="50"/>
        <v>5161.8917367621634</v>
      </c>
      <c r="S90" s="45">
        <f t="shared" si="51"/>
        <v>4516.6552696668923</v>
      </c>
      <c r="T90" s="43">
        <f t="shared" si="52"/>
        <v>0</v>
      </c>
      <c r="U90" s="46">
        <f t="shared" si="53"/>
        <v>4516.6552696668923</v>
      </c>
      <c r="V90" s="45">
        <f t="shared" si="59"/>
        <v>3871.4188025716221</v>
      </c>
      <c r="W90" s="43">
        <f t="shared" si="54"/>
        <v>0</v>
      </c>
      <c r="X90" s="46">
        <f t="shared" si="55"/>
        <v>3871.4188025716221</v>
      </c>
      <c r="Y90" s="45">
        <f t="shared" si="56"/>
        <v>3226.1823354763519</v>
      </c>
      <c r="Z90" s="43">
        <f t="shared" si="57"/>
        <v>0</v>
      </c>
      <c r="AA90" s="46">
        <f t="shared" si="58"/>
        <v>3226.1823354763519</v>
      </c>
    </row>
    <row r="91" spans="1:27" ht="13.5" customHeight="1">
      <c r="A91" s="110">
        <v>5</v>
      </c>
      <c r="B91" s="50">
        <v>44774</v>
      </c>
      <c r="C91" s="61">
        <f>VLOOKUP(B91,'base(indices)'!$A$4:$C$183,3,FALSE)</f>
        <v>1212</v>
      </c>
      <c r="D91" s="87">
        <f>'base(indices)'!G155</f>
        <v>0.99999998000000001</v>
      </c>
      <c r="E91" s="52">
        <f t="shared" si="47"/>
        <v>1211.9999757600001</v>
      </c>
      <c r="F91" s="307">
        <f>'base(indices)'!I155</f>
        <v>0.23730000000000001</v>
      </c>
      <c r="G91" s="54">
        <f t="shared" si="48"/>
        <v>287.60759424784806</v>
      </c>
      <c r="H91" s="146">
        <f t="shared" si="60"/>
        <v>5998.4302800313926</v>
      </c>
      <c r="I91" s="94">
        <f t="shared" si="62"/>
        <v>403.99999192000001</v>
      </c>
      <c r="J91" s="94">
        <f t="shared" si="61"/>
        <v>6402.4302719513926</v>
      </c>
      <c r="K91" s="57"/>
      <c r="L91" s="67">
        <f t="shared" si="65"/>
        <v>6402.4302719513926</v>
      </c>
      <c r="M91" s="58">
        <f t="shared" si="66"/>
        <v>5762.1872447562537</v>
      </c>
      <c r="N91" s="57">
        <f t="shared" si="63"/>
        <v>0</v>
      </c>
      <c r="O91" s="59">
        <f t="shared" si="64"/>
        <v>5762.1872447562537</v>
      </c>
      <c r="P91" s="57">
        <f t="shared" si="67"/>
        <v>5121.9442175611148</v>
      </c>
      <c r="Q91" s="57">
        <f t="shared" si="49"/>
        <v>0</v>
      </c>
      <c r="R91" s="60">
        <f t="shared" si="50"/>
        <v>5121.9442175611148</v>
      </c>
      <c r="S91" s="58">
        <f t="shared" si="51"/>
        <v>4481.7011903659741</v>
      </c>
      <c r="T91" s="57">
        <f t="shared" si="52"/>
        <v>0</v>
      </c>
      <c r="U91" s="59">
        <f t="shared" si="53"/>
        <v>4481.7011903659741</v>
      </c>
      <c r="V91" s="58">
        <f t="shared" si="59"/>
        <v>3841.4581631708352</v>
      </c>
      <c r="W91" s="57">
        <f t="shared" si="54"/>
        <v>0</v>
      </c>
      <c r="X91" s="59">
        <f t="shared" si="55"/>
        <v>3841.4581631708352</v>
      </c>
      <c r="Y91" s="58">
        <f t="shared" si="56"/>
        <v>3201.2151359756963</v>
      </c>
      <c r="Z91" s="57">
        <f t="shared" si="57"/>
        <v>0</v>
      </c>
      <c r="AA91" s="59">
        <f t="shared" si="58"/>
        <v>3201.2151359756963</v>
      </c>
    </row>
    <row r="92" spans="1:27" ht="13.5" customHeight="1">
      <c r="A92" s="110">
        <v>5</v>
      </c>
      <c r="B92" s="40">
        <v>44805</v>
      </c>
      <c r="C92" s="61">
        <f>VLOOKUP(B92,'base(indices)'!$A$4:$C$183,3,FALSE)</f>
        <v>1212</v>
      </c>
      <c r="D92" s="87">
        <f>'base(indices)'!G156</f>
        <v>0.99999998000000001</v>
      </c>
      <c r="E92" s="62">
        <f t="shared" si="47"/>
        <v>1211.9999757600001</v>
      </c>
      <c r="F92" s="307">
        <f>'base(indices)'!I156</f>
        <v>0.22559999999999999</v>
      </c>
      <c r="G92" s="63">
        <f t="shared" si="48"/>
        <v>273.427194531456</v>
      </c>
      <c r="H92" s="146">
        <f t="shared" si="60"/>
        <v>5941.7086811658246</v>
      </c>
      <c r="I92" s="95">
        <f t="shared" si="62"/>
        <v>403.99999192000001</v>
      </c>
      <c r="J92" s="95">
        <f t="shared" si="61"/>
        <v>6345.7086730858246</v>
      </c>
      <c r="K92" s="43"/>
      <c r="L92" s="44">
        <f t="shared" si="65"/>
        <v>6345.7086730858246</v>
      </c>
      <c r="M92" s="45">
        <f t="shared" si="66"/>
        <v>5711.1378057772426</v>
      </c>
      <c r="N92" s="43">
        <f t="shared" si="63"/>
        <v>0</v>
      </c>
      <c r="O92" s="46">
        <f t="shared" si="64"/>
        <v>5711.1378057772426</v>
      </c>
      <c r="P92" s="66">
        <f t="shared" si="67"/>
        <v>5076.5669384686598</v>
      </c>
      <c r="Q92" s="43">
        <f t="shared" si="49"/>
        <v>0</v>
      </c>
      <c r="R92" s="47">
        <f t="shared" si="50"/>
        <v>5076.5669384686598</v>
      </c>
      <c r="S92" s="45">
        <f t="shared" si="51"/>
        <v>4441.996071160077</v>
      </c>
      <c r="T92" s="43">
        <f t="shared" si="52"/>
        <v>0</v>
      </c>
      <c r="U92" s="46">
        <f t="shared" si="53"/>
        <v>4441.996071160077</v>
      </c>
      <c r="V92" s="45">
        <f t="shared" si="59"/>
        <v>3807.4252038514946</v>
      </c>
      <c r="W92" s="43">
        <f t="shared" si="54"/>
        <v>0</v>
      </c>
      <c r="X92" s="46">
        <f t="shared" si="55"/>
        <v>3807.4252038514946</v>
      </c>
      <c r="Y92" s="45">
        <f t="shared" si="56"/>
        <v>3172.8543365429123</v>
      </c>
      <c r="Z92" s="43">
        <f t="shared" si="57"/>
        <v>0</v>
      </c>
      <c r="AA92" s="46">
        <f t="shared" si="58"/>
        <v>3172.8543365429123</v>
      </c>
    </row>
    <row r="93" spans="1:27" ht="13.5" customHeight="1">
      <c r="A93" s="110">
        <v>5</v>
      </c>
      <c r="B93" s="50">
        <v>44835</v>
      </c>
      <c r="C93" s="61">
        <f>VLOOKUP(B93,'base(indices)'!$A$4:$C$183,3,FALSE)</f>
        <v>1212</v>
      </c>
      <c r="D93" s="87">
        <f>'base(indices)'!G157</f>
        <v>0.99999998000000001</v>
      </c>
      <c r="E93" s="52">
        <f t="shared" si="47"/>
        <v>1211.9999757600001</v>
      </c>
      <c r="F93" s="307">
        <f>'base(indices)'!I157</f>
        <v>0.21490000000000001</v>
      </c>
      <c r="G93" s="54">
        <f t="shared" si="48"/>
        <v>260.45879479082402</v>
      </c>
      <c r="H93" s="146">
        <f t="shared" si="60"/>
        <v>5889.8350822032962</v>
      </c>
      <c r="I93" s="94">
        <f t="shared" si="62"/>
        <v>403.99999192000001</v>
      </c>
      <c r="J93" s="94">
        <f t="shared" si="61"/>
        <v>6293.8350741232962</v>
      </c>
      <c r="K93" s="57"/>
      <c r="L93" s="67">
        <f t="shared" si="65"/>
        <v>6293.8350741232962</v>
      </c>
      <c r="M93" s="58">
        <f t="shared" si="66"/>
        <v>5664.4515667109663</v>
      </c>
      <c r="N93" s="57">
        <f t="shared" si="63"/>
        <v>0</v>
      </c>
      <c r="O93" s="59">
        <f t="shared" si="64"/>
        <v>5664.4515667109663</v>
      </c>
      <c r="P93" s="57">
        <f t="shared" si="67"/>
        <v>5035.0680592986373</v>
      </c>
      <c r="Q93" s="57">
        <f t="shared" si="49"/>
        <v>0</v>
      </c>
      <c r="R93" s="60">
        <f t="shared" si="50"/>
        <v>5035.0680592986373</v>
      </c>
      <c r="S93" s="58">
        <f t="shared" si="51"/>
        <v>4405.6845518863074</v>
      </c>
      <c r="T93" s="57">
        <f t="shared" si="52"/>
        <v>0</v>
      </c>
      <c r="U93" s="59">
        <f t="shared" si="53"/>
        <v>4405.6845518863074</v>
      </c>
      <c r="V93" s="58">
        <f t="shared" si="59"/>
        <v>3776.3010444739775</v>
      </c>
      <c r="W93" s="57">
        <f t="shared" si="54"/>
        <v>0</v>
      </c>
      <c r="X93" s="59">
        <f t="shared" si="55"/>
        <v>3776.3010444739775</v>
      </c>
      <c r="Y93" s="58">
        <f t="shared" si="56"/>
        <v>3146.9175370616481</v>
      </c>
      <c r="Z93" s="57">
        <f t="shared" si="57"/>
        <v>0</v>
      </c>
      <c r="AA93" s="59">
        <f t="shared" si="58"/>
        <v>3146.9175370616481</v>
      </c>
    </row>
    <row r="94" spans="1:27" ht="13.5" customHeight="1">
      <c r="A94" s="110">
        <v>5</v>
      </c>
      <c r="B94" s="40">
        <v>44866</v>
      </c>
      <c r="C94" s="61">
        <f>VLOOKUP(B94,'base(indices)'!$A$4:$C$183,3,FALSE)</f>
        <v>1212</v>
      </c>
      <c r="D94" s="87">
        <f>'base(indices)'!G158</f>
        <v>0.99999998000000001</v>
      </c>
      <c r="E94" s="62">
        <f t="shared" si="47"/>
        <v>1211.9999757600001</v>
      </c>
      <c r="F94" s="307">
        <f>'base(indices)'!I158</f>
        <v>0.20469999999999999</v>
      </c>
      <c r="G94" s="63">
        <f t="shared" si="48"/>
        <v>248.09639503807202</v>
      </c>
      <c r="H94" s="146">
        <f>(E94+G94)*4</f>
        <v>5840.3854831922881</v>
      </c>
      <c r="I94" s="95">
        <f>E94/3</f>
        <v>403.99999192000001</v>
      </c>
      <c r="J94" s="95">
        <f t="shared" si="61"/>
        <v>6244.3854751122881</v>
      </c>
      <c r="K94" s="43"/>
      <c r="L94" s="44">
        <f t="shared" si="65"/>
        <v>6244.3854751122881</v>
      </c>
      <c r="M94" s="45">
        <f t="shared" si="66"/>
        <v>5619.9469276010595</v>
      </c>
      <c r="N94" s="43">
        <f t="shared" si="63"/>
        <v>0</v>
      </c>
      <c r="O94" s="46">
        <f t="shared" si="64"/>
        <v>5619.9469276010595</v>
      </c>
      <c r="P94" s="66">
        <f t="shared" si="67"/>
        <v>4995.508380089831</v>
      </c>
      <c r="Q94" s="43">
        <f t="shared" si="49"/>
        <v>0</v>
      </c>
      <c r="R94" s="47">
        <f t="shared" si="50"/>
        <v>4995.508380089831</v>
      </c>
      <c r="S94" s="45">
        <f t="shared" si="51"/>
        <v>4371.0698325786016</v>
      </c>
      <c r="T94" s="43">
        <f t="shared" si="52"/>
        <v>0</v>
      </c>
      <c r="U94" s="46">
        <f t="shared" si="53"/>
        <v>4371.0698325786016</v>
      </c>
      <c r="V94" s="45">
        <f t="shared" si="59"/>
        <v>3746.6312850673726</v>
      </c>
      <c r="W94" s="43">
        <f t="shared" si="54"/>
        <v>0</v>
      </c>
      <c r="X94" s="46">
        <f t="shared" si="55"/>
        <v>3746.6312850673726</v>
      </c>
      <c r="Y94" s="45">
        <f t="shared" si="56"/>
        <v>3122.192737556144</v>
      </c>
      <c r="Z94" s="43">
        <f t="shared" si="57"/>
        <v>0</v>
      </c>
      <c r="AA94" s="46">
        <f t="shared" si="58"/>
        <v>3122.192737556144</v>
      </c>
    </row>
    <row r="95" spans="1:27" ht="13.5" customHeight="1" thickBot="1">
      <c r="A95" s="161">
        <v>5</v>
      </c>
      <c r="B95" s="300">
        <v>44896</v>
      </c>
      <c r="C95" s="69">
        <f>VLOOKUP(B95,'base(indices)'!$A$4:$C$183,3,FALSE)</f>
        <v>1212</v>
      </c>
      <c r="D95" s="242">
        <f>'base(indices)'!G159</f>
        <v>0.99999998000000001</v>
      </c>
      <c r="E95" s="321">
        <f t="shared" si="47"/>
        <v>1211.9999757600001</v>
      </c>
      <c r="F95" s="307">
        <f>'base(indices)'!I159</f>
        <v>0.19450000000000001</v>
      </c>
      <c r="G95" s="170">
        <f t="shared" si="48"/>
        <v>235.73399528532002</v>
      </c>
      <c r="H95" s="322">
        <f t="shared" si="60"/>
        <v>5790.9358841812809</v>
      </c>
      <c r="I95" s="207">
        <f t="shared" si="62"/>
        <v>403.99999192000001</v>
      </c>
      <c r="J95" s="207">
        <f t="shared" si="61"/>
        <v>6194.9358761012809</v>
      </c>
      <c r="K95" s="282"/>
      <c r="L95" s="323">
        <f t="shared" si="65"/>
        <v>6194.9358761012809</v>
      </c>
      <c r="M95" s="285">
        <f t="shared" si="66"/>
        <v>5575.4422884911528</v>
      </c>
      <c r="N95" s="282">
        <f t="shared" si="63"/>
        <v>0</v>
      </c>
      <c r="O95" s="203">
        <f t="shared" si="64"/>
        <v>5575.4422884911528</v>
      </c>
      <c r="P95" s="282">
        <f t="shared" si="67"/>
        <v>4955.9487008810247</v>
      </c>
      <c r="Q95" s="282">
        <f t="shared" si="49"/>
        <v>0</v>
      </c>
      <c r="R95" s="289">
        <f t="shared" si="50"/>
        <v>4955.9487008810247</v>
      </c>
      <c r="S95" s="285">
        <f t="shared" si="51"/>
        <v>4336.4551132708966</v>
      </c>
      <c r="T95" s="282">
        <f t="shared" si="52"/>
        <v>0</v>
      </c>
      <c r="U95" s="203">
        <f t="shared" si="53"/>
        <v>4336.4551132708966</v>
      </c>
      <c r="V95" s="285">
        <f t="shared" si="59"/>
        <v>3716.9615256607685</v>
      </c>
      <c r="W95" s="282">
        <f t="shared" si="54"/>
        <v>0</v>
      </c>
      <c r="X95" s="203">
        <f t="shared" si="55"/>
        <v>3716.9615256607685</v>
      </c>
      <c r="Y95" s="285">
        <f t="shared" si="56"/>
        <v>3097.4679380506404</v>
      </c>
      <c r="Z95" s="282">
        <f t="shared" si="57"/>
        <v>0</v>
      </c>
      <c r="AA95" s="203">
        <f t="shared" si="58"/>
        <v>3097.4679380506404</v>
      </c>
    </row>
    <row r="96" spans="1:27" ht="13.5" customHeight="1">
      <c r="A96" s="388">
        <v>5</v>
      </c>
      <c r="B96" s="136">
        <v>44927</v>
      </c>
      <c r="C96" s="120">
        <f>VLOOKUP(B96,'base(indices)'!$A$4:$C$183,3,FALSE)</f>
        <v>1302</v>
      </c>
      <c r="D96" s="241">
        <f>'base(indices)'!G160</f>
        <v>0.99999998000000001</v>
      </c>
      <c r="E96" s="185">
        <f t="shared" si="47"/>
        <v>1301.99997396</v>
      </c>
      <c r="F96" s="397">
        <f>'base(indices)'!I160</f>
        <v>0.18329999999999999</v>
      </c>
      <c r="G96" s="395">
        <f t="shared" si="48"/>
        <v>238.65659522686801</v>
      </c>
      <c r="H96" s="181">
        <f t="shared" si="60"/>
        <v>6162.6262767474718</v>
      </c>
      <c r="I96" s="109">
        <f t="shared" si="62"/>
        <v>433.99999131999999</v>
      </c>
      <c r="J96" s="49">
        <f t="shared" ref="J96:J106" si="68">H96+I96</f>
        <v>6596.6262680674718</v>
      </c>
      <c r="K96" s="114"/>
      <c r="L96" s="324">
        <f t="shared" si="65"/>
        <v>6596.6262680674718</v>
      </c>
      <c r="M96" s="291">
        <f t="shared" si="66"/>
        <v>5936.9636412607251</v>
      </c>
      <c r="N96" s="114">
        <f t="shared" si="63"/>
        <v>0</v>
      </c>
      <c r="O96" s="325">
        <f t="shared" si="64"/>
        <v>5936.9636412607251</v>
      </c>
      <c r="P96" s="114">
        <f t="shared" si="67"/>
        <v>5277.3010144539776</v>
      </c>
      <c r="Q96" s="114">
        <f t="shared" si="49"/>
        <v>0</v>
      </c>
      <c r="R96" s="326">
        <f t="shared" si="50"/>
        <v>5277.3010144539776</v>
      </c>
      <c r="S96" s="291">
        <f t="shared" si="51"/>
        <v>4617.63838764723</v>
      </c>
      <c r="T96" s="114">
        <f t="shared" si="52"/>
        <v>0</v>
      </c>
      <c r="U96" s="325">
        <f t="shared" si="53"/>
        <v>4617.63838764723</v>
      </c>
      <c r="V96" s="291">
        <f t="shared" si="59"/>
        <v>3957.975760840483</v>
      </c>
      <c r="W96" s="114">
        <f t="shared" si="54"/>
        <v>0</v>
      </c>
      <c r="X96" s="325">
        <f t="shared" si="55"/>
        <v>3957.975760840483</v>
      </c>
      <c r="Y96" s="291">
        <f t="shared" si="56"/>
        <v>3298.3131340337359</v>
      </c>
      <c r="Z96" s="114">
        <f t="shared" si="57"/>
        <v>0</v>
      </c>
      <c r="AA96" s="325">
        <f t="shared" si="58"/>
        <v>3298.3131340337359</v>
      </c>
    </row>
    <row r="97" spans="1:27" ht="13.5" customHeight="1">
      <c r="A97" s="110">
        <v>5</v>
      </c>
      <c r="B97" s="50">
        <v>44958</v>
      </c>
      <c r="C97" s="61">
        <f>VLOOKUP(B97,'base(indices)'!$A$4:$C$183,3,FALSE)</f>
        <v>1302</v>
      </c>
      <c r="D97" s="87">
        <f>'base(indices)'!G161</f>
        <v>0.99999998000000001</v>
      </c>
      <c r="E97" s="52">
        <f t="shared" si="47"/>
        <v>1301.99997396</v>
      </c>
      <c r="F97" s="398">
        <f>'base(indices)'!I161</f>
        <v>0.1721</v>
      </c>
      <c r="G97" s="396">
        <f t="shared" si="48"/>
        <v>224.07419551851601</v>
      </c>
      <c r="H97" s="146">
        <f t="shared" si="60"/>
        <v>6104.2966779140643</v>
      </c>
      <c r="I97" s="91">
        <f t="shared" ref="I97:I105" si="69">E97/3</f>
        <v>433.99999131999999</v>
      </c>
      <c r="J97" s="59">
        <f t="shared" si="68"/>
        <v>6538.2966692340642</v>
      </c>
      <c r="K97" s="57"/>
      <c r="L97" s="67">
        <f t="shared" si="65"/>
        <v>6538.2966692340642</v>
      </c>
      <c r="M97" s="58">
        <f t="shared" si="66"/>
        <v>5884.4670023106582</v>
      </c>
      <c r="N97" s="57">
        <f t="shared" si="63"/>
        <v>0</v>
      </c>
      <c r="O97" s="59">
        <f t="shared" si="64"/>
        <v>5884.4670023106582</v>
      </c>
      <c r="P97" s="57">
        <f t="shared" si="67"/>
        <v>5230.6373353872514</v>
      </c>
      <c r="Q97" s="57">
        <f t="shared" si="49"/>
        <v>0</v>
      </c>
      <c r="R97" s="60">
        <f t="shared" si="50"/>
        <v>5230.6373353872514</v>
      </c>
      <c r="S97" s="58">
        <f t="shared" si="51"/>
        <v>4576.8076684638445</v>
      </c>
      <c r="T97" s="57">
        <f t="shared" si="52"/>
        <v>0</v>
      </c>
      <c r="U97" s="59">
        <f t="shared" si="53"/>
        <v>4576.8076684638445</v>
      </c>
      <c r="V97" s="58">
        <f t="shared" si="59"/>
        <v>3922.9780015404385</v>
      </c>
      <c r="W97" s="57">
        <f t="shared" si="54"/>
        <v>0</v>
      </c>
      <c r="X97" s="59">
        <f t="shared" si="55"/>
        <v>3922.9780015404385</v>
      </c>
      <c r="Y97" s="58">
        <f t="shared" si="56"/>
        <v>3269.1483346170321</v>
      </c>
      <c r="Z97" s="57">
        <f t="shared" si="57"/>
        <v>0</v>
      </c>
      <c r="AA97" s="59">
        <f t="shared" si="58"/>
        <v>3269.1483346170321</v>
      </c>
    </row>
    <row r="98" spans="1:27" ht="13.5" customHeight="1">
      <c r="A98" s="110">
        <v>5</v>
      </c>
      <c r="B98" s="40">
        <v>44986</v>
      </c>
      <c r="C98" s="61">
        <f>VLOOKUP(B98,'base(indices)'!$A$4:$C$183,3,FALSE)</f>
        <v>1302</v>
      </c>
      <c r="D98" s="87">
        <f>'base(indices)'!G162</f>
        <v>0.99999998000000001</v>
      </c>
      <c r="E98" s="52">
        <f t="shared" si="47"/>
        <v>1301.99997396</v>
      </c>
      <c r="F98" s="398">
        <f>'base(indices)'!I162</f>
        <v>0.16289999999999999</v>
      </c>
      <c r="G98" s="396">
        <f t="shared" si="48"/>
        <v>212.09579575808399</v>
      </c>
      <c r="H98" s="146">
        <f t="shared" si="60"/>
        <v>6056.3830788723362</v>
      </c>
      <c r="I98" s="108">
        <f t="shared" si="69"/>
        <v>433.99999131999999</v>
      </c>
      <c r="J98" s="46">
        <f t="shared" si="68"/>
        <v>6490.3830701923362</v>
      </c>
      <c r="K98" s="66"/>
      <c r="L98" s="144">
        <f t="shared" si="65"/>
        <v>6490.3830701923362</v>
      </c>
      <c r="M98" s="119">
        <f t="shared" si="66"/>
        <v>5841.3447631731024</v>
      </c>
      <c r="N98" s="66">
        <f t="shared" si="63"/>
        <v>0</v>
      </c>
      <c r="O98" s="116">
        <f t="shared" si="64"/>
        <v>5841.3447631731024</v>
      </c>
      <c r="P98" s="66">
        <f t="shared" si="67"/>
        <v>5192.3064561538695</v>
      </c>
      <c r="Q98" s="66">
        <f t="shared" si="49"/>
        <v>0</v>
      </c>
      <c r="R98" s="145">
        <f t="shared" si="50"/>
        <v>5192.3064561538695</v>
      </c>
      <c r="S98" s="119">
        <f t="shared" si="51"/>
        <v>4543.2681491346348</v>
      </c>
      <c r="T98" s="66">
        <f t="shared" si="52"/>
        <v>0</v>
      </c>
      <c r="U98" s="116">
        <f t="shared" si="53"/>
        <v>4543.2681491346348</v>
      </c>
      <c r="V98" s="119">
        <f t="shared" si="59"/>
        <v>3894.2298421154014</v>
      </c>
      <c r="W98" s="66">
        <f t="shared" si="54"/>
        <v>0</v>
      </c>
      <c r="X98" s="116">
        <f t="shared" si="55"/>
        <v>3894.2298421154014</v>
      </c>
      <c r="Y98" s="119">
        <f t="shared" si="56"/>
        <v>3245.1915350961681</v>
      </c>
      <c r="Z98" s="66">
        <f t="shared" si="57"/>
        <v>0</v>
      </c>
      <c r="AA98" s="116">
        <f t="shared" si="58"/>
        <v>3245.1915350961681</v>
      </c>
    </row>
    <row r="99" spans="1:27" ht="13.5" customHeight="1">
      <c r="A99" s="110">
        <v>5</v>
      </c>
      <c r="B99" s="50">
        <v>45017</v>
      </c>
      <c r="C99" s="61">
        <f>VLOOKUP(B99,'base(indices)'!$A$4:$C$183,3,FALSE)</f>
        <v>1302</v>
      </c>
      <c r="D99" s="87">
        <f>'base(indices)'!G163</f>
        <v>0.99999998000000001</v>
      </c>
      <c r="E99" s="52">
        <f t="shared" si="47"/>
        <v>1301.99997396</v>
      </c>
      <c r="F99" s="398">
        <f>'base(indices)'!I163</f>
        <v>0.1512</v>
      </c>
      <c r="G99" s="396">
        <f t="shared" si="48"/>
        <v>196.862396062752</v>
      </c>
      <c r="H99" s="146">
        <f t="shared" si="60"/>
        <v>5995.4494800910079</v>
      </c>
      <c r="I99" s="91">
        <f t="shared" si="69"/>
        <v>433.99999131999999</v>
      </c>
      <c r="J99" s="59">
        <f t="shared" si="68"/>
        <v>6429.4494714110078</v>
      </c>
      <c r="K99" s="57"/>
      <c r="L99" s="67">
        <f t="shared" si="65"/>
        <v>6429.4494714110078</v>
      </c>
      <c r="M99" s="58">
        <f t="shared" si="66"/>
        <v>5786.5045242699071</v>
      </c>
      <c r="N99" s="57">
        <f t="shared" si="63"/>
        <v>0</v>
      </c>
      <c r="O99" s="59">
        <f t="shared" si="64"/>
        <v>5786.5045242699071</v>
      </c>
      <c r="P99" s="57">
        <f t="shared" si="67"/>
        <v>5143.5595771288063</v>
      </c>
      <c r="Q99" s="57">
        <f t="shared" si="49"/>
        <v>0</v>
      </c>
      <c r="R99" s="60">
        <f t="shared" si="50"/>
        <v>5143.5595771288063</v>
      </c>
      <c r="S99" s="58">
        <f t="shared" si="51"/>
        <v>4500.6146299877055</v>
      </c>
      <c r="T99" s="57">
        <f t="shared" si="52"/>
        <v>0</v>
      </c>
      <c r="U99" s="59">
        <f t="shared" si="53"/>
        <v>4500.6146299877055</v>
      </c>
      <c r="V99" s="58">
        <f t="shared" si="59"/>
        <v>3857.6696828466047</v>
      </c>
      <c r="W99" s="57">
        <f t="shared" si="54"/>
        <v>0</v>
      </c>
      <c r="X99" s="59">
        <f t="shared" si="55"/>
        <v>3857.6696828466047</v>
      </c>
      <c r="Y99" s="58">
        <f t="shared" si="56"/>
        <v>3214.7247357055039</v>
      </c>
      <c r="Z99" s="57">
        <f t="shared" si="57"/>
        <v>0</v>
      </c>
      <c r="AA99" s="59">
        <f t="shared" si="58"/>
        <v>3214.7247357055039</v>
      </c>
    </row>
    <row r="100" spans="1:27" ht="13.5" customHeight="1">
      <c r="A100" s="110">
        <v>5</v>
      </c>
      <c r="B100" s="40">
        <v>45047</v>
      </c>
      <c r="C100" s="61">
        <f>VLOOKUP(B100,'base(indices)'!$A$4:$C$183,3,FALSE)</f>
        <v>1320</v>
      </c>
      <c r="D100" s="87">
        <f>'base(indices)'!G164</f>
        <v>0.99999998000000001</v>
      </c>
      <c r="E100" s="52">
        <f t="shared" si="47"/>
        <v>1319.9999736</v>
      </c>
      <c r="F100" s="398">
        <f>'base(indices)'!I164</f>
        <v>0.14199999999999999</v>
      </c>
      <c r="G100" s="396">
        <f t="shared" si="48"/>
        <v>187.43999625119997</v>
      </c>
      <c r="H100" s="146">
        <f t="shared" si="60"/>
        <v>6029.7598794047999</v>
      </c>
      <c r="I100" s="108">
        <f t="shared" si="69"/>
        <v>439.99999120000001</v>
      </c>
      <c r="J100" s="46">
        <f t="shared" si="68"/>
        <v>6469.7598706048002</v>
      </c>
      <c r="K100" s="66"/>
      <c r="L100" s="144">
        <f t="shared" si="65"/>
        <v>6469.7598706048002</v>
      </c>
      <c r="M100" s="119">
        <f t="shared" si="66"/>
        <v>5822.7838835443199</v>
      </c>
      <c r="N100" s="66">
        <f t="shared" si="63"/>
        <v>0</v>
      </c>
      <c r="O100" s="116">
        <f t="shared" si="64"/>
        <v>5822.7838835443199</v>
      </c>
      <c r="P100" s="66">
        <f t="shared" si="67"/>
        <v>5175.8078964838405</v>
      </c>
      <c r="Q100" s="66">
        <f t="shared" si="49"/>
        <v>0</v>
      </c>
      <c r="R100" s="145">
        <f t="shared" si="50"/>
        <v>5175.8078964838405</v>
      </c>
      <c r="S100" s="119">
        <f t="shared" si="51"/>
        <v>4528.8319094233602</v>
      </c>
      <c r="T100" s="66">
        <f t="shared" si="52"/>
        <v>0</v>
      </c>
      <c r="U100" s="116">
        <f t="shared" si="53"/>
        <v>4528.8319094233602</v>
      </c>
      <c r="V100" s="119">
        <f t="shared" si="59"/>
        <v>3881.8559223628799</v>
      </c>
      <c r="W100" s="66">
        <f t="shared" si="54"/>
        <v>0</v>
      </c>
      <c r="X100" s="116">
        <f t="shared" si="55"/>
        <v>3881.8559223628799</v>
      </c>
      <c r="Y100" s="119">
        <f t="shared" si="56"/>
        <v>3234.8799353024001</v>
      </c>
      <c r="Z100" s="66">
        <f t="shared" si="57"/>
        <v>0</v>
      </c>
      <c r="AA100" s="116">
        <f t="shared" si="58"/>
        <v>3234.8799353024001</v>
      </c>
    </row>
    <row r="101" spans="1:27" ht="13.5" customHeight="1">
      <c r="A101" s="110">
        <v>5</v>
      </c>
      <c r="B101" s="50">
        <v>45078</v>
      </c>
      <c r="C101" s="61">
        <f>VLOOKUP(B101,'base(indices)'!$A$4:$C$183,3,FALSE)</f>
        <v>1320</v>
      </c>
      <c r="D101" s="87">
        <f>'base(indices)'!G165</f>
        <v>0.99999998000000001</v>
      </c>
      <c r="E101" s="52">
        <f t="shared" si="47"/>
        <v>1319.9999736</v>
      </c>
      <c r="F101" s="398">
        <f>'base(indices)'!I165</f>
        <v>0.1308</v>
      </c>
      <c r="G101" s="396">
        <f t="shared" si="48"/>
        <v>172.65599654688</v>
      </c>
      <c r="H101" s="146">
        <f t="shared" si="60"/>
        <v>5970.62388058752</v>
      </c>
      <c r="I101" s="91">
        <f t="shared" si="69"/>
        <v>439.99999120000001</v>
      </c>
      <c r="J101" s="59">
        <f t="shared" si="68"/>
        <v>6410.6238717875203</v>
      </c>
      <c r="K101" s="57"/>
      <c r="L101" s="67">
        <f t="shared" si="65"/>
        <v>6410.6238717875203</v>
      </c>
      <c r="M101" s="58">
        <f t="shared" si="66"/>
        <v>5769.5614846087683</v>
      </c>
      <c r="N101" s="57">
        <f t="shared" si="63"/>
        <v>0</v>
      </c>
      <c r="O101" s="59">
        <f t="shared" si="64"/>
        <v>5769.5614846087683</v>
      </c>
      <c r="P101" s="57">
        <f t="shared" si="67"/>
        <v>5128.4990974300163</v>
      </c>
      <c r="Q101" s="57">
        <f t="shared" si="49"/>
        <v>0</v>
      </c>
      <c r="R101" s="60">
        <f t="shared" si="50"/>
        <v>5128.4990974300163</v>
      </c>
      <c r="S101" s="58">
        <f t="shared" si="51"/>
        <v>4487.4367102512642</v>
      </c>
      <c r="T101" s="57">
        <f t="shared" si="52"/>
        <v>0</v>
      </c>
      <c r="U101" s="59">
        <f t="shared" si="53"/>
        <v>4487.4367102512642</v>
      </c>
      <c r="V101" s="58">
        <f t="shared" si="59"/>
        <v>3846.3743230725122</v>
      </c>
      <c r="W101" s="57">
        <f t="shared" si="54"/>
        <v>0</v>
      </c>
      <c r="X101" s="59">
        <f t="shared" si="55"/>
        <v>3846.3743230725122</v>
      </c>
      <c r="Y101" s="58">
        <f t="shared" si="56"/>
        <v>3205.3119358937602</v>
      </c>
      <c r="Z101" s="57">
        <f t="shared" si="57"/>
        <v>0</v>
      </c>
      <c r="AA101" s="59">
        <f t="shared" si="58"/>
        <v>3205.3119358937602</v>
      </c>
    </row>
    <row r="102" spans="1:27" ht="13.5" customHeight="1">
      <c r="A102" s="110">
        <v>5</v>
      </c>
      <c r="B102" s="40">
        <v>45108</v>
      </c>
      <c r="C102" s="61">
        <f>VLOOKUP(B102,'base(indices)'!$A$4:$C$183,3,FALSE)</f>
        <v>1320</v>
      </c>
      <c r="D102" s="87">
        <f>'base(indices)'!G166</f>
        <v>0.99999998000000001</v>
      </c>
      <c r="E102" s="52">
        <f t="shared" si="47"/>
        <v>1319.9999736</v>
      </c>
      <c r="F102" s="398">
        <f>'base(indices)'!I166</f>
        <v>0.1201</v>
      </c>
      <c r="G102" s="396">
        <f t="shared" si="48"/>
        <v>158.53199682936</v>
      </c>
      <c r="H102" s="146">
        <f t="shared" si="60"/>
        <v>5914.1278817174398</v>
      </c>
      <c r="I102" s="108">
        <f t="shared" si="69"/>
        <v>439.99999120000001</v>
      </c>
      <c r="J102" s="46">
        <f t="shared" si="68"/>
        <v>6354.1278729174401</v>
      </c>
      <c r="K102" s="66"/>
      <c r="L102" s="144">
        <f t="shared" si="65"/>
        <v>6354.1278729174401</v>
      </c>
      <c r="M102" s="119">
        <f t="shared" si="66"/>
        <v>5718.7150856256958</v>
      </c>
      <c r="N102" s="66">
        <f t="shared" si="63"/>
        <v>0</v>
      </c>
      <c r="O102" s="116">
        <f t="shared" si="64"/>
        <v>5718.7150856256958</v>
      </c>
      <c r="P102" s="66">
        <f t="shared" si="67"/>
        <v>5083.3022983339524</v>
      </c>
      <c r="Q102" s="66">
        <f t="shared" si="49"/>
        <v>0</v>
      </c>
      <c r="R102" s="145">
        <f t="shared" si="50"/>
        <v>5083.3022983339524</v>
      </c>
      <c r="S102" s="119">
        <f t="shared" si="51"/>
        <v>4447.8895110422081</v>
      </c>
      <c r="T102" s="66">
        <f t="shared" si="52"/>
        <v>0</v>
      </c>
      <c r="U102" s="116">
        <f t="shared" si="53"/>
        <v>4447.8895110422081</v>
      </c>
      <c r="V102" s="119">
        <f t="shared" si="59"/>
        <v>3812.4767237504639</v>
      </c>
      <c r="W102" s="66">
        <f t="shared" si="54"/>
        <v>0</v>
      </c>
      <c r="X102" s="116">
        <f t="shared" si="55"/>
        <v>3812.4767237504639</v>
      </c>
      <c r="Y102" s="119">
        <f t="shared" si="56"/>
        <v>3177.06393645872</v>
      </c>
      <c r="Z102" s="66">
        <f t="shared" si="57"/>
        <v>0</v>
      </c>
      <c r="AA102" s="116">
        <f t="shared" si="58"/>
        <v>3177.06393645872</v>
      </c>
    </row>
    <row r="103" spans="1:27" ht="13.5" customHeight="1">
      <c r="A103" s="110">
        <v>5</v>
      </c>
      <c r="B103" s="50">
        <v>45139</v>
      </c>
      <c r="C103" s="61">
        <f>VLOOKUP(B103,'base(indices)'!$A$4:$C$183,3,FALSE)</f>
        <v>1320</v>
      </c>
      <c r="D103" s="87">
        <f>'base(indices)'!G167</f>
        <v>0.99999998000000001</v>
      </c>
      <c r="E103" s="52">
        <f t="shared" si="47"/>
        <v>1319.9999736</v>
      </c>
      <c r="F103" s="398">
        <f>'base(indices)'!I167</f>
        <v>0.1094</v>
      </c>
      <c r="G103" s="396">
        <f t="shared" si="48"/>
        <v>144.40799711183999</v>
      </c>
      <c r="H103" s="146">
        <f t="shared" si="60"/>
        <v>5857.6318828473595</v>
      </c>
      <c r="I103" s="91">
        <f t="shared" si="69"/>
        <v>439.99999120000001</v>
      </c>
      <c r="J103" s="59">
        <f t="shared" si="68"/>
        <v>6297.6318740473598</v>
      </c>
      <c r="K103" s="57"/>
      <c r="L103" s="67">
        <f t="shared" si="65"/>
        <v>6297.6318740473598</v>
      </c>
      <c r="M103" s="58">
        <f t="shared" si="66"/>
        <v>5667.8686866426242</v>
      </c>
      <c r="N103" s="57">
        <f t="shared" si="63"/>
        <v>0</v>
      </c>
      <c r="O103" s="59">
        <f t="shared" si="64"/>
        <v>5667.8686866426242</v>
      </c>
      <c r="P103" s="57">
        <f t="shared" si="67"/>
        <v>5038.1054992378886</v>
      </c>
      <c r="Q103" s="57">
        <f t="shared" si="49"/>
        <v>0</v>
      </c>
      <c r="R103" s="60">
        <f t="shared" si="50"/>
        <v>5038.1054992378886</v>
      </c>
      <c r="S103" s="58">
        <f t="shared" si="51"/>
        <v>4408.3423118331511</v>
      </c>
      <c r="T103" s="57">
        <f t="shared" si="52"/>
        <v>0</v>
      </c>
      <c r="U103" s="59">
        <f t="shared" si="53"/>
        <v>4408.3423118331511</v>
      </c>
      <c r="V103" s="58">
        <f t="shared" si="59"/>
        <v>3778.5791244284155</v>
      </c>
      <c r="W103" s="57">
        <f t="shared" si="54"/>
        <v>0</v>
      </c>
      <c r="X103" s="59">
        <f t="shared" si="55"/>
        <v>3778.5791244284155</v>
      </c>
      <c r="Y103" s="58">
        <f t="shared" si="56"/>
        <v>3148.8159370236799</v>
      </c>
      <c r="Z103" s="57">
        <f t="shared" si="57"/>
        <v>0</v>
      </c>
      <c r="AA103" s="59">
        <f t="shared" si="58"/>
        <v>3148.8159370236799</v>
      </c>
    </row>
    <row r="104" spans="1:27" ht="13.5" customHeight="1">
      <c r="A104" s="110">
        <v>5</v>
      </c>
      <c r="B104" s="40">
        <v>45170</v>
      </c>
      <c r="C104" s="61">
        <f>VLOOKUP(B104,'base(indices)'!$A$4:$C$183,3,FALSE)</f>
        <v>1320</v>
      </c>
      <c r="D104" s="87">
        <f>'base(indices)'!G168</f>
        <v>0.99999998000000001</v>
      </c>
      <c r="E104" s="52">
        <f t="shared" si="47"/>
        <v>1319.9999736</v>
      </c>
      <c r="F104" s="398">
        <f>'base(indices)'!I168</f>
        <v>9.8000000000000004E-2</v>
      </c>
      <c r="G104" s="396">
        <f t="shared" si="48"/>
        <v>129.3599974128</v>
      </c>
      <c r="H104" s="146">
        <f t="shared" si="60"/>
        <v>5797.4398840512004</v>
      </c>
      <c r="I104" s="108">
        <f t="shared" si="69"/>
        <v>439.99999120000001</v>
      </c>
      <c r="J104" s="46">
        <f t="shared" si="68"/>
        <v>6237.4398752512006</v>
      </c>
      <c r="K104" s="66"/>
      <c r="L104" s="144">
        <f t="shared" si="65"/>
        <v>6237.4398752512006</v>
      </c>
      <c r="M104" s="119">
        <f t="shared" si="66"/>
        <v>5613.6958877260804</v>
      </c>
      <c r="N104" s="66">
        <f t="shared" si="63"/>
        <v>0</v>
      </c>
      <c r="O104" s="116">
        <f t="shared" si="64"/>
        <v>5613.6958877260804</v>
      </c>
      <c r="P104" s="66">
        <f t="shared" si="67"/>
        <v>4989.9519002009611</v>
      </c>
      <c r="Q104" s="66">
        <f t="shared" si="49"/>
        <v>0</v>
      </c>
      <c r="R104" s="145">
        <f t="shared" si="50"/>
        <v>4989.9519002009611</v>
      </c>
      <c r="S104" s="119">
        <f t="shared" si="51"/>
        <v>4366.2079126758399</v>
      </c>
      <c r="T104" s="66">
        <f t="shared" si="52"/>
        <v>0</v>
      </c>
      <c r="U104" s="116">
        <f t="shared" si="53"/>
        <v>4366.2079126758399</v>
      </c>
      <c r="V104" s="119">
        <f t="shared" si="59"/>
        <v>3742.4639251507201</v>
      </c>
      <c r="W104" s="66">
        <f t="shared" si="54"/>
        <v>0</v>
      </c>
      <c r="X104" s="116">
        <f t="shared" si="55"/>
        <v>3742.4639251507201</v>
      </c>
      <c r="Y104" s="119">
        <f t="shared" si="56"/>
        <v>3118.7199376256003</v>
      </c>
      <c r="Z104" s="66">
        <f t="shared" si="57"/>
        <v>0</v>
      </c>
      <c r="AA104" s="116">
        <f t="shared" si="58"/>
        <v>3118.7199376256003</v>
      </c>
    </row>
    <row r="105" spans="1:27" ht="13.5" customHeight="1">
      <c r="A105" s="110">
        <v>5</v>
      </c>
      <c r="B105" s="50">
        <v>45200</v>
      </c>
      <c r="C105" s="61">
        <f>VLOOKUP(B105,'base(indices)'!$A$4:$C$183,3,FALSE)</f>
        <v>1320</v>
      </c>
      <c r="D105" s="87">
        <f>'base(indices)'!G169</f>
        <v>0.99999998000000001</v>
      </c>
      <c r="E105" s="52">
        <f t="shared" si="47"/>
        <v>1319.9999736</v>
      </c>
      <c r="F105" s="398">
        <f>'base(indices)'!I169</f>
        <v>8.8300000000000003E-2</v>
      </c>
      <c r="G105" s="396">
        <f t="shared" si="48"/>
        <v>116.55599766888</v>
      </c>
      <c r="H105" s="146">
        <f t="shared" si="60"/>
        <v>5746.2238850755202</v>
      </c>
      <c r="I105" s="91">
        <f t="shared" si="69"/>
        <v>439.99999120000001</v>
      </c>
      <c r="J105" s="59">
        <f t="shared" si="68"/>
        <v>6186.2238762755205</v>
      </c>
      <c r="K105" s="57"/>
      <c r="L105" s="67">
        <f t="shared" si="65"/>
        <v>6186.2238762755205</v>
      </c>
      <c r="M105" s="58">
        <f t="shared" si="66"/>
        <v>5567.6014886479688</v>
      </c>
      <c r="N105" s="57">
        <f t="shared" si="63"/>
        <v>0</v>
      </c>
      <c r="O105" s="59">
        <f t="shared" si="64"/>
        <v>5567.6014886479688</v>
      </c>
      <c r="P105" s="57">
        <f t="shared" si="67"/>
        <v>4948.9791010204171</v>
      </c>
      <c r="Q105" s="57">
        <f t="shared" si="49"/>
        <v>0</v>
      </c>
      <c r="R105" s="60">
        <f t="shared" si="50"/>
        <v>4948.9791010204171</v>
      </c>
      <c r="S105" s="58">
        <f t="shared" si="51"/>
        <v>4330.3567133928636</v>
      </c>
      <c r="T105" s="57">
        <f t="shared" si="52"/>
        <v>0</v>
      </c>
      <c r="U105" s="59">
        <f t="shared" si="53"/>
        <v>4330.3567133928636</v>
      </c>
      <c r="V105" s="58">
        <f t="shared" si="59"/>
        <v>3711.734325765312</v>
      </c>
      <c r="W105" s="57">
        <f t="shared" si="54"/>
        <v>0</v>
      </c>
      <c r="X105" s="59">
        <f t="shared" si="55"/>
        <v>3711.734325765312</v>
      </c>
      <c r="Y105" s="58">
        <f t="shared" si="56"/>
        <v>3093.1119381377603</v>
      </c>
      <c r="Z105" s="57">
        <f t="shared" si="57"/>
        <v>0</v>
      </c>
      <c r="AA105" s="59">
        <f t="shared" si="58"/>
        <v>3093.1119381377603</v>
      </c>
    </row>
    <row r="106" spans="1:27" ht="13.5" customHeight="1">
      <c r="A106" s="110">
        <v>5</v>
      </c>
      <c r="B106" s="40">
        <v>45231</v>
      </c>
      <c r="C106" s="61">
        <f>VLOOKUP(B106,'base(indices)'!$A$4:$C$183,3,FALSE)</f>
        <v>1320</v>
      </c>
      <c r="D106" s="87">
        <f>'base(indices)'!G170</f>
        <v>0.99999998000000001</v>
      </c>
      <c r="E106" s="52">
        <f t="shared" si="47"/>
        <v>1319.9999736</v>
      </c>
      <c r="F106" s="398">
        <f>'base(indices)'!I170</f>
        <v>7.8299999999999995E-2</v>
      </c>
      <c r="G106" s="396">
        <f t="shared" si="48"/>
        <v>103.35599793287999</v>
      </c>
      <c r="H106" s="146">
        <f t="shared" si="60"/>
        <v>5693.4238861315198</v>
      </c>
      <c r="I106" s="108">
        <f>E106/3</f>
        <v>439.99999120000001</v>
      </c>
      <c r="J106" s="46">
        <f t="shared" si="68"/>
        <v>6133.4238773315201</v>
      </c>
      <c r="K106" s="66"/>
      <c r="L106" s="144">
        <f t="shared" si="65"/>
        <v>6133.4238773315201</v>
      </c>
      <c r="M106" s="119">
        <f t="shared" si="66"/>
        <v>5520.0814895983685</v>
      </c>
      <c r="N106" s="66">
        <f t="shared" si="63"/>
        <v>0</v>
      </c>
      <c r="O106" s="116">
        <f t="shared" si="64"/>
        <v>5520.0814895983685</v>
      </c>
      <c r="P106" s="66">
        <f t="shared" si="67"/>
        <v>4906.7391018652161</v>
      </c>
      <c r="Q106" s="66">
        <f t="shared" si="49"/>
        <v>0</v>
      </c>
      <c r="R106" s="145">
        <f t="shared" si="50"/>
        <v>4906.7391018652161</v>
      </c>
      <c r="S106" s="119">
        <f t="shared" si="51"/>
        <v>4293.3967141320636</v>
      </c>
      <c r="T106" s="66">
        <f t="shared" si="52"/>
        <v>0</v>
      </c>
      <c r="U106" s="116">
        <f t="shared" si="53"/>
        <v>4293.3967141320636</v>
      </c>
      <c r="V106" s="119">
        <f t="shared" si="59"/>
        <v>3680.0543263989121</v>
      </c>
      <c r="W106" s="66">
        <f t="shared" si="54"/>
        <v>0</v>
      </c>
      <c r="X106" s="116">
        <f t="shared" si="55"/>
        <v>3680.0543263989121</v>
      </c>
      <c r="Y106" s="119">
        <f t="shared" si="56"/>
        <v>3066.71193866576</v>
      </c>
      <c r="Z106" s="66">
        <f t="shared" si="57"/>
        <v>0</v>
      </c>
      <c r="AA106" s="116">
        <f t="shared" si="58"/>
        <v>3066.71193866576</v>
      </c>
    </row>
    <row r="107" spans="1:27" ht="13.5" customHeight="1" thickBot="1">
      <c r="A107" s="161">
        <v>5</v>
      </c>
      <c r="B107" s="50">
        <v>45261</v>
      </c>
      <c r="C107" s="69">
        <f>VLOOKUP(B107,'base(indices)'!$A$4:$C$183,3,FALSE)</f>
        <v>1320</v>
      </c>
      <c r="D107" s="242">
        <f>'base(indices)'!G171</f>
        <v>0.99999998000000001</v>
      </c>
      <c r="E107" s="182">
        <f t="shared" si="47"/>
        <v>1319.9999736</v>
      </c>
      <c r="F107" s="399">
        <f>'base(indices)'!I171</f>
        <v>6.9099999999999995E-2</v>
      </c>
      <c r="G107" s="220">
        <f t="shared" si="48"/>
        <v>91.211998175759987</v>
      </c>
      <c r="H107" s="183">
        <f t="shared" si="60"/>
        <v>5644.8478871030402</v>
      </c>
      <c r="I107" s="240">
        <f t="shared" si="62"/>
        <v>439.99999120000001</v>
      </c>
      <c r="J107" s="240">
        <f t="shared" si="61"/>
        <v>6084.8478783030405</v>
      </c>
      <c r="K107" s="85"/>
      <c r="L107" s="184">
        <f t="shared" si="65"/>
        <v>6084.8478783030405</v>
      </c>
      <c r="M107" s="175">
        <f t="shared" si="66"/>
        <v>5476.363090472737</v>
      </c>
      <c r="N107" s="85">
        <f t="shared" si="63"/>
        <v>0</v>
      </c>
      <c r="O107" s="165">
        <f t="shared" si="64"/>
        <v>5476.363090472737</v>
      </c>
      <c r="P107" s="85">
        <f t="shared" si="67"/>
        <v>4867.8783026424326</v>
      </c>
      <c r="Q107" s="85">
        <f t="shared" si="49"/>
        <v>0</v>
      </c>
      <c r="R107" s="107">
        <f t="shared" si="50"/>
        <v>4867.8783026424326</v>
      </c>
      <c r="S107" s="175">
        <f t="shared" si="51"/>
        <v>4259.3935148121282</v>
      </c>
      <c r="T107" s="85">
        <f t="shared" si="52"/>
        <v>0</v>
      </c>
      <c r="U107" s="165">
        <f t="shared" si="53"/>
        <v>4259.3935148121282</v>
      </c>
      <c r="V107" s="175">
        <f t="shared" si="59"/>
        <v>3650.9087269818242</v>
      </c>
      <c r="W107" s="85">
        <f t="shared" si="54"/>
        <v>0</v>
      </c>
      <c r="X107" s="165">
        <f t="shared" si="55"/>
        <v>3650.9087269818242</v>
      </c>
      <c r="Y107" s="175">
        <f t="shared" si="56"/>
        <v>3042.4239391515202</v>
      </c>
      <c r="Z107" s="85">
        <f t="shared" si="57"/>
        <v>0</v>
      </c>
      <c r="AA107" s="165">
        <f t="shared" si="58"/>
        <v>3042.4239391515202</v>
      </c>
    </row>
    <row r="108" spans="1:27" ht="12.75" customHeight="1" thickBot="1">
      <c r="A108" s="171"/>
      <c r="B108" s="389" t="s">
        <v>24</v>
      </c>
      <c r="C108" s="120"/>
      <c r="D108" s="389"/>
      <c r="E108" s="390"/>
      <c r="F108" s="470">
        <f>V8</f>
        <v>45505</v>
      </c>
      <c r="G108" s="471"/>
      <c r="H108" s="472"/>
      <c r="I108" s="472"/>
      <c r="K108" s="35"/>
      <c r="L108" s="35"/>
      <c r="M108" s="36"/>
      <c r="N108" s="34"/>
      <c r="O108" s="34"/>
      <c r="P108" s="34"/>
      <c r="Q108" s="34"/>
      <c r="R108" s="34"/>
      <c r="S108" s="34"/>
      <c r="T108" s="34"/>
      <c r="U108" s="34"/>
      <c r="V108" s="34"/>
      <c r="W108" s="34"/>
      <c r="Y108" s="34"/>
      <c r="Z108" s="34"/>
    </row>
    <row r="109" spans="1:27" ht="12.75" customHeight="1">
      <c r="A109" s="166">
        <v>5</v>
      </c>
      <c r="B109" s="136">
        <v>45292</v>
      </c>
      <c r="C109" s="41">
        <f>VLOOKUP(B109,'base(indices)'!$A$4:$C$183,3,FALSE)</f>
        <v>1412</v>
      </c>
      <c r="D109" s="167">
        <f>'base(indices)'!G172</f>
        <v>0.99999998000000001</v>
      </c>
      <c r="E109" s="125">
        <f t="shared" ref="E109:E120" si="70">C109*D109</f>
        <v>1411.9999717600001</v>
      </c>
      <c r="F109" s="79">
        <f>'base(indices)'!I172</f>
        <v>6.0199999999999997E-2</v>
      </c>
      <c r="G109" s="78">
        <f t="shared" ref="G109:G120" si="71">E109*F109</f>
        <v>85.002398299952006</v>
      </c>
      <c r="H109" s="391">
        <f>(E109+F109)*4</f>
        <v>5648.24068704</v>
      </c>
      <c r="I109" s="96">
        <f>E109/3</f>
        <v>470.66665725333337</v>
      </c>
      <c r="J109" s="96">
        <v>0</v>
      </c>
      <c r="K109" s="96">
        <f>H109+I109</f>
        <v>6118.9073442933332</v>
      </c>
      <c r="L109" s="122">
        <f>J109+K109</f>
        <v>6118.9073442933332</v>
      </c>
      <c r="M109" s="96">
        <f>$J109*M$10</f>
        <v>0</v>
      </c>
      <c r="N109" s="138">
        <f>$K109*M$10</f>
        <v>5507.0166098640002</v>
      </c>
      <c r="O109" s="49">
        <f>M109+N109</f>
        <v>5507.0166098640002</v>
      </c>
      <c r="P109" s="48">
        <f>$J109*P$10</f>
        <v>0</v>
      </c>
      <c r="Q109" s="138">
        <f>$K109*P$10</f>
        <v>4895.1258754346663</v>
      </c>
      <c r="R109" s="139">
        <f>P109+Q109</f>
        <v>4895.1258754346663</v>
      </c>
      <c r="S109" s="48">
        <f>$J109*S$10</f>
        <v>0</v>
      </c>
      <c r="T109" s="138">
        <f>$K109*S$10</f>
        <v>4283.2351410053334</v>
      </c>
      <c r="U109" s="139">
        <f>S109+T109</f>
        <v>4283.2351410053334</v>
      </c>
      <c r="V109" s="48">
        <f>$J109*V$10</f>
        <v>0</v>
      </c>
      <c r="W109" s="138">
        <f>$K109*V$10</f>
        <v>3671.344406576</v>
      </c>
      <c r="X109" s="49">
        <f>V109+W109</f>
        <v>3671.344406576</v>
      </c>
      <c r="Y109" s="48">
        <f>$J109*Y$10</f>
        <v>0</v>
      </c>
      <c r="Z109" s="138">
        <f>$K109*Y$10</f>
        <v>3059.4536721466666</v>
      </c>
      <c r="AA109" s="49">
        <f>Y109+Z109</f>
        <v>3059.4536721466666</v>
      </c>
    </row>
    <row r="110" spans="1:27" s="26" customFormat="1" ht="12.75" customHeight="1">
      <c r="A110" s="105">
        <v>5</v>
      </c>
      <c r="B110" s="50">
        <v>45323</v>
      </c>
      <c r="C110" s="61">
        <f>VLOOKUP(B110,'base(indices)'!$A$4:$C$183,3,FALSE)</f>
        <v>1412</v>
      </c>
      <c r="D110" s="160">
        <f>'base(indices)'!G173</f>
        <v>0.99999998000000001</v>
      </c>
      <c r="E110" s="63">
        <f t="shared" si="70"/>
        <v>1411.9999717600001</v>
      </c>
      <c r="F110" s="53">
        <f>'base(indices)'!I173</f>
        <v>5.0500000000000003E-2</v>
      </c>
      <c r="G110" s="54">
        <f t="shared" si="71"/>
        <v>71.305998573880004</v>
      </c>
      <c r="H110" s="392">
        <f>(E110+G110)*4</f>
        <v>5933.2238813355207</v>
      </c>
      <c r="I110" s="94">
        <f t="shared" ref="I110:I120" si="72">E110/3</f>
        <v>470.66665725333337</v>
      </c>
      <c r="J110" s="94">
        <v>0</v>
      </c>
      <c r="K110" s="94">
        <f>H110+I110</f>
        <v>6403.8905385888538</v>
      </c>
      <c r="L110" s="123">
        <f t="shared" ref="L110:L121" si="73">J110+K110</f>
        <v>6403.8905385888538</v>
      </c>
      <c r="M110" s="94">
        <f t="shared" ref="M110:M121" si="74">$J110*M$10</f>
        <v>0</v>
      </c>
      <c r="N110" s="57">
        <f t="shared" ref="N110:N120" si="75">$K110*M$10</f>
        <v>5763.501484729969</v>
      </c>
      <c r="O110" s="59">
        <f t="shared" ref="O110:O120" si="76">M110+N110</f>
        <v>5763.501484729969</v>
      </c>
      <c r="P110" s="58">
        <f t="shared" ref="P110:P121" si="77">$J110*P$10</f>
        <v>0</v>
      </c>
      <c r="Q110" s="57">
        <f t="shared" ref="Q110:Q120" si="78">$K110*P$10</f>
        <v>5123.1124308710832</v>
      </c>
      <c r="R110" s="60">
        <f t="shared" ref="R110:R120" si="79">P110+Q110</f>
        <v>5123.1124308710832</v>
      </c>
      <c r="S110" s="58">
        <f t="shared" ref="S110:S121" si="80">$J110*S$10</f>
        <v>0</v>
      </c>
      <c r="T110" s="57">
        <f t="shared" ref="T110:T120" si="81">$K110*S$10</f>
        <v>4482.7233770121975</v>
      </c>
      <c r="U110" s="60">
        <f t="shared" ref="U110:U120" si="82">S110+T110</f>
        <v>4482.7233770121975</v>
      </c>
      <c r="V110" s="58">
        <f t="shared" ref="V110:V121" si="83">$J110*V$10</f>
        <v>0</v>
      </c>
      <c r="W110" s="57">
        <f t="shared" ref="W110:W120" si="84">$K110*V$10</f>
        <v>3842.3343231533122</v>
      </c>
      <c r="X110" s="59">
        <f t="shared" ref="X110:X120" si="85">V110+W110</f>
        <v>3842.3343231533122</v>
      </c>
      <c r="Y110" s="58">
        <f t="shared" ref="Y110:Y121" si="86">$J110*Y$10</f>
        <v>0</v>
      </c>
      <c r="Z110" s="57">
        <f t="shared" ref="Z110:Z120" si="87">$K110*Y$10</f>
        <v>3201.9452692944269</v>
      </c>
      <c r="AA110" s="59">
        <f t="shared" ref="AA110:AA120" si="88">Y110+Z110</f>
        <v>3201.9452692944269</v>
      </c>
    </row>
    <row r="111" spans="1:27" ht="12.75" customHeight="1">
      <c r="A111" s="104">
        <v>5</v>
      </c>
      <c r="B111" s="50">
        <v>45352</v>
      </c>
      <c r="C111" s="61">
        <f>VLOOKUP(B111,'base(indices)'!$A$4:$C$183,3,FALSE)</f>
        <v>1412</v>
      </c>
      <c r="D111" s="160">
        <f>'base(indices)'!G174</f>
        <v>0.99999998000000001</v>
      </c>
      <c r="E111" s="63">
        <f t="shared" si="70"/>
        <v>1411.9999717600001</v>
      </c>
      <c r="F111" s="53">
        <f>'base(indices)'!I174</f>
        <v>4.2500000000000003E-2</v>
      </c>
      <c r="G111" s="63">
        <f t="shared" si="71"/>
        <v>60.009998799800009</v>
      </c>
      <c r="H111" s="392">
        <f t="shared" ref="H111:H120" si="89">(E111+G111)*4</f>
        <v>5888.0398822392008</v>
      </c>
      <c r="I111" s="95">
        <f t="shared" si="72"/>
        <v>470.66665725333337</v>
      </c>
      <c r="J111" s="95">
        <v>0</v>
      </c>
      <c r="K111" s="95">
        <f>H111+I111</f>
        <v>6358.7065394925339</v>
      </c>
      <c r="L111" s="124">
        <f t="shared" si="73"/>
        <v>6358.7065394925339</v>
      </c>
      <c r="M111" s="95">
        <f t="shared" si="74"/>
        <v>0</v>
      </c>
      <c r="N111" s="43">
        <f t="shared" si="75"/>
        <v>5722.8358855432807</v>
      </c>
      <c r="O111" s="46">
        <f t="shared" si="76"/>
        <v>5722.8358855432807</v>
      </c>
      <c r="P111" s="45">
        <f t="shared" si="77"/>
        <v>0</v>
      </c>
      <c r="Q111" s="43">
        <f t="shared" si="78"/>
        <v>5086.9652315940275</v>
      </c>
      <c r="R111" s="47">
        <f t="shared" si="79"/>
        <v>5086.9652315940275</v>
      </c>
      <c r="S111" s="45">
        <f t="shared" si="80"/>
        <v>0</v>
      </c>
      <c r="T111" s="43">
        <f t="shared" si="81"/>
        <v>4451.0945776447734</v>
      </c>
      <c r="U111" s="47">
        <f t="shared" si="82"/>
        <v>4451.0945776447734</v>
      </c>
      <c r="V111" s="45">
        <f t="shared" si="83"/>
        <v>0</v>
      </c>
      <c r="W111" s="43">
        <f t="shared" si="84"/>
        <v>3815.2239236955202</v>
      </c>
      <c r="X111" s="46">
        <f t="shared" si="85"/>
        <v>3815.2239236955202</v>
      </c>
      <c r="Y111" s="45">
        <f t="shared" si="86"/>
        <v>0</v>
      </c>
      <c r="Z111" s="43">
        <f t="shared" si="87"/>
        <v>3179.353269746267</v>
      </c>
      <c r="AA111" s="46">
        <f t="shared" si="88"/>
        <v>3179.353269746267</v>
      </c>
    </row>
    <row r="112" spans="1:27" s="26" customFormat="1" ht="12.75" customHeight="1">
      <c r="A112" s="105">
        <v>5</v>
      </c>
      <c r="B112" s="50">
        <v>45383</v>
      </c>
      <c r="C112" s="61">
        <f>VLOOKUP(B112,'base(indices)'!$A$4:$C$183,3,FALSE)</f>
        <v>1412</v>
      </c>
      <c r="D112" s="160">
        <f>'base(indices)'!G175</f>
        <v>0.99999998000000001</v>
      </c>
      <c r="E112" s="63">
        <f t="shared" si="70"/>
        <v>1411.9999717600001</v>
      </c>
      <c r="F112" s="53">
        <f>'base(indices)'!I175</f>
        <v>3.4200000000000001E-2</v>
      </c>
      <c r="G112" s="54">
        <f t="shared" si="71"/>
        <v>48.290399034192006</v>
      </c>
      <c r="H112" s="392">
        <f t="shared" si="89"/>
        <v>5841.1614831767683</v>
      </c>
      <c r="I112" s="94">
        <f t="shared" si="72"/>
        <v>470.66665725333337</v>
      </c>
      <c r="J112" s="94">
        <v>0</v>
      </c>
      <c r="K112" s="94">
        <f t="shared" ref="K112:K120" si="90">H112+I112</f>
        <v>6311.8281404301015</v>
      </c>
      <c r="L112" s="123">
        <f t="shared" si="73"/>
        <v>6311.8281404301015</v>
      </c>
      <c r="M112" s="94">
        <f t="shared" si="74"/>
        <v>0</v>
      </c>
      <c r="N112" s="57">
        <f t="shared" si="75"/>
        <v>5680.6453263870917</v>
      </c>
      <c r="O112" s="59">
        <f t="shared" si="76"/>
        <v>5680.6453263870917</v>
      </c>
      <c r="P112" s="58">
        <f t="shared" si="77"/>
        <v>0</v>
      </c>
      <c r="Q112" s="57">
        <f t="shared" si="78"/>
        <v>5049.4625123440819</v>
      </c>
      <c r="R112" s="60">
        <f t="shared" si="79"/>
        <v>5049.4625123440819</v>
      </c>
      <c r="S112" s="58">
        <f t="shared" si="80"/>
        <v>0</v>
      </c>
      <c r="T112" s="57">
        <f t="shared" si="81"/>
        <v>4418.2796983010703</v>
      </c>
      <c r="U112" s="60">
        <f t="shared" si="82"/>
        <v>4418.2796983010703</v>
      </c>
      <c r="V112" s="58">
        <f t="shared" si="83"/>
        <v>0</v>
      </c>
      <c r="W112" s="57">
        <f t="shared" si="84"/>
        <v>3787.0968842580605</v>
      </c>
      <c r="X112" s="59">
        <f t="shared" si="85"/>
        <v>3787.0968842580605</v>
      </c>
      <c r="Y112" s="58">
        <f t="shared" si="86"/>
        <v>0</v>
      </c>
      <c r="Z112" s="57">
        <f t="shared" si="87"/>
        <v>3155.9140702150507</v>
      </c>
      <c r="AA112" s="59">
        <f t="shared" si="88"/>
        <v>3155.9140702150507</v>
      </c>
    </row>
    <row r="113" spans="1:27" ht="12.75" customHeight="1">
      <c r="A113" s="105">
        <v>5</v>
      </c>
      <c r="B113" s="50">
        <v>45413</v>
      </c>
      <c r="C113" s="61">
        <f>VLOOKUP(B113,'base(indices)'!$A$4:$C$183,3,FALSE)</f>
        <v>1412</v>
      </c>
      <c r="D113" s="160">
        <f>'base(indices)'!G176</f>
        <v>0.99999998000000001</v>
      </c>
      <c r="E113" s="63">
        <f t="shared" si="70"/>
        <v>1411.9999717600001</v>
      </c>
      <c r="F113" s="53">
        <f>'base(indices)'!I176</f>
        <v>2.53E-2</v>
      </c>
      <c r="G113" s="63">
        <f t="shared" si="71"/>
        <v>35.723599285528003</v>
      </c>
      <c r="H113" s="392">
        <f t="shared" si="89"/>
        <v>5790.8942841821126</v>
      </c>
      <c r="I113" s="95">
        <f t="shared" si="72"/>
        <v>470.66665725333337</v>
      </c>
      <c r="J113" s="95">
        <v>0</v>
      </c>
      <c r="K113" s="95">
        <f t="shared" si="90"/>
        <v>6261.5609414354458</v>
      </c>
      <c r="L113" s="124">
        <f t="shared" si="73"/>
        <v>6261.5609414354458</v>
      </c>
      <c r="M113" s="95">
        <f t="shared" si="74"/>
        <v>0</v>
      </c>
      <c r="N113" s="43">
        <f t="shared" si="75"/>
        <v>5635.4048472919012</v>
      </c>
      <c r="O113" s="46">
        <f t="shared" si="76"/>
        <v>5635.4048472919012</v>
      </c>
      <c r="P113" s="45">
        <f t="shared" si="77"/>
        <v>0</v>
      </c>
      <c r="Q113" s="43">
        <f t="shared" si="78"/>
        <v>5009.2487531483566</v>
      </c>
      <c r="R113" s="47">
        <f t="shared" si="79"/>
        <v>5009.2487531483566</v>
      </c>
      <c r="S113" s="45">
        <f t="shared" si="80"/>
        <v>0</v>
      </c>
      <c r="T113" s="43">
        <f t="shared" si="81"/>
        <v>4383.092659004812</v>
      </c>
      <c r="U113" s="47">
        <f t="shared" si="82"/>
        <v>4383.092659004812</v>
      </c>
      <c r="V113" s="45">
        <f t="shared" si="83"/>
        <v>0</v>
      </c>
      <c r="W113" s="43">
        <f t="shared" si="84"/>
        <v>3756.9365648612675</v>
      </c>
      <c r="X113" s="46">
        <f t="shared" si="85"/>
        <v>3756.9365648612675</v>
      </c>
      <c r="Y113" s="45">
        <f t="shared" si="86"/>
        <v>0</v>
      </c>
      <c r="Z113" s="43">
        <f t="shared" si="87"/>
        <v>3130.7804707177229</v>
      </c>
      <c r="AA113" s="46">
        <f t="shared" si="88"/>
        <v>3130.7804707177229</v>
      </c>
    </row>
    <row r="114" spans="1:27" s="26" customFormat="1" ht="12.75" customHeight="1">
      <c r="A114" s="104">
        <v>5</v>
      </c>
      <c r="B114" s="50">
        <v>45444</v>
      </c>
      <c r="C114" s="61">
        <f>VLOOKUP(B114,'base(indices)'!$A$4:$C$183,3,FALSE)</f>
        <v>1412</v>
      </c>
      <c r="D114" s="160">
        <f>'base(indices)'!G177</f>
        <v>0.99999998000000001</v>
      </c>
      <c r="E114" s="63">
        <f t="shared" si="70"/>
        <v>1411.9999717600001</v>
      </c>
      <c r="F114" s="53">
        <f>'base(indices)'!I177</f>
        <v>1.7000000000000001E-2</v>
      </c>
      <c r="G114" s="54">
        <f t="shared" si="71"/>
        <v>24.003999519920004</v>
      </c>
      <c r="H114" s="392">
        <f t="shared" si="89"/>
        <v>5744.0158851196802</v>
      </c>
      <c r="I114" s="94">
        <f t="shared" si="72"/>
        <v>470.66665725333337</v>
      </c>
      <c r="J114" s="94">
        <v>0</v>
      </c>
      <c r="K114" s="94">
        <f t="shared" si="90"/>
        <v>6214.6825423730133</v>
      </c>
      <c r="L114" s="123">
        <f t="shared" si="73"/>
        <v>6214.6825423730133</v>
      </c>
      <c r="M114" s="94">
        <f t="shared" si="74"/>
        <v>0</v>
      </c>
      <c r="N114" s="57">
        <f t="shared" si="75"/>
        <v>5593.2142881357122</v>
      </c>
      <c r="O114" s="59">
        <f t="shared" si="76"/>
        <v>5593.2142881357122</v>
      </c>
      <c r="P114" s="58">
        <f t="shared" si="77"/>
        <v>0</v>
      </c>
      <c r="Q114" s="57">
        <f t="shared" si="78"/>
        <v>4971.746033898411</v>
      </c>
      <c r="R114" s="60">
        <f t="shared" si="79"/>
        <v>4971.746033898411</v>
      </c>
      <c r="S114" s="58">
        <f t="shared" si="80"/>
        <v>0</v>
      </c>
      <c r="T114" s="57">
        <f t="shared" si="81"/>
        <v>4350.277779661109</v>
      </c>
      <c r="U114" s="60">
        <f t="shared" si="82"/>
        <v>4350.277779661109</v>
      </c>
      <c r="V114" s="58">
        <f t="shared" si="83"/>
        <v>0</v>
      </c>
      <c r="W114" s="57">
        <f t="shared" si="84"/>
        <v>3728.8095254238078</v>
      </c>
      <c r="X114" s="59">
        <f t="shared" si="85"/>
        <v>3728.8095254238078</v>
      </c>
      <c r="Y114" s="58">
        <f t="shared" si="86"/>
        <v>0</v>
      </c>
      <c r="Z114" s="57">
        <f t="shared" si="87"/>
        <v>3107.3412711865067</v>
      </c>
      <c r="AA114" s="59">
        <f t="shared" si="88"/>
        <v>3107.3412711865067</v>
      </c>
    </row>
    <row r="115" spans="1:27" ht="12.75" customHeight="1">
      <c r="A115" s="105">
        <v>5</v>
      </c>
      <c r="B115" s="50">
        <v>45474</v>
      </c>
      <c r="C115" s="61">
        <f>VLOOKUP(B115,'base(indices)'!$A$4:$C$183,3,FALSE)</f>
        <v>1412</v>
      </c>
      <c r="D115" s="160">
        <f>'base(indices)'!G178</f>
        <v>0.99999998000000001</v>
      </c>
      <c r="E115" s="63">
        <f t="shared" si="70"/>
        <v>1411.9999717600001</v>
      </c>
      <c r="F115" s="53">
        <f>'base(indices)'!I178</f>
        <v>9.1000000000000004E-3</v>
      </c>
      <c r="G115" s="63">
        <f t="shared" si="71"/>
        <v>12.849199743016001</v>
      </c>
      <c r="H115" s="392">
        <f t="shared" si="89"/>
        <v>5699.3966860120645</v>
      </c>
      <c r="I115" s="95">
        <f t="shared" si="72"/>
        <v>470.66665725333337</v>
      </c>
      <c r="J115" s="95">
        <v>0</v>
      </c>
      <c r="K115" s="95">
        <f t="shared" si="90"/>
        <v>6170.0633432653976</v>
      </c>
      <c r="L115" s="124">
        <f t="shared" si="73"/>
        <v>6170.0633432653976</v>
      </c>
      <c r="M115" s="95">
        <f t="shared" si="74"/>
        <v>0</v>
      </c>
      <c r="N115" s="43">
        <f t="shared" si="75"/>
        <v>5553.0570089388584</v>
      </c>
      <c r="O115" s="46">
        <f t="shared" si="76"/>
        <v>5553.0570089388584</v>
      </c>
      <c r="P115" s="45">
        <f t="shared" si="77"/>
        <v>0</v>
      </c>
      <c r="Q115" s="43">
        <f t="shared" si="78"/>
        <v>4936.0506746123183</v>
      </c>
      <c r="R115" s="47">
        <f t="shared" si="79"/>
        <v>4936.0506746123183</v>
      </c>
      <c r="S115" s="45">
        <f t="shared" si="80"/>
        <v>0</v>
      </c>
      <c r="T115" s="43">
        <f t="shared" si="81"/>
        <v>4319.0443402857782</v>
      </c>
      <c r="U115" s="47">
        <f t="shared" si="82"/>
        <v>4319.0443402857782</v>
      </c>
      <c r="V115" s="45">
        <f t="shared" si="83"/>
        <v>0</v>
      </c>
      <c r="W115" s="43">
        <f t="shared" si="84"/>
        <v>3702.0380059592385</v>
      </c>
      <c r="X115" s="46">
        <f t="shared" si="85"/>
        <v>3702.0380059592385</v>
      </c>
      <c r="Y115" s="45">
        <f t="shared" si="86"/>
        <v>0</v>
      </c>
      <c r="Z115" s="43">
        <f t="shared" si="87"/>
        <v>3085.0316716326988</v>
      </c>
      <c r="AA115" s="46">
        <f t="shared" si="88"/>
        <v>3085.0316716326988</v>
      </c>
    </row>
    <row r="116" spans="1:27" s="26" customFormat="1" ht="12.75" customHeight="1">
      <c r="A116" s="105">
        <v>5</v>
      </c>
      <c r="B116" s="50">
        <v>45505</v>
      </c>
      <c r="C116" s="61">
        <f>VLOOKUP(B116,'base(indices)'!$A$4:$C$183,3,FALSE)</f>
        <v>1412</v>
      </c>
      <c r="D116" s="160">
        <f>'base(indices)'!G179</f>
        <v>0</v>
      </c>
      <c r="E116" s="63">
        <f t="shared" si="70"/>
        <v>0</v>
      </c>
      <c r="F116" s="53">
        <f>'base(indices)'!I179</f>
        <v>0</v>
      </c>
      <c r="G116" s="63">
        <f t="shared" si="71"/>
        <v>0</v>
      </c>
      <c r="H116" s="393">
        <f t="shared" si="89"/>
        <v>0</v>
      </c>
      <c r="I116" s="94">
        <f t="shared" si="72"/>
        <v>0</v>
      </c>
      <c r="J116" s="94">
        <v>0</v>
      </c>
      <c r="K116" s="94">
        <f t="shared" si="90"/>
        <v>0</v>
      </c>
      <c r="L116" s="123">
        <f t="shared" si="73"/>
        <v>0</v>
      </c>
      <c r="M116" s="94">
        <f t="shared" si="74"/>
        <v>0</v>
      </c>
      <c r="N116" s="57">
        <f t="shared" si="75"/>
        <v>0</v>
      </c>
      <c r="O116" s="59">
        <f t="shared" si="76"/>
        <v>0</v>
      </c>
      <c r="P116" s="58">
        <f t="shared" si="77"/>
        <v>0</v>
      </c>
      <c r="Q116" s="57">
        <f t="shared" si="78"/>
        <v>0</v>
      </c>
      <c r="R116" s="60">
        <f t="shared" si="79"/>
        <v>0</v>
      </c>
      <c r="S116" s="58">
        <f t="shared" si="80"/>
        <v>0</v>
      </c>
      <c r="T116" s="57">
        <f t="shared" si="81"/>
        <v>0</v>
      </c>
      <c r="U116" s="60">
        <f t="shared" si="82"/>
        <v>0</v>
      </c>
      <c r="V116" s="58">
        <f t="shared" si="83"/>
        <v>0</v>
      </c>
      <c r="W116" s="57">
        <f t="shared" si="84"/>
        <v>0</v>
      </c>
      <c r="X116" s="59">
        <f t="shared" si="85"/>
        <v>0</v>
      </c>
      <c r="Y116" s="58">
        <f t="shared" si="86"/>
        <v>0</v>
      </c>
      <c r="Z116" s="57">
        <f t="shared" si="87"/>
        <v>0</v>
      </c>
      <c r="AA116" s="59">
        <f t="shared" si="88"/>
        <v>0</v>
      </c>
    </row>
    <row r="117" spans="1:27" ht="12.75" customHeight="1">
      <c r="A117" s="104">
        <v>5</v>
      </c>
      <c r="B117" s="50">
        <v>45536</v>
      </c>
      <c r="C117" s="61">
        <f>VLOOKUP(B117,'base(indices)'!$A$4:$C$183,3,FALSE)</f>
        <v>1412</v>
      </c>
      <c r="D117" s="160">
        <f>'base(indices)'!G180</f>
        <v>0</v>
      </c>
      <c r="E117" s="63">
        <f t="shared" si="70"/>
        <v>0</v>
      </c>
      <c r="F117" s="53">
        <f>'base(indices)'!I180</f>
        <v>0</v>
      </c>
      <c r="G117" s="63">
        <f t="shared" si="71"/>
        <v>0</v>
      </c>
      <c r="H117" s="392">
        <f t="shared" si="89"/>
        <v>0</v>
      </c>
      <c r="I117" s="95">
        <f t="shared" si="72"/>
        <v>0</v>
      </c>
      <c r="J117" s="95">
        <v>0</v>
      </c>
      <c r="K117" s="95">
        <f t="shared" si="90"/>
        <v>0</v>
      </c>
      <c r="L117" s="124">
        <f t="shared" si="73"/>
        <v>0</v>
      </c>
      <c r="M117" s="95">
        <f t="shared" si="74"/>
        <v>0</v>
      </c>
      <c r="N117" s="43">
        <f t="shared" si="75"/>
        <v>0</v>
      </c>
      <c r="O117" s="46">
        <f t="shared" si="76"/>
        <v>0</v>
      </c>
      <c r="P117" s="45">
        <f t="shared" si="77"/>
        <v>0</v>
      </c>
      <c r="Q117" s="43">
        <f t="shared" si="78"/>
        <v>0</v>
      </c>
      <c r="R117" s="47">
        <f t="shared" si="79"/>
        <v>0</v>
      </c>
      <c r="S117" s="45">
        <f t="shared" si="80"/>
        <v>0</v>
      </c>
      <c r="T117" s="43">
        <f t="shared" si="81"/>
        <v>0</v>
      </c>
      <c r="U117" s="47">
        <f t="shared" si="82"/>
        <v>0</v>
      </c>
      <c r="V117" s="45">
        <f t="shared" si="83"/>
        <v>0</v>
      </c>
      <c r="W117" s="43">
        <f t="shared" si="84"/>
        <v>0</v>
      </c>
      <c r="X117" s="46">
        <f t="shared" si="85"/>
        <v>0</v>
      </c>
      <c r="Y117" s="45">
        <f t="shared" si="86"/>
        <v>0</v>
      </c>
      <c r="Z117" s="43">
        <f t="shared" si="87"/>
        <v>0</v>
      </c>
      <c r="AA117" s="46">
        <f t="shared" si="88"/>
        <v>0</v>
      </c>
    </row>
    <row r="118" spans="1:27" s="26" customFormat="1" ht="12.75" customHeight="1">
      <c r="A118" s="105">
        <v>5</v>
      </c>
      <c r="B118" s="50">
        <v>45566</v>
      </c>
      <c r="C118" s="61">
        <f>VLOOKUP(B118,'base(indices)'!$A$4:$C$183,3,FALSE)</f>
        <v>1412</v>
      </c>
      <c r="D118" s="160">
        <f>'base(indices)'!G181</f>
        <v>0</v>
      </c>
      <c r="E118" s="63">
        <f t="shared" si="70"/>
        <v>0</v>
      </c>
      <c r="F118" s="53">
        <f>'base(indices)'!I181</f>
        <v>0</v>
      </c>
      <c r="G118" s="63">
        <f t="shared" si="71"/>
        <v>0</v>
      </c>
      <c r="H118" s="392">
        <f t="shared" si="89"/>
        <v>0</v>
      </c>
      <c r="I118" s="94">
        <f t="shared" si="72"/>
        <v>0</v>
      </c>
      <c r="J118" s="94">
        <v>0</v>
      </c>
      <c r="K118" s="94">
        <f t="shared" si="90"/>
        <v>0</v>
      </c>
      <c r="L118" s="123">
        <f t="shared" si="73"/>
        <v>0</v>
      </c>
      <c r="M118" s="94">
        <f t="shared" si="74"/>
        <v>0</v>
      </c>
      <c r="N118" s="57">
        <f t="shared" si="75"/>
        <v>0</v>
      </c>
      <c r="O118" s="59">
        <f t="shared" si="76"/>
        <v>0</v>
      </c>
      <c r="P118" s="58">
        <f t="shared" si="77"/>
        <v>0</v>
      </c>
      <c r="Q118" s="57">
        <f t="shared" si="78"/>
        <v>0</v>
      </c>
      <c r="R118" s="60">
        <f t="shared" si="79"/>
        <v>0</v>
      </c>
      <c r="S118" s="58">
        <f t="shared" si="80"/>
        <v>0</v>
      </c>
      <c r="T118" s="57">
        <f t="shared" si="81"/>
        <v>0</v>
      </c>
      <c r="U118" s="60">
        <f t="shared" si="82"/>
        <v>0</v>
      </c>
      <c r="V118" s="58">
        <f t="shared" si="83"/>
        <v>0</v>
      </c>
      <c r="W118" s="57">
        <f t="shared" si="84"/>
        <v>0</v>
      </c>
      <c r="X118" s="59">
        <f t="shared" si="85"/>
        <v>0</v>
      </c>
      <c r="Y118" s="58">
        <f t="shared" si="86"/>
        <v>0</v>
      </c>
      <c r="Z118" s="57">
        <f t="shared" si="87"/>
        <v>0</v>
      </c>
      <c r="AA118" s="59">
        <f t="shared" si="88"/>
        <v>0</v>
      </c>
    </row>
    <row r="119" spans="1:27" ht="12.75" customHeight="1">
      <c r="A119" s="105">
        <v>5</v>
      </c>
      <c r="B119" s="50">
        <v>45597</v>
      </c>
      <c r="C119" s="61">
        <f>VLOOKUP(B119,'base(indices)'!$A$4:$C$183,3,FALSE)</f>
        <v>1412</v>
      </c>
      <c r="D119" s="160">
        <f>'base(indices)'!G182</f>
        <v>0</v>
      </c>
      <c r="E119" s="63">
        <f t="shared" si="70"/>
        <v>0</v>
      </c>
      <c r="F119" s="53">
        <f>'base(indices)'!I182</f>
        <v>0</v>
      </c>
      <c r="G119" s="63">
        <f t="shared" si="71"/>
        <v>0</v>
      </c>
      <c r="H119" s="392">
        <f t="shared" si="89"/>
        <v>0</v>
      </c>
      <c r="I119" s="95">
        <f t="shared" si="72"/>
        <v>0</v>
      </c>
      <c r="J119" s="95">
        <v>0</v>
      </c>
      <c r="K119" s="95">
        <f t="shared" si="90"/>
        <v>0</v>
      </c>
      <c r="L119" s="124">
        <f t="shared" si="73"/>
        <v>0</v>
      </c>
      <c r="M119" s="95">
        <f t="shared" si="74"/>
        <v>0</v>
      </c>
      <c r="N119" s="43">
        <f t="shared" si="75"/>
        <v>0</v>
      </c>
      <c r="O119" s="46">
        <f t="shared" si="76"/>
        <v>0</v>
      </c>
      <c r="P119" s="45">
        <f t="shared" si="77"/>
        <v>0</v>
      </c>
      <c r="Q119" s="43">
        <f t="shared" si="78"/>
        <v>0</v>
      </c>
      <c r="R119" s="47">
        <f t="shared" si="79"/>
        <v>0</v>
      </c>
      <c r="S119" s="45">
        <f t="shared" si="80"/>
        <v>0</v>
      </c>
      <c r="T119" s="43">
        <f t="shared" si="81"/>
        <v>0</v>
      </c>
      <c r="U119" s="47">
        <f t="shared" si="82"/>
        <v>0</v>
      </c>
      <c r="V119" s="45">
        <f t="shared" si="83"/>
        <v>0</v>
      </c>
      <c r="W119" s="43">
        <f t="shared" si="84"/>
        <v>0</v>
      </c>
      <c r="X119" s="46">
        <f t="shared" si="85"/>
        <v>0</v>
      </c>
      <c r="Y119" s="45">
        <f t="shared" si="86"/>
        <v>0</v>
      </c>
      <c r="Z119" s="43">
        <f t="shared" si="87"/>
        <v>0</v>
      </c>
      <c r="AA119" s="46">
        <f t="shared" si="88"/>
        <v>0</v>
      </c>
    </row>
    <row r="120" spans="1:27" ht="12.75" customHeight="1">
      <c r="A120" s="110">
        <v>5</v>
      </c>
      <c r="B120" s="50">
        <v>45627</v>
      </c>
      <c r="C120" s="61">
        <f>VLOOKUP(B120,'base(indices)'!$A$4:$C$183,3,FALSE)</f>
        <v>1412</v>
      </c>
      <c r="D120" s="160">
        <f>'base(indices)'!G183</f>
        <v>0</v>
      </c>
      <c r="E120" s="63">
        <f t="shared" si="70"/>
        <v>0</v>
      </c>
      <c r="F120" s="53">
        <f>'base(indices)'!I183</f>
        <v>0</v>
      </c>
      <c r="G120" s="63">
        <f t="shared" si="71"/>
        <v>0</v>
      </c>
      <c r="H120" s="392">
        <f t="shared" si="89"/>
        <v>0</v>
      </c>
      <c r="I120" s="94">
        <f t="shared" si="72"/>
        <v>0</v>
      </c>
      <c r="J120" s="94">
        <v>0</v>
      </c>
      <c r="K120" s="94">
        <f t="shared" si="90"/>
        <v>0</v>
      </c>
      <c r="L120" s="123">
        <f t="shared" si="73"/>
        <v>0</v>
      </c>
      <c r="M120" s="94">
        <f t="shared" si="74"/>
        <v>0</v>
      </c>
      <c r="N120" s="57">
        <f t="shared" si="75"/>
        <v>0</v>
      </c>
      <c r="O120" s="59">
        <f t="shared" si="76"/>
        <v>0</v>
      </c>
      <c r="P120" s="58">
        <f t="shared" si="77"/>
        <v>0</v>
      </c>
      <c r="Q120" s="57">
        <f t="shared" si="78"/>
        <v>0</v>
      </c>
      <c r="R120" s="60">
        <f t="shared" si="79"/>
        <v>0</v>
      </c>
      <c r="S120" s="58">
        <f t="shared" si="80"/>
        <v>0</v>
      </c>
      <c r="T120" s="57">
        <f t="shared" si="81"/>
        <v>0</v>
      </c>
      <c r="U120" s="60">
        <f t="shared" si="82"/>
        <v>0</v>
      </c>
      <c r="V120" s="58">
        <f t="shared" si="83"/>
        <v>0</v>
      </c>
      <c r="W120" s="57">
        <f t="shared" si="84"/>
        <v>0</v>
      </c>
      <c r="X120" s="59">
        <f t="shared" si="85"/>
        <v>0</v>
      </c>
      <c r="Y120" s="58">
        <f t="shared" si="86"/>
        <v>0</v>
      </c>
      <c r="Z120" s="57">
        <f t="shared" si="87"/>
        <v>0</v>
      </c>
      <c r="AA120" s="59">
        <f t="shared" si="88"/>
        <v>0</v>
      </c>
    </row>
    <row r="121" spans="1:27" ht="12.75" customHeight="1" thickBot="1">
      <c r="A121" s="103"/>
      <c r="B121" s="68"/>
      <c r="C121" s="69"/>
      <c r="D121" s="168"/>
      <c r="E121" s="71"/>
      <c r="F121" s="70"/>
      <c r="G121" s="71"/>
      <c r="H121" s="269"/>
      <c r="I121" s="84"/>
      <c r="J121" s="121"/>
      <c r="K121" s="111"/>
      <c r="L121" s="111">
        <f t="shared" si="73"/>
        <v>0</v>
      </c>
      <c r="M121" s="118">
        <f t="shared" si="74"/>
        <v>0</v>
      </c>
      <c r="N121" s="73"/>
      <c r="O121" s="74"/>
      <c r="P121" s="74">
        <f t="shared" si="77"/>
        <v>0</v>
      </c>
      <c r="Q121" s="74"/>
      <c r="R121" s="74"/>
      <c r="S121" s="74">
        <f t="shared" si="80"/>
        <v>0</v>
      </c>
      <c r="T121" s="74"/>
      <c r="U121" s="75"/>
      <c r="V121" s="76">
        <f t="shared" si="83"/>
        <v>0</v>
      </c>
      <c r="W121" s="74"/>
      <c r="X121" s="77"/>
      <c r="Y121" s="76">
        <f t="shared" si="86"/>
        <v>0</v>
      </c>
      <c r="Z121" s="74"/>
      <c r="AA121" s="77"/>
    </row>
    <row r="122" spans="1:27" ht="14.25" customHeight="1">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spans="1:27" ht="14.25" customHeight="1">
      <c r="A123" s="24" t="str">
        <f>'Benef com 13º'!B199</f>
        <v>ORTN/OTN/BTN até 02/91 + INPC até 12/92 + IRSM até 02/94 + URV até 06/94 + IPCR até 06/95 + INPC até 04/96 + IGPDI até 09/2006 + IPCA-E + Selic após 12/021</v>
      </c>
      <c r="P123"/>
      <c r="Q123"/>
      <c r="R123"/>
      <c r="S123"/>
      <c r="T123"/>
      <c r="U123"/>
      <c r="V123"/>
      <c r="W123"/>
      <c r="X123"/>
      <c r="Y123" s="38"/>
      <c r="Z123" s="38"/>
      <c r="AA123" s="38"/>
    </row>
    <row r="124" spans="1:27">
      <c r="B124" s="20"/>
      <c r="C124" s="20"/>
      <c r="D124" s="20"/>
      <c r="E124" s="20"/>
      <c r="F124" s="20"/>
      <c r="G124" s="20"/>
      <c r="H124" s="20"/>
      <c r="I124" s="20"/>
      <c r="J124" s="20"/>
      <c r="K124" s="20"/>
      <c r="L124" s="20"/>
      <c r="M124" s="20"/>
      <c r="N124" s="20"/>
      <c r="O124" s="23"/>
      <c r="P124" s="23"/>
      <c r="Q124" s="23"/>
      <c r="R124" s="23"/>
      <c r="S124" s="23"/>
      <c r="T124" s="23"/>
      <c r="U124" s="23"/>
      <c r="V124" s="23"/>
      <c r="W124" s="23"/>
      <c r="X124" s="23"/>
      <c r="Y124" s="23"/>
      <c r="Z124" s="23"/>
      <c r="AA124" s="23"/>
    </row>
    <row r="125" spans="1:27">
      <c r="B125" s="24"/>
      <c r="C125"/>
      <c r="L125" s="29"/>
      <c r="M125" s="7"/>
      <c r="N125" s="7"/>
      <c r="O125" s="9"/>
      <c r="P125" s="9"/>
      <c r="Q125" s="9"/>
      <c r="R125" s="9"/>
      <c r="S125" s="9"/>
      <c r="T125" s="9"/>
      <c r="U125" s="9"/>
      <c r="V125" s="9"/>
      <c r="W125" s="9"/>
      <c r="X125" s="9"/>
      <c r="Y125" s="9"/>
      <c r="Z125" s="9"/>
      <c r="AA125" s="9"/>
    </row>
    <row r="126" spans="1:27">
      <c r="B126" s="25"/>
      <c r="D126" s="8"/>
      <c r="E126" s="8"/>
      <c r="F126" s="8"/>
      <c r="G126" s="8"/>
      <c r="H126" s="15"/>
      <c r="I126" s="8"/>
      <c r="J126" s="8"/>
      <c r="K126" s="8"/>
      <c r="L126" s="9"/>
      <c r="M126" s="9"/>
      <c r="N126" s="9"/>
      <c r="O126" s="9"/>
      <c r="P126" s="9"/>
      <c r="Q126" s="9"/>
      <c r="R126" s="9"/>
      <c r="S126" s="9"/>
      <c r="T126" s="9"/>
      <c r="U126" s="9"/>
      <c r="V126" s="9"/>
      <c r="W126" s="9"/>
      <c r="X126" s="9"/>
      <c r="Y126" s="9"/>
      <c r="Z126" s="9"/>
      <c r="AA126" s="9"/>
    </row>
    <row r="127" spans="1:27">
      <c r="B127" s="8"/>
      <c r="C127" s="8"/>
      <c r="D127" s="8"/>
      <c r="E127" s="8"/>
      <c r="F127" s="8"/>
      <c r="G127" s="8"/>
      <c r="H127" s="15"/>
      <c r="I127" s="8"/>
      <c r="J127" s="8"/>
      <c r="K127" s="8"/>
      <c r="L127" s="9"/>
      <c r="M127" s="9"/>
      <c r="N127" s="9"/>
      <c r="O127" s="9"/>
      <c r="P127" s="9"/>
      <c r="Q127" s="9"/>
      <c r="R127" s="9"/>
      <c r="S127" s="9"/>
      <c r="T127" s="9"/>
      <c r="U127" s="9"/>
      <c r="V127" s="9"/>
      <c r="W127" s="9"/>
      <c r="X127" s="9"/>
      <c r="Y127" s="9"/>
      <c r="Z127" s="9"/>
      <c r="AA127" s="9"/>
    </row>
  </sheetData>
  <sheetProtection selectLockedCells="1" selectUnlockedCells="1"/>
  <mergeCells count="13">
    <mergeCell ref="J10:K10"/>
    <mergeCell ref="F108:G108"/>
    <mergeCell ref="H108:I108"/>
    <mergeCell ref="V8:W8"/>
    <mergeCell ref="A10:A11"/>
    <mergeCell ref="B10:B11"/>
    <mergeCell ref="C10:C11"/>
    <mergeCell ref="D10:D11"/>
    <mergeCell ref="E10:E11"/>
    <mergeCell ref="F10:F11"/>
    <mergeCell ref="G10:G11"/>
    <mergeCell ref="H10:H11"/>
    <mergeCell ref="I10:I11"/>
  </mergeCells>
  <conditionalFormatting sqref="F108 H122:X122 E24:E63 G24:G63 H24:H107">
    <cfRule type="cellIs" dxfId="741" priority="556" stopIfTrue="1" operator="notEqual">
      <formula>""</formula>
    </cfRule>
  </conditionalFormatting>
  <conditionalFormatting sqref="F108">
    <cfRule type="cellIs" dxfId="740" priority="555" stopIfTrue="1" operator="notEqual">
      <formula>""</formula>
    </cfRule>
  </conditionalFormatting>
  <conditionalFormatting sqref="G64:G66">
    <cfRule type="cellIs" dxfId="739" priority="554" stopIfTrue="1" operator="notEqual">
      <formula>""</formula>
    </cfRule>
  </conditionalFormatting>
  <conditionalFormatting sqref="G64:G66">
    <cfRule type="cellIs" dxfId="738" priority="553" stopIfTrue="1" operator="notEqual">
      <formula>""</formula>
    </cfRule>
  </conditionalFormatting>
  <conditionalFormatting sqref="G67">
    <cfRule type="cellIs" dxfId="737" priority="552" stopIfTrue="1" operator="notEqual">
      <formula>""</formula>
    </cfRule>
  </conditionalFormatting>
  <conditionalFormatting sqref="G67">
    <cfRule type="cellIs" dxfId="736" priority="551" stopIfTrue="1" operator="notEqual">
      <formula>""</formula>
    </cfRule>
  </conditionalFormatting>
  <conditionalFormatting sqref="G68:G83">
    <cfRule type="cellIs" dxfId="735" priority="550" stopIfTrue="1" operator="notEqual">
      <formula>""</formula>
    </cfRule>
  </conditionalFormatting>
  <conditionalFormatting sqref="E121:H121">
    <cfRule type="cellIs" dxfId="734" priority="546" stopIfTrue="1" operator="notEqual">
      <formula>""</formula>
    </cfRule>
  </conditionalFormatting>
  <conditionalFormatting sqref="G71:G83">
    <cfRule type="cellIs" dxfId="733" priority="549" stopIfTrue="1" operator="notEqual">
      <formula>""</formula>
    </cfRule>
  </conditionalFormatting>
  <conditionalFormatting sqref="G71:G83">
    <cfRule type="cellIs" dxfId="732" priority="548" stopIfTrue="1" operator="notEqual">
      <formula>""</formula>
    </cfRule>
  </conditionalFormatting>
  <conditionalFormatting sqref="G68:G83">
    <cfRule type="cellIs" dxfId="731" priority="547" stopIfTrue="1" operator="notEqual">
      <formula>""</formula>
    </cfRule>
  </conditionalFormatting>
  <conditionalFormatting sqref="E67">
    <cfRule type="cellIs" dxfId="730" priority="545" stopIfTrue="1" operator="notEqual">
      <formula>""</formula>
    </cfRule>
  </conditionalFormatting>
  <conditionalFormatting sqref="E67">
    <cfRule type="cellIs" dxfId="729" priority="544" stopIfTrue="1" operator="notEqual">
      <formula>""</formula>
    </cfRule>
  </conditionalFormatting>
  <conditionalFormatting sqref="E67">
    <cfRule type="cellIs" dxfId="728" priority="543" stopIfTrue="1" operator="notEqual">
      <formula>""</formula>
    </cfRule>
  </conditionalFormatting>
  <conditionalFormatting sqref="E64:E66">
    <cfRule type="cellIs" dxfId="727" priority="542" stopIfTrue="1" operator="notEqual">
      <formula>""</formula>
    </cfRule>
  </conditionalFormatting>
  <conditionalFormatting sqref="E68:E83">
    <cfRule type="cellIs" dxfId="726" priority="541" stopIfTrue="1" operator="notEqual">
      <formula>""</formula>
    </cfRule>
  </conditionalFormatting>
  <conditionalFormatting sqref="E64:E66">
    <cfRule type="cellIs" dxfId="725" priority="540" stopIfTrue="1" operator="notEqual">
      <formula>""</formula>
    </cfRule>
  </conditionalFormatting>
  <conditionalFormatting sqref="E68:E83">
    <cfRule type="cellIs" dxfId="724" priority="539" stopIfTrue="1" operator="notEqual">
      <formula>""</formula>
    </cfRule>
  </conditionalFormatting>
  <conditionalFormatting sqref="E71:E83">
    <cfRule type="cellIs" dxfId="723" priority="538" stopIfTrue="1" operator="notEqual">
      <formula>""</formula>
    </cfRule>
  </conditionalFormatting>
  <conditionalFormatting sqref="E64:E66">
    <cfRule type="cellIs" dxfId="722" priority="537" stopIfTrue="1" operator="notEqual">
      <formula>""</formula>
    </cfRule>
  </conditionalFormatting>
  <conditionalFormatting sqref="E68:E83">
    <cfRule type="cellIs" dxfId="721" priority="536" stopIfTrue="1" operator="notEqual">
      <formula>""</formula>
    </cfRule>
  </conditionalFormatting>
  <conditionalFormatting sqref="E71:E83">
    <cfRule type="cellIs" dxfId="720" priority="535" stopIfTrue="1" operator="notEqual">
      <formula>""</formula>
    </cfRule>
  </conditionalFormatting>
  <conditionalFormatting sqref="E71:E83">
    <cfRule type="cellIs" dxfId="719" priority="534" stopIfTrue="1" operator="notEqual">
      <formula>""</formula>
    </cfRule>
  </conditionalFormatting>
  <conditionalFormatting sqref="E84:E85">
    <cfRule type="cellIs" dxfId="718" priority="533" stopIfTrue="1" operator="notEqual">
      <formula>""</formula>
    </cfRule>
  </conditionalFormatting>
  <conditionalFormatting sqref="D10">
    <cfRule type="cellIs" dxfId="717" priority="530" stopIfTrue="1" operator="equal">
      <formula>"Total"</formula>
    </cfRule>
  </conditionalFormatting>
  <conditionalFormatting sqref="D10">
    <cfRule type="cellIs" dxfId="716" priority="529" stopIfTrue="1" operator="equal">
      <formula>"Total"</formula>
    </cfRule>
  </conditionalFormatting>
  <conditionalFormatting sqref="E86:E87">
    <cfRule type="cellIs" dxfId="715" priority="515" stopIfTrue="1" operator="notEqual">
      <formula>""</formula>
    </cfRule>
  </conditionalFormatting>
  <conditionalFormatting sqref="E84:E85 G84:G85">
    <cfRule type="cellIs" dxfId="714" priority="527" stopIfTrue="1" operator="notEqual">
      <formula>""</formula>
    </cfRule>
  </conditionalFormatting>
  <conditionalFormatting sqref="E85 G85">
    <cfRule type="cellIs" dxfId="713" priority="526" stopIfTrue="1" operator="notEqual">
      <formula>""</formula>
    </cfRule>
  </conditionalFormatting>
  <conditionalFormatting sqref="E87 G87">
    <cfRule type="cellIs" dxfId="712" priority="512" stopIfTrue="1" operator="notEqual">
      <formula>""</formula>
    </cfRule>
  </conditionalFormatting>
  <conditionalFormatting sqref="E84:E85 G84:G85">
    <cfRule type="cellIs" dxfId="711" priority="524" stopIfTrue="1" operator="notEqual">
      <formula>""</formula>
    </cfRule>
  </conditionalFormatting>
  <conditionalFormatting sqref="E85 G85">
    <cfRule type="cellIs" dxfId="710" priority="523" stopIfTrue="1" operator="notEqual">
      <formula>""</formula>
    </cfRule>
  </conditionalFormatting>
  <conditionalFormatting sqref="E85">
    <cfRule type="cellIs" dxfId="709" priority="522" stopIfTrue="1" operator="notEqual">
      <formula>""</formula>
    </cfRule>
  </conditionalFormatting>
  <conditionalFormatting sqref="E86:E87 G86:G87">
    <cfRule type="cellIs" dxfId="708" priority="518" stopIfTrue="1" operator="notEqual">
      <formula>""</formula>
    </cfRule>
  </conditionalFormatting>
  <conditionalFormatting sqref="E87 G87">
    <cfRule type="cellIs" dxfId="707" priority="517" stopIfTrue="1" operator="notEqual">
      <formula>""</formula>
    </cfRule>
  </conditionalFormatting>
  <conditionalFormatting sqref="E86:E87 G86:G87">
    <cfRule type="cellIs" dxfId="706" priority="514" stopIfTrue="1" operator="notEqual">
      <formula>""</formula>
    </cfRule>
  </conditionalFormatting>
  <conditionalFormatting sqref="E87">
    <cfRule type="cellIs" dxfId="705" priority="511" stopIfTrue="1" operator="notEqual">
      <formula>""</formula>
    </cfRule>
  </conditionalFormatting>
  <conditionalFormatting sqref="E88:E89 G88:G89">
    <cfRule type="cellIs" dxfId="704" priority="507" stopIfTrue="1" operator="notEqual">
      <formula>""</formula>
    </cfRule>
  </conditionalFormatting>
  <conditionalFormatting sqref="E89 G89">
    <cfRule type="cellIs" dxfId="703" priority="506" stopIfTrue="1" operator="notEqual">
      <formula>""</formula>
    </cfRule>
  </conditionalFormatting>
  <conditionalFormatting sqref="E88:E89">
    <cfRule type="cellIs" dxfId="702" priority="504" stopIfTrue="1" operator="notEqual">
      <formula>""</formula>
    </cfRule>
  </conditionalFormatting>
  <conditionalFormatting sqref="E88:E89 G88:G89">
    <cfRule type="cellIs" dxfId="701" priority="503" stopIfTrue="1" operator="notEqual">
      <formula>""</formula>
    </cfRule>
  </conditionalFormatting>
  <conditionalFormatting sqref="E89 G89">
    <cfRule type="cellIs" dxfId="700" priority="501" stopIfTrue="1" operator="notEqual">
      <formula>""</formula>
    </cfRule>
  </conditionalFormatting>
  <conditionalFormatting sqref="E89">
    <cfRule type="cellIs" dxfId="699" priority="500" stopIfTrue="1" operator="notEqual">
      <formula>""</formula>
    </cfRule>
  </conditionalFormatting>
  <conditionalFormatting sqref="E90:E91 G90:G91">
    <cfRule type="cellIs" dxfId="698" priority="496" stopIfTrue="1" operator="notEqual">
      <formula>""</formula>
    </cfRule>
  </conditionalFormatting>
  <conditionalFormatting sqref="E91 G91">
    <cfRule type="cellIs" dxfId="697" priority="495" stopIfTrue="1" operator="notEqual">
      <formula>""</formula>
    </cfRule>
  </conditionalFormatting>
  <conditionalFormatting sqref="E90:E91">
    <cfRule type="cellIs" dxfId="696" priority="493" stopIfTrue="1" operator="notEqual">
      <formula>""</formula>
    </cfRule>
  </conditionalFormatting>
  <conditionalFormatting sqref="E90:E91 G90:G91">
    <cfRule type="cellIs" dxfId="695" priority="492" stopIfTrue="1" operator="notEqual">
      <formula>""</formula>
    </cfRule>
  </conditionalFormatting>
  <conditionalFormatting sqref="E91 G91">
    <cfRule type="cellIs" dxfId="694" priority="490" stopIfTrue="1" operator="notEqual">
      <formula>""</formula>
    </cfRule>
  </conditionalFormatting>
  <conditionalFormatting sqref="E91">
    <cfRule type="cellIs" dxfId="693" priority="489" stopIfTrue="1" operator="notEqual">
      <formula>""</formula>
    </cfRule>
  </conditionalFormatting>
  <conditionalFormatting sqref="E92:E93 G92:G93">
    <cfRule type="cellIs" dxfId="692" priority="485" stopIfTrue="1" operator="notEqual">
      <formula>""</formula>
    </cfRule>
  </conditionalFormatting>
  <conditionalFormatting sqref="E93 G93">
    <cfRule type="cellIs" dxfId="691" priority="484" stopIfTrue="1" operator="notEqual">
      <formula>""</formula>
    </cfRule>
  </conditionalFormatting>
  <conditionalFormatting sqref="E92:E93">
    <cfRule type="cellIs" dxfId="690" priority="482" stopIfTrue="1" operator="notEqual">
      <formula>""</formula>
    </cfRule>
  </conditionalFormatting>
  <conditionalFormatting sqref="E92:E93 G92:G93">
    <cfRule type="cellIs" dxfId="689" priority="481" stopIfTrue="1" operator="notEqual">
      <formula>""</formula>
    </cfRule>
  </conditionalFormatting>
  <conditionalFormatting sqref="E93 G93">
    <cfRule type="cellIs" dxfId="688" priority="479" stopIfTrue="1" operator="notEqual">
      <formula>""</formula>
    </cfRule>
  </conditionalFormatting>
  <conditionalFormatting sqref="E93">
    <cfRule type="cellIs" dxfId="687" priority="478" stopIfTrue="1" operator="notEqual">
      <formula>""</formula>
    </cfRule>
  </conditionalFormatting>
  <conditionalFormatting sqref="E94:E107 G94:G107">
    <cfRule type="cellIs" dxfId="686" priority="474" stopIfTrue="1" operator="notEqual">
      <formula>""</formula>
    </cfRule>
  </conditionalFormatting>
  <conditionalFormatting sqref="E95:E107 G95:G107">
    <cfRule type="cellIs" dxfId="685" priority="473" stopIfTrue="1" operator="notEqual">
      <formula>""</formula>
    </cfRule>
  </conditionalFormatting>
  <conditionalFormatting sqref="E94:E107">
    <cfRule type="cellIs" dxfId="684" priority="471" stopIfTrue="1" operator="notEqual">
      <formula>""</formula>
    </cfRule>
  </conditionalFormatting>
  <conditionalFormatting sqref="E94:E107 G94:G107">
    <cfRule type="cellIs" dxfId="683" priority="470" stopIfTrue="1" operator="notEqual">
      <formula>""</formula>
    </cfRule>
  </conditionalFormatting>
  <conditionalFormatting sqref="E95:E107 G95:G107">
    <cfRule type="cellIs" dxfId="682" priority="468" stopIfTrue="1" operator="notEqual">
      <formula>""</formula>
    </cfRule>
  </conditionalFormatting>
  <conditionalFormatting sqref="E95:E107">
    <cfRule type="cellIs" dxfId="681" priority="467" stopIfTrue="1" operator="notEqual">
      <formula>""</formula>
    </cfRule>
  </conditionalFormatting>
  <conditionalFormatting sqref="B121:C121">
    <cfRule type="cellIs" dxfId="680" priority="464" stopIfTrue="1" operator="notEqual">
      <formula>""</formula>
    </cfRule>
  </conditionalFormatting>
  <conditionalFormatting sqref="Y122:AA122">
    <cfRule type="cellIs" dxfId="679" priority="463" stopIfTrue="1" operator="notEqual">
      <formula>""</formula>
    </cfRule>
  </conditionalFormatting>
  <conditionalFormatting sqref="E109:E112">
    <cfRule type="cellIs" dxfId="678" priority="461" stopIfTrue="1" operator="notEqual">
      <formula>""</formula>
    </cfRule>
  </conditionalFormatting>
  <conditionalFormatting sqref="E109:E112">
    <cfRule type="cellIs" dxfId="677" priority="460" stopIfTrue="1" operator="notEqual">
      <formula>""</formula>
    </cfRule>
  </conditionalFormatting>
  <conditionalFormatting sqref="E109:E112">
    <cfRule type="cellIs" dxfId="676" priority="459" stopIfTrue="1" operator="notEqual">
      <formula>""</formula>
    </cfRule>
  </conditionalFormatting>
  <conditionalFormatting sqref="G115:G117">
    <cfRule type="cellIs" dxfId="675" priority="450" stopIfTrue="1" operator="notEqual">
      <formula>""</formula>
    </cfRule>
  </conditionalFormatting>
  <conditionalFormatting sqref="G114">
    <cfRule type="cellIs" dxfId="674" priority="451" stopIfTrue="1" operator="notEqual">
      <formula>""</formula>
    </cfRule>
  </conditionalFormatting>
  <conditionalFormatting sqref="G110:H110 H111:H120">
    <cfRule type="cellIs" dxfId="673" priority="455" stopIfTrue="1" operator="notEqual">
      <formula>""</formula>
    </cfRule>
  </conditionalFormatting>
  <conditionalFormatting sqref="G109">
    <cfRule type="cellIs" dxfId="672" priority="457" stopIfTrue="1" operator="notEqual">
      <formula>""</formula>
    </cfRule>
  </conditionalFormatting>
  <conditionalFormatting sqref="G109">
    <cfRule type="cellIs" dxfId="671" priority="458" stopIfTrue="1" operator="notEqual">
      <formula>""</formula>
    </cfRule>
  </conditionalFormatting>
  <conditionalFormatting sqref="G110:H110 H111:H120">
    <cfRule type="cellIs" dxfId="670" priority="456" stopIfTrue="1" operator="notEqual">
      <formula>""</formula>
    </cfRule>
  </conditionalFormatting>
  <conditionalFormatting sqref="G111:G113">
    <cfRule type="cellIs" dxfId="669" priority="453" stopIfTrue="1" operator="notEqual">
      <formula>""</formula>
    </cfRule>
  </conditionalFormatting>
  <conditionalFormatting sqref="G111:G113">
    <cfRule type="cellIs" dxfId="668" priority="454" stopIfTrue="1" operator="notEqual">
      <formula>""</formula>
    </cfRule>
  </conditionalFormatting>
  <conditionalFormatting sqref="G115:G117">
    <cfRule type="cellIs" dxfId="667" priority="449" stopIfTrue="1" operator="notEqual">
      <formula>""</formula>
    </cfRule>
  </conditionalFormatting>
  <conditionalFormatting sqref="G114">
    <cfRule type="cellIs" dxfId="666" priority="452" stopIfTrue="1" operator="notEqual">
      <formula>""</formula>
    </cfRule>
  </conditionalFormatting>
  <conditionalFormatting sqref="H109">
    <cfRule type="cellIs" dxfId="665" priority="445" stopIfTrue="1" operator="notEqual">
      <formula>""</formula>
    </cfRule>
  </conditionalFormatting>
  <conditionalFormatting sqref="E113:E117">
    <cfRule type="cellIs" dxfId="664" priority="444" stopIfTrue="1" operator="notEqual">
      <formula>""</formula>
    </cfRule>
  </conditionalFormatting>
  <conditionalFormatting sqref="E113:E117">
    <cfRule type="cellIs" dxfId="663" priority="443" stopIfTrue="1" operator="notEqual">
      <formula>""</formula>
    </cfRule>
  </conditionalFormatting>
  <conditionalFormatting sqref="E113:E117">
    <cfRule type="cellIs" dxfId="662" priority="442" stopIfTrue="1" operator="notEqual">
      <formula>""</formula>
    </cfRule>
  </conditionalFormatting>
  <conditionalFormatting sqref="G118:G120">
    <cfRule type="cellIs" dxfId="661" priority="441" stopIfTrue="1" operator="notEqual">
      <formula>""</formula>
    </cfRule>
  </conditionalFormatting>
  <conditionalFormatting sqref="G118:G120">
    <cfRule type="cellIs" dxfId="660" priority="440" stopIfTrue="1" operator="notEqual">
      <formula>""</formula>
    </cfRule>
  </conditionalFormatting>
  <conditionalFormatting sqref="E118:E120">
    <cfRule type="cellIs" dxfId="659" priority="437" stopIfTrue="1" operator="notEqual">
      <formula>""</formula>
    </cfRule>
  </conditionalFormatting>
  <conditionalFormatting sqref="E118:E120">
    <cfRule type="cellIs" dxfId="658" priority="436" stopIfTrue="1" operator="notEqual">
      <formula>""</formula>
    </cfRule>
  </conditionalFormatting>
  <conditionalFormatting sqref="E118:E120">
    <cfRule type="cellIs" dxfId="657" priority="435" stopIfTrue="1" operator="notEqual">
      <formula>""</formula>
    </cfRule>
  </conditionalFormatting>
  <conditionalFormatting sqref="D121">
    <cfRule type="cellIs" dxfId="656" priority="432" stopIfTrue="1" operator="equal">
      <formula>"Total"</formula>
    </cfRule>
  </conditionalFormatting>
  <conditionalFormatting sqref="B24:B95">
    <cfRule type="cellIs" dxfId="655" priority="101" stopIfTrue="1" operator="notEqual">
      <formula>""</formula>
    </cfRule>
  </conditionalFormatting>
  <conditionalFormatting sqref="D109">
    <cfRule type="cellIs" dxfId="654" priority="98" stopIfTrue="1" operator="notEqual">
      <formula>""</formula>
    </cfRule>
  </conditionalFormatting>
  <conditionalFormatting sqref="D109">
    <cfRule type="cellIs" dxfId="653" priority="100" stopIfTrue="1" operator="notEqual">
      <formula>""</formula>
    </cfRule>
  </conditionalFormatting>
  <conditionalFormatting sqref="D109">
    <cfRule type="cellIs" dxfId="652" priority="99" stopIfTrue="1" operator="notEqual">
      <formula>""</formula>
    </cfRule>
  </conditionalFormatting>
  <conditionalFormatting sqref="D110:D120">
    <cfRule type="cellIs" dxfId="651" priority="97" stopIfTrue="1" operator="equal">
      <formula>"Total"</formula>
    </cfRule>
  </conditionalFormatting>
  <conditionalFormatting sqref="C24:C35">
    <cfRule type="cellIs" dxfId="650" priority="46" stopIfTrue="1" operator="notEqual">
      <formula>""</formula>
    </cfRule>
  </conditionalFormatting>
  <conditionalFormatting sqref="C25:C35">
    <cfRule type="cellIs" dxfId="649" priority="45" stopIfTrue="1" operator="notEqual">
      <formula>""</formula>
    </cfRule>
  </conditionalFormatting>
  <conditionalFormatting sqref="C25:C35">
    <cfRule type="cellIs" dxfId="648" priority="44" stopIfTrue="1" operator="notEqual">
      <formula>""</formula>
    </cfRule>
  </conditionalFormatting>
  <conditionalFormatting sqref="C36:C47">
    <cfRule type="cellIs" dxfId="647" priority="43" stopIfTrue="1" operator="notEqual">
      <formula>""</formula>
    </cfRule>
  </conditionalFormatting>
  <conditionalFormatting sqref="C37:C47">
    <cfRule type="cellIs" dxfId="646" priority="42" stopIfTrue="1" operator="notEqual">
      <formula>""</formula>
    </cfRule>
  </conditionalFormatting>
  <conditionalFormatting sqref="C37:C47">
    <cfRule type="cellIs" dxfId="645" priority="41" stopIfTrue="1" operator="notEqual">
      <formula>""</formula>
    </cfRule>
  </conditionalFormatting>
  <conditionalFormatting sqref="C48:C59">
    <cfRule type="cellIs" dxfId="644" priority="40" stopIfTrue="1" operator="notEqual">
      <formula>""</formula>
    </cfRule>
  </conditionalFormatting>
  <conditionalFormatting sqref="C49:C59">
    <cfRule type="cellIs" dxfId="643" priority="38" stopIfTrue="1" operator="notEqual">
      <formula>""</formula>
    </cfRule>
  </conditionalFormatting>
  <conditionalFormatting sqref="C49:C59">
    <cfRule type="cellIs" dxfId="642" priority="39" stopIfTrue="1" operator="notEqual">
      <formula>""</formula>
    </cfRule>
  </conditionalFormatting>
  <conditionalFormatting sqref="C60:C71">
    <cfRule type="cellIs" dxfId="641" priority="37" stopIfTrue="1" operator="notEqual">
      <formula>""</formula>
    </cfRule>
  </conditionalFormatting>
  <conditionalFormatting sqref="C61:C71">
    <cfRule type="cellIs" dxfId="640" priority="36" stopIfTrue="1" operator="notEqual">
      <formula>""</formula>
    </cfRule>
  </conditionalFormatting>
  <conditionalFormatting sqref="C61:C71">
    <cfRule type="cellIs" dxfId="639" priority="35" stopIfTrue="1" operator="notEqual">
      <formula>""</formula>
    </cfRule>
  </conditionalFormatting>
  <conditionalFormatting sqref="C72:C83">
    <cfRule type="cellIs" dxfId="638" priority="34" stopIfTrue="1" operator="notEqual">
      <formula>""</formula>
    </cfRule>
  </conditionalFormatting>
  <conditionalFormatting sqref="C73:C83">
    <cfRule type="cellIs" dxfId="637" priority="33" stopIfTrue="1" operator="notEqual">
      <formula>""</formula>
    </cfRule>
  </conditionalFormatting>
  <conditionalFormatting sqref="C73:C83">
    <cfRule type="cellIs" dxfId="636" priority="32" stopIfTrue="1" operator="notEqual">
      <formula>""</formula>
    </cfRule>
  </conditionalFormatting>
  <conditionalFormatting sqref="F24:F107">
    <cfRule type="cellIs" dxfId="635" priority="52" stopIfTrue="1" operator="notEqual">
      <formula>""</formula>
    </cfRule>
  </conditionalFormatting>
  <conditionalFormatting sqref="C84:C95">
    <cfRule type="cellIs" dxfId="634" priority="31" stopIfTrue="1" operator="notEqual">
      <formula>""</formula>
    </cfRule>
  </conditionalFormatting>
  <conditionalFormatting sqref="F109">
    <cfRule type="cellIs" dxfId="633" priority="51" stopIfTrue="1" operator="notEqual">
      <formula>""</formula>
    </cfRule>
  </conditionalFormatting>
  <conditionalFormatting sqref="F110:F120">
    <cfRule type="cellIs" dxfId="632" priority="50" stopIfTrue="1" operator="notEqual">
      <formula>""</formula>
    </cfRule>
  </conditionalFormatting>
  <conditionalFormatting sqref="F110:F120">
    <cfRule type="cellIs" dxfId="631" priority="49" stopIfTrue="1" operator="notEqual">
      <formula>""</formula>
    </cfRule>
  </conditionalFormatting>
  <conditionalFormatting sqref="C85:C95">
    <cfRule type="cellIs" dxfId="630" priority="29" stopIfTrue="1" operator="notEqual">
      <formula>""</formula>
    </cfRule>
  </conditionalFormatting>
  <conditionalFormatting sqref="C85:C95">
    <cfRule type="cellIs" dxfId="629" priority="30" stopIfTrue="1" operator="notEqual">
      <formula>""</formula>
    </cfRule>
  </conditionalFormatting>
  <conditionalFormatting sqref="C96:C107">
    <cfRule type="cellIs" dxfId="628" priority="28" stopIfTrue="1" operator="notEqual">
      <formula>""</formula>
    </cfRule>
  </conditionalFormatting>
  <conditionalFormatting sqref="C97:C107">
    <cfRule type="cellIs" dxfId="627" priority="27" stopIfTrue="1" operator="notEqual">
      <formula>""</formula>
    </cfRule>
  </conditionalFormatting>
  <conditionalFormatting sqref="C97:C107">
    <cfRule type="cellIs" dxfId="626" priority="26" stopIfTrue="1" operator="notEqual">
      <formula>""</formula>
    </cfRule>
  </conditionalFormatting>
  <conditionalFormatting sqref="C108:C120">
    <cfRule type="cellIs" dxfId="625" priority="25" stopIfTrue="1" operator="notEqual">
      <formula>""</formula>
    </cfRule>
  </conditionalFormatting>
  <conditionalFormatting sqref="C109:C120">
    <cfRule type="cellIs" dxfId="624" priority="24" stopIfTrue="1" operator="notEqual">
      <formula>""</formula>
    </cfRule>
  </conditionalFormatting>
  <conditionalFormatting sqref="C109:C120">
    <cfRule type="cellIs" dxfId="623" priority="23" stopIfTrue="1" operator="notEqual">
      <formula>""</formula>
    </cfRule>
  </conditionalFormatting>
  <conditionalFormatting sqref="E12:E23 G12:H23">
    <cfRule type="cellIs" dxfId="622" priority="22" stopIfTrue="1" operator="notEqual">
      <formula>""</formula>
    </cfRule>
  </conditionalFormatting>
  <conditionalFormatting sqref="B12:B23">
    <cfRule type="cellIs" dxfId="621" priority="20" stopIfTrue="1" operator="notEqual">
      <formula>""</formula>
    </cfRule>
  </conditionalFormatting>
  <conditionalFormatting sqref="F12:F23">
    <cfRule type="cellIs" dxfId="620" priority="19" stopIfTrue="1" operator="notEqual">
      <formula>""</formula>
    </cfRule>
  </conditionalFormatting>
  <conditionalFormatting sqref="C12:C23">
    <cfRule type="cellIs" dxfId="619" priority="18" stopIfTrue="1" operator="notEqual">
      <formula>""</formula>
    </cfRule>
  </conditionalFormatting>
  <conditionalFormatting sqref="C13:C23">
    <cfRule type="cellIs" dxfId="618" priority="17" stopIfTrue="1" operator="notEqual">
      <formula>""</formula>
    </cfRule>
  </conditionalFormatting>
  <conditionalFormatting sqref="C13:C23">
    <cfRule type="cellIs" dxfId="617" priority="16" stopIfTrue="1" operator="notEqual">
      <formula>""</formula>
    </cfRule>
  </conditionalFormatting>
  <conditionalFormatting sqref="B84:B95">
    <cfRule type="cellIs" dxfId="616" priority="15" stopIfTrue="1" operator="notEqual">
      <formula>""</formula>
    </cfRule>
  </conditionalFormatting>
  <conditionalFormatting sqref="B84:B95">
    <cfRule type="cellIs" dxfId="615" priority="14" stopIfTrue="1" operator="notEqual">
      <formula>""</formula>
    </cfRule>
  </conditionalFormatting>
  <conditionalFormatting sqref="B96:B107">
    <cfRule type="cellIs" dxfId="614" priority="13" stopIfTrue="1" operator="notEqual">
      <formula>""</formula>
    </cfRule>
  </conditionalFormatting>
  <conditionalFormatting sqref="B96:B107">
    <cfRule type="cellIs" dxfId="613" priority="12" stopIfTrue="1" operator="notEqual">
      <formula>""</formula>
    </cfRule>
  </conditionalFormatting>
  <conditionalFormatting sqref="B109:B120">
    <cfRule type="cellIs" dxfId="612" priority="9" stopIfTrue="1" operator="notEqual">
      <formula>""</formula>
    </cfRule>
  </conditionalFormatting>
  <conditionalFormatting sqref="B109:B120">
    <cfRule type="cellIs" dxfId="611" priority="8" stopIfTrue="1" operator="notEqual">
      <formula>""</formula>
    </cfRule>
  </conditionalFormatting>
  <conditionalFormatting sqref="D12:D107">
    <cfRule type="cellIs" dxfId="610" priority="2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rowBreaks count="1" manualBreakCount="1">
    <brk id="108"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2"/>
  <sheetViews>
    <sheetView zoomScale="110" zoomScaleNormal="110" workbookViewId="0">
      <pane ySplit="10" topLeftCell="A11" activePane="bottomLeft" state="frozen"/>
      <selection pane="bottomLeft" activeCell="H17" sqref="H17"/>
    </sheetView>
  </sheetViews>
  <sheetFormatPr defaultRowHeight="12.5"/>
  <cols>
    <col min="1" max="1" width="8.453125" customWidth="1"/>
    <col min="2" max="2" width="3.1796875" customWidth="1"/>
    <col min="3" max="3" width="5" style="1" customWidth="1"/>
    <col min="4" max="4" width="5.81640625" style="1" customWidth="1"/>
    <col min="5" max="5" width="6.7265625" style="1" customWidth="1"/>
    <col min="6" max="6" width="7" style="1" customWidth="1"/>
    <col min="7" max="7" width="6.7265625" style="1" customWidth="1"/>
    <col min="8" max="8" width="6.54296875" style="1" customWidth="1"/>
    <col min="9" max="9" width="8.81640625" style="1" customWidth="1"/>
    <col min="10" max="11" width="10.81640625" style="1" customWidth="1"/>
    <col min="12" max="12" width="11.26953125" style="1" customWidth="1"/>
    <col min="13" max="14" width="10.81640625" style="1" customWidth="1"/>
    <col min="15" max="15" width="9" style="1" customWidth="1"/>
  </cols>
  <sheetData>
    <row r="1" spans="2:15" ht="1.5" customHeight="1"/>
    <row r="3" spans="2:15" ht="9" customHeight="1"/>
    <row r="4" spans="2:15" ht="9.75" customHeight="1">
      <c r="J4" s="2"/>
      <c r="K4" s="2"/>
    </row>
    <row r="5" spans="2:15" ht="15.75" customHeight="1">
      <c r="J5" s="2"/>
      <c r="K5" s="2"/>
    </row>
    <row r="6" spans="2:15" ht="14">
      <c r="C6" s="101" t="s">
        <v>3</v>
      </c>
      <c r="D6" s="101"/>
      <c r="E6" s="101"/>
      <c r="F6" s="101"/>
      <c r="G6" s="101"/>
      <c r="H6" s="101"/>
      <c r="I6" s="39"/>
      <c r="J6" s="39"/>
      <c r="L6" s="102" t="s">
        <v>34</v>
      </c>
      <c r="M6" s="19"/>
      <c r="N6" s="19"/>
      <c r="O6" s="205">
        <f>'base(indices)'!I2</f>
        <v>45505</v>
      </c>
    </row>
    <row r="7" spans="2:15" ht="7.5" customHeight="1">
      <c r="C7"/>
      <c r="D7"/>
      <c r="E7"/>
      <c r="F7"/>
      <c r="G7"/>
      <c r="H7"/>
      <c r="I7"/>
      <c r="J7"/>
      <c r="K7"/>
      <c r="L7"/>
      <c r="M7"/>
      <c r="N7"/>
      <c r="O7"/>
    </row>
    <row r="8" spans="2:15" ht="13.5" thickBot="1">
      <c r="C8" s="6" t="s">
        <v>35</v>
      </c>
      <c r="D8" s="6"/>
      <c r="G8" s="5"/>
      <c r="H8" s="5"/>
      <c r="K8" s="200" t="s">
        <v>47</v>
      </c>
      <c r="L8" s="201"/>
      <c r="N8" s="197" t="s">
        <v>48</v>
      </c>
      <c r="O8" s="198"/>
    </row>
    <row r="9" spans="2:15" ht="14.25" customHeight="1">
      <c r="B9" s="438" t="s">
        <v>6</v>
      </c>
      <c r="C9" s="474" t="s">
        <v>7</v>
      </c>
      <c r="D9" s="448" t="s">
        <v>8</v>
      </c>
      <c r="E9" s="446" t="s">
        <v>9</v>
      </c>
      <c r="F9" s="446" t="s">
        <v>10</v>
      </c>
      <c r="G9" s="446" t="s">
        <v>37</v>
      </c>
      <c r="H9" s="446" t="s">
        <v>38</v>
      </c>
      <c r="I9" s="476" t="s">
        <v>49</v>
      </c>
      <c r="J9" s="486" t="s">
        <v>41</v>
      </c>
      <c r="K9" s="488">
        <v>0.9</v>
      </c>
      <c r="L9" s="480">
        <v>0.8</v>
      </c>
      <c r="M9" s="482">
        <v>0.7</v>
      </c>
      <c r="N9" s="480">
        <v>0.6</v>
      </c>
      <c r="O9" s="484">
        <v>0.5</v>
      </c>
    </row>
    <row r="10" spans="2:15" ht="24.75" customHeight="1" thickBot="1">
      <c r="B10" s="473"/>
      <c r="C10" s="475"/>
      <c r="D10" s="456"/>
      <c r="E10" s="467"/>
      <c r="F10" s="467"/>
      <c r="G10" s="467"/>
      <c r="H10" s="467"/>
      <c r="I10" s="477"/>
      <c r="J10" s="487"/>
      <c r="K10" s="489"/>
      <c r="L10" s="481"/>
      <c r="M10" s="483"/>
      <c r="N10" s="481"/>
      <c r="O10" s="485"/>
    </row>
    <row r="11" spans="2:15" s="26" customFormat="1" ht="13.5" customHeight="1">
      <c r="B11" s="330">
        <v>4</v>
      </c>
      <c r="C11" s="309">
        <v>42401</v>
      </c>
      <c r="D11" s="275">
        <f>788*2+880*2</f>
        <v>3336</v>
      </c>
      <c r="E11" s="241">
        <f>'base(indices)'!G77</f>
        <v>1.3399086499999999</v>
      </c>
      <c r="F11" s="185">
        <f t="shared" ref="F11:F14" si="0">D11*E11</f>
        <v>4469.9352564000001</v>
      </c>
      <c r="G11" s="79">
        <f>'base(indices)'!I147</f>
        <v>0.30830000000000002</v>
      </c>
      <c r="H11" s="298">
        <f t="shared" ref="H11:H14" si="1">F11*G11</f>
        <v>1378.0810395481201</v>
      </c>
      <c r="I11" s="331">
        <f>(F11+H11)</f>
        <v>5848.0162959481204</v>
      </c>
      <c r="J11" s="297">
        <f>I11</f>
        <v>5848.0162959481204</v>
      </c>
      <c r="K11" s="297">
        <f>J11*K$9</f>
        <v>5263.2146663533085</v>
      </c>
      <c r="L11" s="297">
        <f>J11*$L$9</f>
        <v>4678.4130367584967</v>
      </c>
      <c r="M11" s="199">
        <f>J11*M$9</f>
        <v>4093.6114071636839</v>
      </c>
      <c r="N11" s="199">
        <f>J11*N$9</f>
        <v>3508.8097775688721</v>
      </c>
      <c r="O11" s="123">
        <f>J11*O$9</f>
        <v>2924.0081479740602</v>
      </c>
    </row>
    <row r="12" spans="2:15" s="26" customFormat="1" ht="13.5" customHeight="1">
      <c r="B12" s="330">
        <v>4</v>
      </c>
      <c r="C12" s="50">
        <v>42767</v>
      </c>
      <c r="D12" s="51">
        <f>880*2+937*2</f>
        <v>3634</v>
      </c>
      <c r="E12" s="87">
        <f>'base(indices)'!G89</f>
        <v>1.2647914899999999</v>
      </c>
      <c r="F12" s="52">
        <f t="shared" si="0"/>
        <v>4596.2522746599998</v>
      </c>
      <c r="G12" s="42">
        <f>'base(indices)'!I147</f>
        <v>0.30830000000000002</v>
      </c>
      <c r="H12" s="299">
        <f t="shared" si="1"/>
        <v>1417.0245762776781</v>
      </c>
      <c r="I12" s="332">
        <f>(F12+H12)</f>
        <v>6013.2768509376783</v>
      </c>
      <c r="J12" s="123">
        <f t="shared" ref="J12:J14" si="2">I12</f>
        <v>6013.2768509376783</v>
      </c>
      <c r="K12" s="123">
        <f>J12*K$9</f>
        <v>5411.949165843911</v>
      </c>
      <c r="L12" s="123">
        <f>J12*$L$9</f>
        <v>4810.6214807501428</v>
      </c>
      <c r="M12" s="199">
        <f>J12*M$9</f>
        <v>4209.2937956563746</v>
      </c>
      <c r="N12" s="199">
        <f>J12*N$9</f>
        <v>3607.9661105626069</v>
      </c>
      <c r="O12" s="123">
        <f>J12*O$9</f>
        <v>3006.6384254688392</v>
      </c>
    </row>
    <row r="13" spans="2:15" s="26" customFormat="1" ht="13.5" customHeight="1">
      <c r="B13" s="330">
        <v>4</v>
      </c>
      <c r="C13" s="50">
        <v>43132</v>
      </c>
      <c r="D13" s="51">
        <f>937*2+954*2</f>
        <v>3782</v>
      </c>
      <c r="E13" s="87">
        <f>'base(indices)'!G101</f>
        <v>1.2277241800000001</v>
      </c>
      <c r="F13" s="52">
        <f t="shared" si="0"/>
        <v>4643.2528487600002</v>
      </c>
      <c r="G13" s="42">
        <f>'base(indices)'!I147</f>
        <v>0.30830000000000002</v>
      </c>
      <c r="H13" s="299">
        <f t="shared" si="1"/>
        <v>1431.5148532727083</v>
      </c>
      <c r="I13" s="332">
        <f t="shared" ref="I13:I14" si="3">(F13+H13)</f>
        <v>6074.7677020327083</v>
      </c>
      <c r="J13" s="123">
        <f t="shared" si="2"/>
        <v>6074.7677020327083</v>
      </c>
      <c r="K13" s="123">
        <f>J13*K$9</f>
        <v>5467.2909318294378</v>
      </c>
      <c r="L13" s="123">
        <f>J13*$L$9</f>
        <v>4859.8141616261664</v>
      </c>
      <c r="M13" s="199">
        <f>J13*M$9</f>
        <v>4252.337391422896</v>
      </c>
      <c r="N13" s="199">
        <f>J13*N$9</f>
        <v>3644.860621219625</v>
      </c>
      <c r="O13" s="123">
        <f>J13*O$9</f>
        <v>3037.3838510163541</v>
      </c>
    </row>
    <row r="14" spans="2:15" ht="13.5" customHeight="1">
      <c r="B14" s="330">
        <v>4</v>
      </c>
      <c r="C14" s="50">
        <v>43497</v>
      </c>
      <c r="D14" s="51">
        <f>954*2+998*2</f>
        <v>3904</v>
      </c>
      <c r="E14" s="87">
        <f>'base(indices)'!G113</f>
        <v>1.1831498</v>
      </c>
      <c r="F14" s="52">
        <f t="shared" si="0"/>
        <v>4619.0168192000001</v>
      </c>
      <c r="G14" s="42">
        <f>'base(indices)'!I147</f>
        <v>0.30830000000000002</v>
      </c>
      <c r="H14" s="299">
        <f t="shared" si="1"/>
        <v>1424.0428853593601</v>
      </c>
      <c r="I14" s="332">
        <f t="shared" si="3"/>
        <v>6043.0597045593604</v>
      </c>
      <c r="J14" s="123">
        <f t="shared" si="2"/>
        <v>6043.0597045593604</v>
      </c>
      <c r="K14" s="123">
        <f>J14*K$9</f>
        <v>5438.7537341034249</v>
      </c>
      <c r="L14" s="123">
        <f>J14*$L$9</f>
        <v>4834.4477636474885</v>
      </c>
      <c r="M14" s="199">
        <f>J14*M$9</f>
        <v>4230.1417931915521</v>
      </c>
      <c r="N14" s="199">
        <f>J14*N$9</f>
        <v>3625.8358227356161</v>
      </c>
      <c r="O14" s="123">
        <f>J14*O$9</f>
        <v>3021.5298522796802</v>
      </c>
    </row>
    <row r="15" spans="2:15" ht="13.5" customHeight="1">
      <c r="B15" s="330">
        <v>4</v>
      </c>
      <c r="C15" s="50">
        <v>43862</v>
      </c>
      <c r="D15" s="51">
        <f>998*2+1045*2</f>
        <v>4086</v>
      </c>
      <c r="E15" s="87">
        <f>'base(indices)'!G125</f>
        <v>1.1339588599999999</v>
      </c>
      <c r="F15" s="52">
        <f>D15*E15</f>
        <v>4633.3559019599998</v>
      </c>
      <c r="G15" s="42">
        <f>'base(indices)'!I147</f>
        <v>0.30830000000000002</v>
      </c>
      <c r="H15" s="299">
        <f>F15*G15</f>
        <v>1428.4636245742679</v>
      </c>
      <c r="I15" s="332">
        <f>(F15+H15)</f>
        <v>6061.8195265342674</v>
      </c>
      <c r="J15" s="123">
        <f>I15</f>
        <v>6061.8195265342674</v>
      </c>
      <c r="K15" s="123">
        <f>J15*K$9</f>
        <v>5455.637573880841</v>
      </c>
      <c r="L15" s="123">
        <f>J15*$L$9</f>
        <v>4849.4556212274138</v>
      </c>
      <c r="M15" s="199">
        <f>J15*M$9</f>
        <v>4243.2736685739874</v>
      </c>
      <c r="N15" s="199">
        <f>J15*N$9</f>
        <v>3637.0917159205605</v>
      </c>
      <c r="O15" s="123">
        <f>J15*O$9</f>
        <v>3030.9097632671337</v>
      </c>
    </row>
    <row r="16" spans="2:15" ht="13.5" customHeight="1">
      <c r="B16" s="327">
        <v>4</v>
      </c>
      <c r="C16" s="50">
        <v>44228</v>
      </c>
      <c r="D16" s="51">
        <f>1045*2+1100*2</f>
        <v>4290</v>
      </c>
      <c r="E16" s="87">
        <f>'base(indices)'!G137</f>
        <v>1.0872098800000001</v>
      </c>
      <c r="F16" s="63">
        <f>D16*E16</f>
        <v>4664.1303852000001</v>
      </c>
      <c r="G16" s="42">
        <f>'base(indices)'!I147</f>
        <v>0.30830000000000002</v>
      </c>
      <c r="H16" s="299">
        <f>F16*G16</f>
        <v>1437.9513977571601</v>
      </c>
      <c r="I16" s="328">
        <f>(F16+H16)</f>
        <v>6102.0817829571606</v>
      </c>
      <c r="J16" s="123">
        <f>I16</f>
        <v>6102.0817829571606</v>
      </c>
      <c r="K16" s="123">
        <f t="shared" ref="K16:O19" si="4">$J16*K$9</f>
        <v>5491.8736046614449</v>
      </c>
      <c r="L16" s="123">
        <f t="shared" si="4"/>
        <v>4881.6654263657283</v>
      </c>
      <c r="M16" s="199">
        <f t="shared" si="4"/>
        <v>4271.4572480700126</v>
      </c>
      <c r="N16" s="199">
        <f t="shared" si="4"/>
        <v>3661.2490697742965</v>
      </c>
      <c r="O16" s="123">
        <f t="shared" si="4"/>
        <v>3051.0408914785803</v>
      </c>
    </row>
    <row r="17" spans="2:16" ht="13.5" customHeight="1">
      <c r="B17" s="327">
        <v>4</v>
      </c>
      <c r="C17" s="50">
        <v>44593</v>
      </c>
      <c r="D17" s="51">
        <f>1100*2+1212*2</f>
        <v>4624</v>
      </c>
      <c r="E17" s="329">
        <f>'base(indices)'!G149</f>
        <v>0.99999998000000001</v>
      </c>
      <c r="F17" s="63">
        <f>D17*E17</f>
        <v>4623.9999075200003</v>
      </c>
      <c r="G17" s="42">
        <f>'base(indices)'!I149</f>
        <v>0.29330000000000001</v>
      </c>
      <c r="H17" s="299">
        <f>F17*G17</f>
        <v>1356.2191728756161</v>
      </c>
      <c r="I17" s="328">
        <f>(F17+H17)</f>
        <v>5980.2190803956164</v>
      </c>
      <c r="J17" s="123">
        <f>I17</f>
        <v>5980.2190803956164</v>
      </c>
      <c r="K17" s="123">
        <f t="shared" si="4"/>
        <v>5382.1971723560546</v>
      </c>
      <c r="L17" s="123">
        <f t="shared" si="4"/>
        <v>4784.1752643164937</v>
      </c>
      <c r="M17" s="199">
        <f t="shared" si="4"/>
        <v>4186.1533562769309</v>
      </c>
      <c r="N17" s="199">
        <f t="shared" si="4"/>
        <v>3588.1314482373696</v>
      </c>
      <c r="O17" s="123">
        <f t="shared" si="4"/>
        <v>2990.1095401978082</v>
      </c>
    </row>
    <row r="18" spans="2:16" ht="13.5" customHeight="1">
      <c r="B18" s="327">
        <v>4</v>
      </c>
      <c r="C18" s="50">
        <v>44958</v>
      </c>
      <c r="D18" s="51">
        <f>1212*2+1302*2</f>
        <v>5028</v>
      </c>
      <c r="E18" s="329">
        <f>'base(indices)'!G161</f>
        <v>0.99999998000000001</v>
      </c>
      <c r="F18" s="63">
        <f>D18*E18</f>
        <v>5027.9998994400003</v>
      </c>
      <c r="G18" s="42">
        <f>'base(indices)'!I161</f>
        <v>0.1721</v>
      </c>
      <c r="H18" s="299">
        <f>F18*G18</f>
        <v>865.31878269362403</v>
      </c>
      <c r="I18" s="328">
        <f>(F18+H18)</f>
        <v>5893.318682133624</v>
      </c>
      <c r="J18" s="123">
        <f>I18</f>
        <v>5893.318682133624</v>
      </c>
      <c r="K18" s="123">
        <f t="shared" si="4"/>
        <v>5303.9868139202617</v>
      </c>
      <c r="L18" s="123">
        <f t="shared" si="4"/>
        <v>4714.6549457068995</v>
      </c>
      <c r="M18" s="199">
        <f t="shared" si="4"/>
        <v>4125.3230774935364</v>
      </c>
      <c r="N18" s="199">
        <f t="shared" si="4"/>
        <v>3535.9912092801742</v>
      </c>
      <c r="O18" s="123">
        <f t="shared" si="4"/>
        <v>2946.659341066812</v>
      </c>
    </row>
    <row r="19" spans="2:16">
      <c r="B19" s="327">
        <v>4</v>
      </c>
      <c r="C19" s="50">
        <v>45323</v>
      </c>
      <c r="D19" s="51">
        <f>1320*2+1412*2</f>
        <v>5464</v>
      </c>
      <c r="E19" s="329">
        <f>'base(indices)'!G173</f>
        <v>0.99999998000000001</v>
      </c>
      <c r="F19" s="63">
        <f>D19*E19</f>
        <v>5463.9998907199997</v>
      </c>
      <c r="G19" s="42">
        <f>'base(indices)'!I173</f>
        <v>5.0500000000000003E-2</v>
      </c>
      <c r="H19" s="299">
        <f>F19*G19</f>
        <v>275.93199448135999</v>
      </c>
      <c r="I19" s="328">
        <f>(F19+H19)</f>
        <v>5739.9318852013594</v>
      </c>
      <c r="J19" s="123">
        <f>I19</f>
        <v>5739.9318852013594</v>
      </c>
      <c r="K19" s="123">
        <f t="shared" si="4"/>
        <v>5165.9386966812235</v>
      </c>
      <c r="L19" s="123">
        <f t="shared" si="4"/>
        <v>4591.9455081610877</v>
      </c>
      <c r="M19" s="199">
        <f t="shared" si="4"/>
        <v>4017.9523196409514</v>
      </c>
      <c r="N19" s="199">
        <f t="shared" si="4"/>
        <v>3443.9591311208155</v>
      </c>
      <c r="O19" s="123">
        <f t="shared" si="4"/>
        <v>2869.9659426006797</v>
      </c>
    </row>
    <row r="20" spans="2:16">
      <c r="C20" s="24"/>
      <c r="D20"/>
      <c r="K20" s="7"/>
      <c r="L20" s="9"/>
      <c r="M20" s="9"/>
      <c r="N20" s="9"/>
      <c r="O20" s="9"/>
    </row>
    <row r="21" spans="2:16">
      <c r="B21" s="24" t="str">
        <f>'Benef com 13º'!B199</f>
        <v>ORTN/OTN/BTN até 02/91 + INPC até 12/92 + IRSM até 02/94 + URV até 06/94 + IPCR até 06/95 + INPC até 04/96 + IGPDI até 09/2006 + IPCA-E + Selic após 12/021</v>
      </c>
      <c r="P21" s="1"/>
    </row>
    <row r="22" spans="2:16">
      <c r="C22" s="8"/>
      <c r="D22" s="8"/>
      <c r="E22" s="8"/>
      <c r="F22" s="8"/>
      <c r="G22" s="8"/>
      <c r="H22" s="8"/>
      <c r="I22" s="15"/>
      <c r="J22" s="8"/>
      <c r="K22" s="9"/>
      <c r="L22" s="9"/>
      <c r="M22" s="9"/>
      <c r="N22" s="9"/>
      <c r="O22" s="9"/>
    </row>
  </sheetData>
  <sheetProtection selectLockedCells="1" selectUnlockedCells="1"/>
  <mergeCells count="14">
    <mergeCell ref="L9:L10"/>
    <mergeCell ref="M9:M10"/>
    <mergeCell ref="N9:N10"/>
    <mergeCell ref="O9:O10"/>
    <mergeCell ref="G9:G10"/>
    <mergeCell ref="H9:H10"/>
    <mergeCell ref="I9:I10"/>
    <mergeCell ref="J9:J10"/>
    <mergeCell ref="K9:K10"/>
    <mergeCell ref="B9:B10"/>
    <mergeCell ref="C9:C10"/>
    <mergeCell ref="D9:D10"/>
    <mergeCell ref="E9:E10"/>
    <mergeCell ref="F9:F10"/>
  </mergeCells>
  <conditionalFormatting sqref="F11:I12 F13:F16 H13:I15 C11:D16 G14 G16 G18">
    <cfRule type="cellIs" dxfId="609" priority="35" stopIfTrue="1" operator="notEqual">
      <formula>""</formula>
    </cfRule>
  </conditionalFormatting>
  <conditionalFormatting sqref="E9 E11:E17">
    <cfRule type="cellIs" dxfId="608" priority="34" stopIfTrue="1" operator="equal">
      <formula>"Total"</formula>
    </cfRule>
  </conditionalFormatting>
  <conditionalFormatting sqref="E9">
    <cfRule type="cellIs" dxfId="607" priority="33" stopIfTrue="1" operator="equal">
      <formula>"Total"</formula>
    </cfRule>
  </conditionalFormatting>
  <conditionalFormatting sqref="F14 H14">
    <cfRule type="cellIs" dxfId="606" priority="32" stopIfTrue="1" operator="notEqual">
      <formula>""</formula>
    </cfRule>
  </conditionalFormatting>
  <conditionalFormatting sqref="F14 H14">
    <cfRule type="cellIs" dxfId="605" priority="31" stopIfTrue="1" operator="notEqual">
      <formula>""</formula>
    </cfRule>
  </conditionalFormatting>
  <conditionalFormatting sqref="F14">
    <cfRule type="cellIs" dxfId="604" priority="30" stopIfTrue="1" operator="notEqual">
      <formula>""</formula>
    </cfRule>
  </conditionalFormatting>
  <conditionalFormatting sqref="H16:I16">
    <cfRule type="cellIs" dxfId="603" priority="28" stopIfTrue="1" operator="notEqual">
      <formula>""</formula>
    </cfRule>
  </conditionalFormatting>
  <conditionalFormatting sqref="H16:I16">
    <cfRule type="cellIs" dxfId="602" priority="29" stopIfTrue="1" operator="notEqual">
      <formula>""</formula>
    </cfRule>
  </conditionalFormatting>
  <conditionalFormatting sqref="F17 C17">
    <cfRule type="cellIs" dxfId="601" priority="27" stopIfTrue="1" operator="notEqual">
      <formula>""</formula>
    </cfRule>
  </conditionalFormatting>
  <conditionalFormatting sqref="H17:I17">
    <cfRule type="cellIs" dxfId="600" priority="24" stopIfTrue="1" operator="notEqual">
      <formula>""</formula>
    </cfRule>
  </conditionalFormatting>
  <conditionalFormatting sqref="H17:I17">
    <cfRule type="cellIs" dxfId="599" priority="25" stopIfTrue="1" operator="notEqual">
      <formula>""</formula>
    </cfRule>
  </conditionalFormatting>
  <conditionalFormatting sqref="D17">
    <cfRule type="cellIs" dxfId="598" priority="22" stopIfTrue="1" operator="notEqual">
      <formula>""</formula>
    </cfRule>
  </conditionalFormatting>
  <conditionalFormatting sqref="G13 G15 G17">
    <cfRule type="cellIs" dxfId="597" priority="18" stopIfTrue="1" operator="notEqual">
      <formula>""</formula>
    </cfRule>
  </conditionalFormatting>
  <conditionalFormatting sqref="C16">
    <cfRule type="cellIs" dxfId="596" priority="17" stopIfTrue="1" operator="notEqual">
      <formula>""</formula>
    </cfRule>
  </conditionalFormatting>
  <conditionalFormatting sqref="D16">
    <cfRule type="cellIs" dxfId="595" priority="16" stopIfTrue="1" operator="notEqual">
      <formula>""</formula>
    </cfRule>
  </conditionalFormatting>
  <conditionalFormatting sqref="E17">
    <cfRule type="cellIs" dxfId="594" priority="15" stopIfTrue="1" operator="equal">
      <formula>"Total"</formula>
    </cfRule>
  </conditionalFormatting>
  <conditionalFormatting sqref="E18">
    <cfRule type="cellIs" dxfId="593" priority="14" stopIfTrue="1" operator="equal">
      <formula>"Total"</formula>
    </cfRule>
  </conditionalFormatting>
  <conditionalFormatting sqref="F18 C18">
    <cfRule type="cellIs" dxfId="592" priority="13" stopIfTrue="1" operator="notEqual">
      <formula>""</formula>
    </cfRule>
  </conditionalFormatting>
  <conditionalFormatting sqref="H18:I18">
    <cfRule type="cellIs" dxfId="591" priority="11" stopIfTrue="1" operator="notEqual">
      <formula>""</formula>
    </cfRule>
  </conditionalFormatting>
  <conditionalFormatting sqref="H18:I18">
    <cfRule type="cellIs" dxfId="590" priority="12" stopIfTrue="1" operator="notEqual">
      <formula>""</formula>
    </cfRule>
  </conditionalFormatting>
  <conditionalFormatting sqref="D18">
    <cfRule type="cellIs" dxfId="589" priority="10" stopIfTrue="1" operator="notEqual">
      <formula>""</formula>
    </cfRule>
  </conditionalFormatting>
  <conditionalFormatting sqref="E18">
    <cfRule type="cellIs" dxfId="588" priority="8" stopIfTrue="1" operator="equal">
      <formula>"Total"</formula>
    </cfRule>
  </conditionalFormatting>
  <conditionalFormatting sqref="G19">
    <cfRule type="cellIs" dxfId="587" priority="7" stopIfTrue="1" operator="notEqual">
      <formula>""</formula>
    </cfRule>
  </conditionalFormatting>
  <conditionalFormatting sqref="E19">
    <cfRule type="cellIs" dxfId="586" priority="6" stopIfTrue="1" operator="equal">
      <formula>"Total"</formula>
    </cfRule>
  </conditionalFormatting>
  <conditionalFormatting sqref="F19 C19">
    <cfRule type="cellIs" dxfId="585" priority="5" stopIfTrue="1" operator="notEqual">
      <formula>""</formula>
    </cfRule>
  </conditionalFormatting>
  <conditionalFormatting sqref="H19:I19">
    <cfRule type="cellIs" dxfId="584" priority="3" stopIfTrue="1" operator="notEqual">
      <formula>""</formula>
    </cfRule>
  </conditionalFormatting>
  <conditionalFormatting sqref="H19:I19">
    <cfRule type="cellIs" dxfId="583" priority="4" stopIfTrue="1" operator="notEqual">
      <formula>""</formula>
    </cfRule>
  </conditionalFormatting>
  <conditionalFormatting sqref="D19">
    <cfRule type="cellIs" dxfId="582" priority="2" stopIfTrue="1" operator="notEqual">
      <formula>""</formula>
    </cfRule>
  </conditionalFormatting>
  <conditionalFormatting sqref="E19">
    <cfRule type="cellIs" dxfId="581" priority="1" stopIfTrue="1" operator="equal">
      <formula>"Total"</formula>
    </cfRule>
  </conditionalFormatting>
  <pageMargins left="0.39370078740157483" right="0.23622047244094491" top="0.15748031496062992" bottom="0.19685039370078741" header="0.31496062992125984" footer="0.31496062992125984"/>
  <pageSetup paperSize="9" scale="93" orientation="landscape" horizontalDpi="4294967294" vertic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J42" sqref="J42"/>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v>
      </c>
      <c r="K2" s="230"/>
    </row>
    <row r="3" spans="2:14" ht="27" customHeight="1" thickBot="1">
      <c r="B3" s="229" t="s">
        <v>51</v>
      </c>
      <c r="C3" s="229" t="s">
        <v>52</v>
      </c>
      <c r="D3" s="228" t="s">
        <v>7</v>
      </c>
      <c r="E3" s="227" t="s">
        <v>53</v>
      </c>
      <c r="F3" s="227" t="s">
        <v>54</v>
      </c>
      <c r="G3" s="227" t="s">
        <v>20</v>
      </c>
      <c r="I3" s="229" t="s">
        <v>51</v>
      </c>
      <c r="J3" s="229" t="s">
        <v>52</v>
      </c>
      <c r="K3" s="228" t="s">
        <v>7</v>
      </c>
      <c r="L3" s="227" t="s">
        <v>53</v>
      </c>
      <c r="M3" s="227" t="s">
        <v>54</v>
      </c>
      <c r="N3" s="227" t="s">
        <v>20</v>
      </c>
    </row>
    <row r="4" spans="2:14" ht="12.75" customHeight="1">
      <c r="B4" s="223">
        <f>'Benef com 13º'!A107</f>
        <v>72</v>
      </c>
      <c r="C4" s="223">
        <f t="shared" ref="C4:C44" si="0">C5</f>
        <v>7</v>
      </c>
      <c r="D4" s="226">
        <v>43101</v>
      </c>
      <c r="E4" s="225">
        <f>'Benef com 13º'!P107</f>
        <v>67048.93314398134</v>
      </c>
      <c r="F4" s="225">
        <f>'Benef com 13º'!Q107</f>
        <v>9199.0668560186605</v>
      </c>
      <c r="G4" s="225">
        <f t="shared" ref="G4:G34" si="1">SUM(E4:F4)</f>
        <v>76248</v>
      </c>
      <c r="I4" s="237">
        <f>'Benef com 13º'!A149</f>
        <v>30</v>
      </c>
      <c r="J4" s="223">
        <f t="shared" ref="J4:J31" si="2">J5</f>
        <v>7</v>
      </c>
      <c r="K4" s="222">
        <v>44378</v>
      </c>
      <c r="L4" s="225">
        <f>'Benef com 13º'!P149</f>
        <v>42858.552825744482</v>
      </c>
      <c r="M4" s="225">
        <f>'Benef com 13º'!Q149</f>
        <v>9199.0668560186605</v>
      </c>
      <c r="N4" s="221">
        <f t="shared" ref="N4:N21" si="3">SUM(L4:M4)</f>
        <v>52057.619681763143</v>
      </c>
    </row>
    <row r="5" spans="2:14" ht="12.75" customHeight="1">
      <c r="B5" s="238">
        <f>'Benef com 13º'!A108</f>
        <v>71</v>
      </c>
      <c r="C5" s="238">
        <f t="shared" si="0"/>
        <v>7</v>
      </c>
      <c r="D5" s="106">
        <v>43132</v>
      </c>
      <c r="E5" s="233">
        <f>'Benef com 13º'!P108</f>
        <v>67048.93314398134</v>
      </c>
      <c r="F5" s="233">
        <f>'Benef com 13º'!Q108</f>
        <v>9199.0668560186605</v>
      </c>
      <c r="G5" s="61">
        <f t="shared" si="1"/>
        <v>76248</v>
      </c>
      <c r="I5" s="143">
        <f>'Benef com 13º'!A150</f>
        <v>29</v>
      </c>
      <c r="J5" s="238">
        <f t="shared" si="2"/>
        <v>7</v>
      </c>
      <c r="K5" s="106">
        <v>44409</v>
      </c>
      <c r="L5" s="155">
        <f>'Benef com 13º'!P150</f>
        <v>41391.334159839178</v>
      </c>
      <c r="M5" s="233">
        <f>'Benef com 13º'!Q150</f>
        <v>9199.0668560186605</v>
      </c>
      <c r="N5" s="61">
        <f t="shared" si="3"/>
        <v>50590.401015857839</v>
      </c>
    </row>
    <row r="6" spans="2:14" ht="12.75" customHeight="1">
      <c r="B6" s="223">
        <f>'Benef com 13º'!A109</f>
        <v>70</v>
      </c>
      <c r="C6" s="223">
        <f t="shared" si="0"/>
        <v>7</v>
      </c>
      <c r="D6" s="222">
        <v>43160</v>
      </c>
      <c r="E6" s="225">
        <f>'Benef com 13º'!P109</f>
        <v>67048.93314398134</v>
      </c>
      <c r="F6" s="225">
        <f>'Benef com 13º'!Q109</f>
        <v>9199.0668560186605</v>
      </c>
      <c r="G6" s="221">
        <f t="shared" si="1"/>
        <v>76248</v>
      </c>
      <c r="I6" s="237">
        <f>'Benef com 13º'!A151</f>
        <v>28</v>
      </c>
      <c r="J6" s="223">
        <f t="shared" si="2"/>
        <v>7</v>
      </c>
      <c r="K6" s="222">
        <v>44440</v>
      </c>
      <c r="L6" s="225">
        <f>'Benef com 13º'!P151</f>
        <v>39934.955229767729</v>
      </c>
      <c r="M6" s="225">
        <f>'Benef com 13º'!Q151</f>
        <v>9199.0668560186605</v>
      </c>
      <c r="N6" s="221">
        <f t="shared" si="3"/>
        <v>49134.02208578639</v>
      </c>
    </row>
    <row r="7" spans="2:14" ht="12.75" customHeight="1">
      <c r="B7" s="238">
        <f>'Benef com 13º'!A110</f>
        <v>69</v>
      </c>
      <c r="C7" s="238">
        <f t="shared" si="0"/>
        <v>7</v>
      </c>
      <c r="D7" s="106">
        <v>43191</v>
      </c>
      <c r="E7" s="233">
        <f>'Benef com 13º'!P110</f>
        <v>67048.93314398134</v>
      </c>
      <c r="F7" s="233">
        <f>'Benef com 13º'!Q110</f>
        <v>9199.0668560186605</v>
      </c>
      <c r="G7" s="61">
        <f t="shared" si="1"/>
        <v>76248</v>
      </c>
      <c r="I7" s="143">
        <f>'Benef com 13º'!A152</f>
        <v>27</v>
      </c>
      <c r="J7" s="238">
        <f t="shared" si="2"/>
        <v>7</v>
      </c>
      <c r="K7" s="106">
        <v>44470</v>
      </c>
      <c r="L7" s="155">
        <f>'Benef com 13º'!P152</f>
        <v>38492.103435950827</v>
      </c>
      <c r="M7" s="233">
        <f>'Benef com 13º'!Q152</f>
        <v>9199.0668560186605</v>
      </c>
      <c r="N7" s="61">
        <f t="shared" si="3"/>
        <v>47691.170291969487</v>
      </c>
    </row>
    <row r="8" spans="2:14" ht="12.75" customHeight="1">
      <c r="B8" s="223">
        <f>'Benef com 13º'!A111</f>
        <v>68</v>
      </c>
      <c r="C8" s="223">
        <f t="shared" si="0"/>
        <v>7</v>
      </c>
      <c r="D8" s="222">
        <v>43221</v>
      </c>
      <c r="E8" s="225">
        <f>'Benef com 13º'!P111</f>
        <v>67048.93314398134</v>
      </c>
      <c r="F8" s="225">
        <f>'Benef com 13º'!Q111</f>
        <v>9199.0668560186605</v>
      </c>
      <c r="G8" s="221">
        <f t="shared" si="1"/>
        <v>76248</v>
      </c>
      <c r="I8" s="237">
        <f>'Benef com 13º'!A153</f>
        <v>26</v>
      </c>
      <c r="J8" s="223">
        <f t="shared" si="2"/>
        <v>7</v>
      </c>
      <c r="K8" s="222">
        <v>44501</v>
      </c>
      <c r="L8" s="225">
        <f>'Benef com 13º'!P153</f>
        <v>37064.672612305461</v>
      </c>
      <c r="M8" s="225">
        <f>'Benef com 13º'!Q153</f>
        <v>9199.0668560186605</v>
      </c>
      <c r="N8" s="221">
        <f t="shared" si="3"/>
        <v>46263.739468324122</v>
      </c>
    </row>
    <row r="9" spans="2:14" ht="12.75" customHeight="1">
      <c r="B9" s="238">
        <f>'Benef com 13º'!A112</f>
        <v>67</v>
      </c>
      <c r="C9" s="238">
        <f t="shared" si="0"/>
        <v>7</v>
      </c>
      <c r="D9" s="106">
        <v>43252</v>
      </c>
      <c r="E9" s="233">
        <f>'Benef com 13º'!P112</f>
        <v>67048.93314398134</v>
      </c>
      <c r="F9" s="233">
        <f>'Benef com 13º'!Q112</f>
        <v>9199.0668560186605</v>
      </c>
      <c r="G9" s="61">
        <f t="shared" si="1"/>
        <v>76248</v>
      </c>
      <c r="I9" s="143">
        <f>'Benef com 13º'!A154</f>
        <v>25</v>
      </c>
      <c r="J9" s="238">
        <f t="shared" si="2"/>
        <v>7</v>
      </c>
      <c r="K9" s="106">
        <v>44531</v>
      </c>
      <c r="L9" s="155">
        <f>'Benef com 13º'!P154</f>
        <v>35652.681034343499</v>
      </c>
      <c r="M9" s="233">
        <f>'Benef com 13º'!Q154</f>
        <v>9199.0668560186605</v>
      </c>
      <c r="N9" s="142">
        <f t="shared" si="3"/>
        <v>44851.74789036216</v>
      </c>
    </row>
    <row r="10" spans="2:14" ht="12.75" customHeight="1">
      <c r="B10" s="223">
        <f>'Benef com 13º'!A113</f>
        <v>66</v>
      </c>
      <c r="C10" s="223">
        <f t="shared" si="0"/>
        <v>7</v>
      </c>
      <c r="D10" s="222">
        <v>43282</v>
      </c>
      <c r="E10" s="225">
        <f>'Benef com 13º'!P113</f>
        <v>67048.93314398134</v>
      </c>
      <c r="F10" s="225">
        <f>'Benef com 13º'!Q113</f>
        <v>9199.0668560186605</v>
      </c>
      <c r="G10" s="221">
        <f t="shared" si="1"/>
        <v>76248</v>
      </c>
      <c r="I10" s="237">
        <f>'Benef com 13º'!A155</f>
        <v>24</v>
      </c>
      <c r="J10" s="223">
        <f t="shared" si="2"/>
        <v>7</v>
      </c>
      <c r="K10" s="222">
        <v>44562</v>
      </c>
      <c r="L10" s="225">
        <f>'Benef com 13º'!P155</f>
        <v>34201.68177596631</v>
      </c>
      <c r="M10" s="225">
        <f>'Benef com 13º'!Q155</f>
        <v>9199.0668560186605</v>
      </c>
      <c r="N10" s="221">
        <f t="shared" si="3"/>
        <v>43400.74863198497</v>
      </c>
    </row>
    <row r="11" spans="2:14" ht="12.75" customHeight="1">
      <c r="B11" s="238">
        <f>'Benef com 13º'!A114</f>
        <v>65</v>
      </c>
      <c r="C11" s="238">
        <f t="shared" si="0"/>
        <v>7</v>
      </c>
      <c r="D11" s="106">
        <v>43313</v>
      </c>
      <c r="E11" s="233">
        <f>'Benef com 13º'!P114</f>
        <v>67048.93314398134</v>
      </c>
      <c r="F11" s="233">
        <f>'Benef com 13º'!Q114</f>
        <v>9199.0668560186605</v>
      </c>
      <c r="G11" s="61">
        <f t="shared" si="1"/>
        <v>76248</v>
      </c>
      <c r="I11" s="143">
        <f>'Benef com 13º'!A156</f>
        <v>23</v>
      </c>
      <c r="J11" s="238">
        <f t="shared" si="2"/>
        <v>7</v>
      </c>
      <c r="K11" s="106">
        <v>44593</v>
      </c>
      <c r="L11" s="155">
        <f>'Benef com 13º'!P156</f>
        <v>32677.461516450716</v>
      </c>
      <c r="M11" s="233">
        <f>'Benef com 13º'!Q156</f>
        <v>9199.0668560186605</v>
      </c>
      <c r="N11" s="61">
        <f t="shared" si="3"/>
        <v>41876.528372469373</v>
      </c>
    </row>
    <row r="12" spans="2:14" ht="12.75" customHeight="1">
      <c r="B12" s="223">
        <f>'Benef com 13º'!A115</f>
        <v>64</v>
      </c>
      <c r="C12" s="223">
        <f t="shared" si="0"/>
        <v>7</v>
      </c>
      <c r="D12" s="222">
        <v>43344</v>
      </c>
      <c r="E12" s="225">
        <f>'Benef com 13º'!P115</f>
        <v>67048.93314398134</v>
      </c>
      <c r="F12" s="225">
        <f>'Benef com 13º'!Q115</f>
        <v>9199.0668560186605</v>
      </c>
      <c r="G12" s="221">
        <f t="shared" si="1"/>
        <v>76248</v>
      </c>
      <c r="I12" s="237">
        <f>'Benef com 13º'!A157</f>
        <v>22</v>
      </c>
      <c r="J12" s="223">
        <f t="shared" si="2"/>
        <v>7</v>
      </c>
      <c r="K12" s="222">
        <v>44621</v>
      </c>
      <c r="L12" s="225">
        <f>'Benef com 13º'!P157</f>
        <v>31161.367716772591</v>
      </c>
      <c r="M12" s="225">
        <f>'Benef com 13º'!Q157</f>
        <v>9199.0668560186605</v>
      </c>
      <c r="N12" s="221">
        <f t="shared" si="3"/>
        <v>40360.434572791251</v>
      </c>
    </row>
    <row r="13" spans="2:14" ht="12.75" customHeight="1">
      <c r="B13" s="238">
        <f>'Benef com 13º'!A116</f>
        <v>63</v>
      </c>
      <c r="C13" s="238">
        <f t="shared" si="0"/>
        <v>7</v>
      </c>
      <c r="D13" s="106">
        <v>43374</v>
      </c>
      <c r="E13" s="233">
        <f>'Benef com 13º'!P116</f>
        <v>67048.93314398134</v>
      </c>
      <c r="F13" s="233">
        <f>'Benef com 13º'!Q116</f>
        <v>9199.0668560186605</v>
      </c>
      <c r="G13" s="61">
        <f t="shared" si="1"/>
        <v>76248</v>
      </c>
      <c r="I13" s="143">
        <f>'Benef com 13º'!A158</f>
        <v>21</v>
      </c>
      <c r="J13" s="238">
        <f t="shared" si="2"/>
        <v>7</v>
      </c>
      <c r="K13" s="106">
        <v>44652</v>
      </c>
      <c r="L13" s="155">
        <f>'Benef com 13º'!P158</f>
        <v>29654.491176910124</v>
      </c>
      <c r="M13" s="233">
        <f>'Benef com 13º'!Q158</f>
        <v>9199.0668560186605</v>
      </c>
      <c r="N13" s="61">
        <f t="shared" si="3"/>
        <v>38853.558032928784</v>
      </c>
    </row>
    <row r="14" spans="2:14" ht="12.75" customHeight="1">
      <c r="B14" s="223">
        <f>'Benef com 13º'!A117</f>
        <v>62</v>
      </c>
      <c r="C14" s="223">
        <f t="shared" si="0"/>
        <v>7</v>
      </c>
      <c r="D14" s="222">
        <v>43405</v>
      </c>
      <c r="E14" s="225">
        <f>'Benef com 13º'!P117</f>
        <v>67048.93314398134</v>
      </c>
      <c r="F14" s="225">
        <f>'Benef com 13º'!Q117</f>
        <v>9199.0668560186605</v>
      </c>
      <c r="G14" s="221">
        <f t="shared" si="1"/>
        <v>76248</v>
      </c>
      <c r="I14" s="237">
        <f>'Benef com 13º'!A159</f>
        <v>20</v>
      </c>
      <c r="J14" s="223">
        <f t="shared" si="2"/>
        <v>7</v>
      </c>
      <c r="K14" s="222">
        <v>44682</v>
      </c>
      <c r="L14" s="225">
        <f>'Benef com 13º'!P159</f>
        <v>28157.21367685567</v>
      </c>
      <c r="M14" s="225">
        <f>'Benef com 13º'!Q159</f>
        <v>9199.0668560186605</v>
      </c>
      <c r="N14" s="221">
        <f t="shared" si="3"/>
        <v>37356.280532874327</v>
      </c>
    </row>
    <row r="15" spans="2:14" ht="12.75" customHeight="1">
      <c r="B15" s="238">
        <f>'Benef com 13º'!A118</f>
        <v>61</v>
      </c>
      <c r="C15" s="238">
        <f t="shared" si="0"/>
        <v>7</v>
      </c>
      <c r="D15" s="106">
        <v>43435</v>
      </c>
      <c r="E15" s="233">
        <f>'Benef com 13º'!P118</f>
        <v>67048.93314398134</v>
      </c>
      <c r="F15" s="233">
        <f>'Benef com 13º'!Q118</f>
        <v>9199.0668560186605</v>
      </c>
      <c r="G15" s="61">
        <f t="shared" si="1"/>
        <v>76248</v>
      </c>
      <c r="I15" s="143">
        <f>'Benef com 13º'!A160</f>
        <v>19</v>
      </c>
      <c r="J15" s="238">
        <f t="shared" si="2"/>
        <v>7</v>
      </c>
      <c r="K15" s="106">
        <v>44713</v>
      </c>
      <c r="L15" s="155">
        <f>'Benef com 13º'!P160</f>
        <v>26670.080616598334</v>
      </c>
      <c r="M15" s="233">
        <f>'Benef com 13º'!Q160</f>
        <v>9199.0668560186605</v>
      </c>
      <c r="N15" s="61">
        <f t="shared" si="3"/>
        <v>35869.147472616998</v>
      </c>
    </row>
    <row r="16" spans="2:14" ht="12.75" customHeight="1">
      <c r="B16" s="223">
        <f>'Benef com 13º'!A119</f>
        <v>60</v>
      </c>
      <c r="C16" s="223">
        <f t="shared" si="0"/>
        <v>7</v>
      </c>
      <c r="D16" s="222">
        <v>43466</v>
      </c>
      <c r="E16" s="225">
        <f>'Benef com 13º'!P119</f>
        <v>67048.93314398134</v>
      </c>
      <c r="F16" s="225">
        <f>'Benef com 13º'!Q119</f>
        <v>9199.0668560186605</v>
      </c>
      <c r="G16" s="221">
        <f t="shared" si="1"/>
        <v>76248</v>
      </c>
      <c r="I16" s="237">
        <f>'Benef com 13º'!A161</f>
        <v>18</v>
      </c>
      <c r="J16" s="223">
        <f t="shared" si="2"/>
        <v>7</v>
      </c>
      <c r="K16" s="222">
        <v>44743</v>
      </c>
      <c r="L16" s="225">
        <f>'Benef com 13º'!P161</f>
        <v>25194.128256117383</v>
      </c>
      <c r="M16" s="225">
        <f>'Benef com 13º'!Q161</f>
        <v>9199.0668560186605</v>
      </c>
      <c r="N16" s="221">
        <f t="shared" si="3"/>
        <v>34393.195112136047</v>
      </c>
    </row>
    <row r="17" spans="2:14" ht="12.75" customHeight="1">
      <c r="B17" s="238">
        <f>'Benef com 13º'!A120</f>
        <v>59</v>
      </c>
      <c r="C17" s="238">
        <f t="shared" si="0"/>
        <v>7</v>
      </c>
      <c r="D17" s="106">
        <v>43497</v>
      </c>
      <c r="E17" s="233">
        <f>'Benef com 13º'!P120</f>
        <v>67048.93314398134</v>
      </c>
      <c r="F17" s="233">
        <f>'Benef com 13º'!Q120</f>
        <v>9199.0668560186605</v>
      </c>
      <c r="G17" s="61">
        <f t="shared" si="1"/>
        <v>76248</v>
      </c>
      <c r="I17" s="143">
        <f>'Benef com 13º'!A162</f>
        <v>17</v>
      </c>
      <c r="J17" s="238">
        <f t="shared" si="2"/>
        <v>7</v>
      </c>
      <c r="K17" s="106">
        <v>44774</v>
      </c>
      <c r="L17" s="155">
        <f>'Benef com 13º'!P162</f>
        <v>23729.356595412817</v>
      </c>
      <c r="M17" s="233">
        <f>'Benef com 13º'!Q162</f>
        <v>9199.0668560186605</v>
      </c>
      <c r="N17" s="61">
        <f t="shared" si="3"/>
        <v>32928.423451431474</v>
      </c>
    </row>
    <row r="18" spans="2:14" ht="12.75" customHeight="1">
      <c r="B18" s="223">
        <f>'Benef com 13º'!A121</f>
        <v>58</v>
      </c>
      <c r="C18" s="223">
        <f t="shared" si="0"/>
        <v>7</v>
      </c>
      <c r="D18" s="222">
        <v>43525</v>
      </c>
      <c r="E18" s="225">
        <f>'Benef com 13º'!P121</f>
        <v>67048.93314398134</v>
      </c>
      <c r="F18" s="225">
        <f>'Benef com 13º'!Q121</f>
        <v>9199.0668560186605</v>
      </c>
      <c r="G18" s="221">
        <f t="shared" si="1"/>
        <v>76248</v>
      </c>
      <c r="I18" s="237">
        <f>'Benef com 13º'!A163</f>
        <v>16</v>
      </c>
      <c r="J18" s="223">
        <f t="shared" si="2"/>
        <v>7</v>
      </c>
      <c r="K18" s="222">
        <v>44805</v>
      </c>
      <c r="L18" s="225">
        <f>'Benef com 13º'!P163</f>
        <v>22276.583734468277</v>
      </c>
      <c r="M18" s="225">
        <f>'Benef com 13º'!Q163</f>
        <v>9199.0668560186605</v>
      </c>
      <c r="N18" s="221">
        <f t="shared" si="3"/>
        <v>31475.650590486937</v>
      </c>
    </row>
    <row r="19" spans="2:14" ht="12.75" customHeight="1">
      <c r="B19" s="238">
        <f>'Benef com 13º'!A122</f>
        <v>57</v>
      </c>
      <c r="C19" s="238">
        <f t="shared" si="0"/>
        <v>7</v>
      </c>
      <c r="D19" s="106">
        <v>43556</v>
      </c>
      <c r="E19" s="233">
        <f>'Benef com 13º'!P122</f>
        <v>67048.93314398134</v>
      </c>
      <c r="F19" s="233">
        <f>'Benef com 13º'!Q122</f>
        <v>9199.0668560186605</v>
      </c>
      <c r="G19" s="61">
        <f t="shared" si="1"/>
        <v>76248</v>
      </c>
      <c r="I19" s="143">
        <f>'Benef com 13º'!A164</f>
        <v>15</v>
      </c>
      <c r="J19" s="238">
        <f t="shared" si="2"/>
        <v>7</v>
      </c>
      <c r="K19" s="106">
        <v>44835</v>
      </c>
      <c r="L19" s="155">
        <f>'Benef com 13º'!P164</f>
        <v>20836.027833279393</v>
      </c>
      <c r="M19" s="233">
        <f>'Benef com 13º'!Q164</f>
        <v>9199.0668560186605</v>
      </c>
      <c r="N19" s="61">
        <f t="shared" si="3"/>
        <v>30035.094689298054</v>
      </c>
    </row>
    <row r="20" spans="2:14" ht="12.75" customHeight="1">
      <c r="B20" s="223">
        <f>'Benef com 13º'!A123</f>
        <v>56</v>
      </c>
      <c r="C20" s="223">
        <f t="shared" si="0"/>
        <v>7</v>
      </c>
      <c r="D20" s="222">
        <v>43586</v>
      </c>
      <c r="E20" s="225">
        <f>'Benef com 13º'!P123</f>
        <v>67048.93314398134</v>
      </c>
      <c r="F20" s="225">
        <f>'Benef com 13º'!Q123</f>
        <v>9199.0668560186605</v>
      </c>
      <c r="G20" s="221">
        <f t="shared" si="1"/>
        <v>76248</v>
      </c>
      <c r="I20" s="237">
        <f>'Benef com 13º'!A165</f>
        <v>14</v>
      </c>
      <c r="J20" s="223">
        <f t="shared" si="2"/>
        <v>7</v>
      </c>
      <c r="K20" s="222">
        <v>44866</v>
      </c>
      <c r="L20" s="225">
        <f>'Benef com 13º'!P165</f>
        <v>19406.870791862537</v>
      </c>
      <c r="M20" s="225">
        <f>'Benef com 13º'!Q165</f>
        <v>9199.0668560186605</v>
      </c>
      <c r="N20" s="221">
        <f t="shared" si="3"/>
        <v>28605.937647881197</v>
      </c>
    </row>
    <row r="21" spans="2:14" ht="12.75" customHeight="1">
      <c r="B21" s="238">
        <f>'Benef com 13º'!A124</f>
        <v>55</v>
      </c>
      <c r="C21" s="238">
        <f t="shared" si="0"/>
        <v>7</v>
      </c>
      <c r="D21" s="106">
        <v>43617</v>
      </c>
      <c r="E21" s="233">
        <f>'Benef com 13º'!P124</f>
        <v>67048.93314398134</v>
      </c>
      <c r="F21" s="233">
        <f>'Benef com 13º'!Q124</f>
        <v>9199.0668560186605</v>
      </c>
      <c r="G21" s="61">
        <f t="shared" si="1"/>
        <v>76248</v>
      </c>
      <c r="I21" s="143">
        <f>'Benef com 13º'!A166</f>
        <v>13</v>
      </c>
      <c r="J21" s="238">
        <f t="shared" si="2"/>
        <v>7</v>
      </c>
      <c r="K21" s="106">
        <v>44896</v>
      </c>
      <c r="L21" s="155">
        <f>'Benef com 13º'!P166</f>
        <v>17988.839910223149</v>
      </c>
      <c r="M21" s="233">
        <f>'Benef com 13º'!Q166</f>
        <v>9199.0668560186605</v>
      </c>
      <c r="N21" s="61">
        <f t="shared" si="3"/>
        <v>27187.906766241809</v>
      </c>
    </row>
    <row r="22" spans="2:14" ht="12.75" customHeight="1">
      <c r="B22" s="223">
        <f>'Benef com 13º'!A125</f>
        <v>54</v>
      </c>
      <c r="C22" s="223">
        <f t="shared" si="0"/>
        <v>7</v>
      </c>
      <c r="D22" s="222">
        <v>43647</v>
      </c>
      <c r="E22" s="225">
        <f>'Benef com 13º'!P125</f>
        <v>67048.93314398134</v>
      </c>
      <c r="F22" s="225">
        <f>'Benef com 13º'!Q125</f>
        <v>9199.0668560186605</v>
      </c>
      <c r="G22" s="221">
        <f t="shared" si="1"/>
        <v>76248</v>
      </c>
      <c r="I22" s="237">
        <f>'Benef com 13º'!A167</f>
        <v>12</v>
      </c>
      <c r="J22" s="223">
        <f t="shared" si="2"/>
        <v>7</v>
      </c>
      <c r="K22" s="222">
        <v>44927</v>
      </c>
      <c r="L22" s="225">
        <f>'Benef com 13º'!P167</f>
        <v>16545.683099086291</v>
      </c>
      <c r="M22" s="225">
        <f>'Benef com 13º'!Q167</f>
        <v>9199.0668560186605</v>
      </c>
      <c r="N22" s="221">
        <f t="shared" ref="N22:N23" si="4">SUM(L22:M22)</f>
        <v>25744.749955104951</v>
      </c>
    </row>
    <row r="23" spans="2:14" ht="12.75" customHeight="1">
      <c r="B23" s="238">
        <f>'Benef com 13º'!A126</f>
        <v>53</v>
      </c>
      <c r="C23" s="238">
        <f t="shared" si="0"/>
        <v>7</v>
      </c>
      <c r="D23" s="106">
        <v>43678</v>
      </c>
      <c r="E23" s="233">
        <f>'Benef com 13º'!P126</f>
        <v>67048.93314398134</v>
      </c>
      <c r="F23" s="233">
        <f>'Benef com 13º'!Q126</f>
        <v>9199.0668560186605</v>
      </c>
      <c r="G23" s="61">
        <f t="shared" si="1"/>
        <v>76248</v>
      </c>
      <c r="I23" s="143">
        <f>'Benef com 13º'!A168</f>
        <v>11</v>
      </c>
      <c r="J23" s="238">
        <f t="shared" si="2"/>
        <v>7</v>
      </c>
      <c r="K23" s="106">
        <v>44958</v>
      </c>
      <c r="L23" s="155">
        <f>'Benef com 13º'!P168</f>
        <v>15058.902568821903</v>
      </c>
      <c r="M23" s="233">
        <f>'Benef com 13º'!Q168</f>
        <v>9199.0668560186605</v>
      </c>
      <c r="N23" s="61">
        <f t="shared" si="4"/>
        <v>24257.969424840565</v>
      </c>
    </row>
    <row r="24" spans="2:14" ht="12.75" customHeight="1">
      <c r="B24" s="223">
        <f>'Benef com 13º'!A127</f>
        <v>52</v>
      </c>
      <c r="C24" s="223">
        <f t="shared" si="0"/>
        <v>7</v>
      </c>
      <c r="D24" s="222">
        <v>43709</v>
      </c>
      <c r="E24" s="225">
        <f>'Benef com 13º'!P127</f>
        <v>67048.93314398134</v>
      </c>
      <c r="F24" s="225">
        <f>'Benef com 13º'!Q127</f>
        <v>9199.0668560186605</v>
      </c>
      <c r="G24" s="221">
        <f t="shared" si="1"/>
        <v>76248</v>
      </c>
      <c r="I24" s="237">
        <f>'Benef com 13º'!A169</f>
        <v>10</v>
      </c>
      <c r="J24" s="223">
        <f t="shared" si="2"/>
        <v>7</v>
      </c>
      <c r="K24" s="222">
        <v>44986</v>
      </c>
      <c r="L24" s="225">
        <f>'Benef com 13º'!P169</f>
        <v>13584.074398318468</v>
      </c>
      <c r="M24" s="225">
        <f>'Benef com 13º'!Q169</f>
        <v>9199.0668560186605</v>
      </c>
      <c r="N24" s="221">
        <f t="shared" ref="N24:N25" si="5">SUM(L24:M24)</f>
        <v>22783.141254337126</v>
      </c>
    </row>
    <row r="25" spans="2:14" ht="12.75" customHeight="1">
      <c r="B25" s="238">
        <f>'Benef com 13º'!A128</f>
        <v>51</v>
      </c>
      <c r="C25" s="238">
        <f t="shared" si="0"/>
        <v>7</v>
      </c>
      <c r="D25" s="106">
        <v>43739</v>
      </c>
      <c r="E25" s="233">
        <f>'Benef com 13º'!P128</f>
        <v>67048.93314398134</v>
      </c>
      <c r="F25" s="233">
        <f>'Benef com 13º'!Q128</f>
        <v>9199.0668560186605</v>
      </c>
      <c r="G25" s="61">
        <f t="shared" si="1"/>
        <v>76248</v>
      </c>
      <c r="I25" s="143">
        <f>'Benef com 13º'!A170</f>
        <v>9</v>
      </c>
      <c r="J25" s="238">
        <f t="shared" si="2"/>
        <v>7</v>
      </c>
      <c r="K25" s="106">
        <v>45017</v>
      </c>
      <c r="L25" s="155">
        <f>'Benef com 13º'!P170</f>
        <v>12121.491537570128</v>
      </c>
      <c r="M25" s="233">
        <f>'Benef com 13º'!Q170</f>
        <v>9199.0668560186605</v>
      </c>
      <c r="N25" s="61">
        <f t="shared" si="5"/>
        <v>21320.558393588788</v>
      </c>
    </row>
    <row r="26" spans="2:14" ht="12.75" customHeight="1">
      <c r="B26" s="223">
        <f>'Benef com 13º'!A129</f>
        <v>50</v>
      </c>
      <c r="C26" s="223">
        <f t="shared" si="0"/>
        <v>7</v>
      </c>
      <c r="D26" s="222">
        <v>43770</v>
      </c>
      <c r="E26" s="225">
        <f>'Benef com 13º'!P129</f>
        <v>67048.93314398134</v>
      </c>
      <c r="F26" s="225">
        <f>'Benef com 13º'!Q129</f>
        <v>9199.0668560186605</v>
      </c>
      <c r="G26" s="221">
        <f t="shared" si="1"/>
        <v>76248</v>
      </c>
      <c r="I26" s="237">
        <f>'Benef com 13º'!A171</f>
        <v>8</v>
      </c>
      <c r="J26" s="223">
        <f t="shared" si="2"/>
        <v>7</v>
      </c>
      <c r="K26" s="222">
        <v>45047</v>
      </c>
      <c r="L26" s="225">
        <f>'Benef com 13º'!P171</f>
        <v>10661.903786761881</v>
      </c>
      <c r="M26" s="225">
        <f>'Benef com 13º'!Q171</f>
        <v>9199.0668560186605</v>
      </c>
      <c r="N26" s="221">
        <f t="shared" ref="N26:N27" si="6">SUM(L26:M26)</f>
        <v>19860.970642780543</v>
      </c>
    </row>
    <row r="27" spans="2:14" ht="12.75" customHeight="1">
      <c r="B27" s="238">
        <f>'Benef com 13º'!A130</f>
        <v>49</v>
      </c>
      <c r="C27" s="238">
        <f t="shared" si="0"/>
        <v>7</v>
      </c>
      <c r="D27" s="106">
        <v>43800</v>
      </c>
      <c r="E27" s="233">
        <f>'Benef com 13º'!P130</f>
        <v>67048.93314398134</v>
      </c>
      <c r="F27" s="233">
        <f>'Benef com 13º'!Q130</f>
        <v>9199.0668560186605</v>
      </c>
      <c r="G27" s="61">
        <f t="shared" si="1"/>
        <v>76248</v>
      </c>
      <c r="I27" s="143">
        <f>'Benef com 13º'!A172</f>
        <v>7</v>
      </c>
      <c r="J27" s="238">
        <f t="shared" si="2"/>
        <v>7</v>
      </c>
      <c r="K27" s="106">
        <v>45078</v>
      </c>
      <c r="L27" s="155">
        <f>'Benef com 13º'!P172</f>
        <v>9205.1089158977775</v>
      </c>
      <c r="M27" s="233">
        <f>'Benef com 13º'!Q172</f>
        <v>9199.0668560186605</v>
      </c>
      <c r="N27" s="61">
        <f t="shared" si="6"/>
        <v>18404.175771916438</v>
      </c>
    </row>
    <row r="28" spans="2:14" ht="12.75" customHeight="1">
      <c r="B28" s="223">
        <f>'Benef com 13º'!A131</f>
        <v>48</v>
      </c>
      <c r="C28" s="223">
        <f t="shared" si="0"/>
        <v>7</v>
      </c>
      <c r="D28" s="222">
        <v>43831</v>
      </c>
      <c r="E28" s="225">
        <f>'Benef com 13º'!P131</f>
        <v>67048.93314398134</v>
      </c>
      <c r="F28" s="225">
        <f>'Benef com 13º'!Q131</f>
        <v>9199.0668560186605</v>
      </c>
      <c r="G28" s="221">
        <f t="shared" si="1"/>
        <v>76248</v>
      </c>
      <c r="I28" s="237">
        <f>'Benef com 13º'!A173</f>
        <v>6</v>
      </c>
      <c r="J28" s="223">
        <f t="shared" si="2"/>
        <v>7</v>
      </c>
      <c r="K28" s="222">
        <v>45108</v>
      </c>
      <c r="L28" s="225">
        <f>'Benef com 13º'!P173</f>
        <v>7761.3226447735042</v>
      </c>
      <c r="M28" s="225">
        <f>'Benef com 13º'!Q173</f>
        <v>9199.0668560186605</v>
      </c>
      <c r="N28" s="221">
        <f t="shared" ref="N28:N29" si="7">SUM(L28:M28)</f>
        <v>16960.389500792164</v>
      </c>
    </row>
    <row r="29" spans="2:14" ht="12.75" customHeight="1">
      <c r="B29" s="238">
        <f>'Benef com 13º'!A132</f>
        <v>47</v>
      </c>
      <c r="C29" s="238">
        <f t="shared" si="0"/>
        <v>7</v>
      </c>
      <c r="D29" s="106">
        <v>43862</v>
      </c>
      <c r="E29" s="233">
        <f>'Benef com 13º'!P132</f>
        <v>67048.93314398134</v>
      </c>
      <c r="F29" s="233">
        <f>'Benef com 13º'!Q132</f>
        <v>9199.0668560186605</v>
      </c>
      <c r="G29" s="61">
        <f t="shared" si="1"/>
        <v>76248</v>
      </c>
      <c r="I29" s="143">
        <f>'Benef com 13º'!A174</f>
        <v>5</v>
      </c>
      <c r="J29" s="238">
        <f t="shared" si="2"/>
        <v>7</v>
      </c>
      <c r="K29" s="106">
        <v>45139</v>
      </c>
      <c r="L29" s="155">
        <f>'Benef com 13º'!P174</f>
        <v>6330.2479733949976</v>
      </c>
      <c r="M29" s="233">
        <f>'Benef com 13º'!Q174</f>
        <v>9199.0668560186605</v>
      </c>
      <c r="N29" s="61">
        <f t="shared" si="7"/>
        <v>15529.314829413659</v>
      </c>
    </row>
    <row r="30" spans="2:14" ht="12.75" customHeight="1">
      <c r="B30" s="223">
        <f>'Benef com 13º'!A133</f>
        <v>46</v>
      </c>
      <c r="C30" s="223">
        <f t="shared" si="0"/>
        <v>7</v>
      </c>
      <c r="D30" s="222">
        <v>43891</v>
      </c>
      <c r="E30" s="225">
        <f>'Benef com 13º'!P133</f>
        <v>66892.077942753036</v>
      </c>
      <c r="F30" s="225">
        <f>'Benef com 13º'!Q133</f>
        <v>9199.0668560186605</v>
      </c>
      <c r="G30" s="221">
        <f t="shared" si="1"/>
        <v>76091.144798771697</v>
      </c>
      <c r="I30" s="237">
        <f>'Benef com 13º'!A175</f>
        <v>4</v>
      </c>
      <c r="J30" s="223">
        <f t="shared" si="2"/>
        <v>7</v>
      </c>
      <c r="K30" s="222">
        <v>45170</v>
      </c>
      <c r="L30" s="225">
        <f>'Benef com 13º'!P175</f>
        <v>4912.3007017539439</v>
      </c>
      <c r="M30" s="225">
        <f>'Benef com 13º'!Q175</f>
        <v>9199.0668560186605</v>
      </c>
      <c r="N30" s="221">
        <f t="shared" ref="N30:N31" si="8">SUM(L30:M30)</f>
        <v>14111.367557772604</v>
      </c>
    </row>
    <row r="31" spans="2:14" ht="12.75" customHeight="1">
      <c r="B31" s="238">
        <f>'Benef com 13º'!A134</f>
        <v>45</v>
      </c>
      <c r="C31" s="238">
        <f t="shared" si="0"/>
        <v>7</v>
      </c>
      <c r="D31" s="106">
        <v>43922</v>
      </c>
      <c r="E31" s="233">
        <f>'Benef com 13º'!P134</f>
        <v>65385.532896983066</v>
      </c>
      <c r="F31" s="233">
        <f>'Benef com 13º'!Q134</f>
        <v>9199.0668560186605</v>
      </c>
      <c r="G31" s="61">
        <f t="shared" si="1"/>
        <v>74584.599753001734</v>
      </c>
      <c r="I31" s="143">
        <f>'Benef com 13º'!A176</f>
        <v>3</v>
      </c>
      <c r="J31" s="238">
        <f t="shared" si="2"/>
        <v>7</v>
      </c>
      <c r="K31" s="106">
        <v>45200</v>
      </c>
      <c r="L31" s="155">
        <f>'Benef com 13º'!P176</f>
        <v>3506.8868298622224</v>
      </c>
      <c r="M31" s="233">
        <f>'Benef com 13º'!Q176</f>
        <v>9199.0668560186605</v>
      </c>
      <c r="N31" s="61">
        <f t="shared" si="8"/>
        <v>12705.953685880882</v>
      </c>
    </row>
    <row r="32" spans="2:14" ht="12.75" customHeight="1">
      <c r="B32" s="223">
        <f>'Benef com 13º'!A135</f>
        <v>44</v>
      </c>
      <c r="C32" s="223">
        <f t="shared" si="0"/>
        <v>7</v>
      </c>
      <c r="D32" s="222">
        <v>43952</v>
      </c>
      <c r="E32" s="225">
        <f>'Benef com 13º'!P135</f>
        <v>63879.057439660639</v>
      </c>
      <c r="F32" s="225">
        <f>'Benef com 13º'!Q135</f>
        <v>9199.0668560186605</v>
      </c>
      <c r="G32" s="221">
        <f t="shared" si="1"/>
        <v>73078.124295679299</v>
      </c>
      <c r="I32" s="237">
        <f>'Benef com 13º'!A177</f>
        <v>2</v>
      </c>
      <c r="J32" s="223">
        <f>J33</f>
        <v>7</v>
      </c>
      <c r="K32" s="222">
        <v>45231</v>
      </c>
      <c r="L32" s="225">
        <f>'Benef com 13º'!P177</f>
        <v>2113.174757736464</v>
      </c>
      <c r="M32" s="225">
        <f>'Benef com 13º'!Q177</f>
        <v>9199.0668560186605</v>
      </c>
      <c r="N32" s="221">
        <f t="shared" ref="N32:N43" si="9">SUM(L32:M32)</f>
        <v>11312.241613755124</v>
      </c>
    </row>
    <row r="33" spans="2:14" ht="12.75" customHeight="1">
      <c r="B33" s="238">
        <f>'Benef com 13º'!A136</f>
        <v>43</v>
      </c>
      <c r="C33" s="238">
        <f t="shared" si="0"/>
        <v>7</v>
      </c>
      <c r="D33" s="106">
        <v>43983</v>
      </c>
      <c r="E33" s="233">
        <f>'Benef com 13º'!P136</f>
        <v>62368.381352696859</v>
      </c>
      <c r="F33" s="233">
        <f>'Benef com 13º'!Q136</f>
        <v>9199.0668560186605</v>
      </c>
      <c r="G33" s="61">
        <f t="shared" si="1"/>
        <v>71567.448208715519</v>
      </c>
      <c r="I33" s="143">
        <f>'Benef com 13º'!A178</f>
        <v>1</v>
      </c>
      <c r="J33" s="238">
        <f>J34</f>
        <v>7</v>
      </c>
      <c r="K33" s="106">
        <v>45261</v>
      </c>
      <c r="L33" s="155">
        <f>'Benef com 13º'!P178</f>
        <v>741.79708516403798</v>
      </c>
      <c r="M33" s="233">
        <f>'Benef com 13º'!Q178</f>
        <v>9199.0668560186605</v>
      </c>
      <c r="N33" s="61">
        <f t="shared" si="9"/>
        <v>9940.8639411826989</v>
      </c>
    </row>
    <row r="34" spans="2:14" ht="12.75" customHeight="1">
      <c r="B34" s="223">
        <f>'Benef com 13º'!A137</f>
        <v>42</v>
      </c>
      <c r="C34" s="223">
        <f t="shared" si="0"/>
        <v>7</v>
      </c>
      <c r="D34" s="222">
        <v>44013</v>
      </c>
      <c r="E34" s="225">
        <f>'Benef com 13º'!P137</f>
        <v>60853.714250449157</v>
      </c>
      <c r="F34" s="225">
        <f>'Benef com 13º'!Q137</f>
        <v>9199.0668560186605</v>
      </c>
      <c r="G34" s="221">
        <f t="shared" si="1"/>
        <v>70052.781106467824</v>
      </c>
      <c r="I34" s="237">
        <f>'Benef com 13º'!A179</f>
        <v>0</v>
      </c>
      <c r="J34" s="223">
        <v>7</v>
      </c>
      <c r="K34" s="222">
        <v>45292</v>
      </c>
      <c r="L34" s="225">
        <f>'Benef com 13º'!P182</f>
        <v>0</v>
      </c>
      <c r="M34" s="225">
        <f>'Benef com 13º'!Q182</f>
        <v>8525.4157894916825</v>
      </c>
      <c r="N34" s="221">
        <f t="shared" si="9"/>
        <v>8525.4157894916825</v>
      </c>
    </row>
    <row r="35" spans="2:14" ht="12.75" customHeight="1">
      <c r="B35" s="143">
        <f>'Benef com 13º'!A138</f>
        <v>41</v>
      </c>
      <c r="C35" s="238">
        <f t="shared" si="0"/>
        <v>7</v>
      </c>
      <c r="D35" s="106">
        <v>44044</v>
      </c>
      <c r="E35" s="233">
        <f>'Benef com 13º'!P138</f>
        <v>59341.280973666697</v>
      </c>
      <c r="F35" s="233">
        <f>'Benef com 13º'!Q138</f>
        <v>9199.0668560186605</v>
      </c>
      <c r="G35" s="155">
        <f t="shared" ref="G35:G45" si="10">SUM(E35:F35)</f>
        <v>68540.347829685357</v>
      </c>
      <c r="I35" s="143">
        <f>'Benef com 13º'!A180</f>
        <v>0</v>
      </c>
      <c r="J35" s="238">
        <v>6</v>
      </c>
      <c r="K35" s="106">
        <v>45323</v>
      </c>
      <c r="L35" s="155">
        <f>'Benef com 13º'!P183</f>
        <v>0</v>
      </c>
      <c r="M35" s="233">
        <f>'Benef com 13º'!Q183</f>
        <v>7184.2770363144573</v>
      </c>
      <c r="N35" s="61">
        <f t="shared" si="9"/>
        <v>7184.2770363144573</v>
      </c>
    </row>
    <row r="36" spans="2:14" ht="12.75" customHeight="1">
      <c r="B36" s="237">
        <f>'Benef com 13º'!A139</f>
        <v>40</v>
      </c>
      <c r="C36" s="223">
        <f t="shared" si="0"/>
        <v>7</v>
      </c>
      <c r="D36" s="222">
        <v>44075</v>
      </c>
      <c r="E36" s="225">
        <f>'Benef com 13º'!P139</f>
        <v>57832.543095078116</v>
      </c>
      <c r="F36" s="225">
        <f>'Benef com 13º'!Q139</f>
        <v>9199.0668560186605</v>
      </c>
      <c r="G36" s="221">
        <f t="shared" si="10"/>
        <v>67031.609951096776</v>
      </c>
      <c r="I36" s="237">
        <f>'Benef com 13º'!A181</f>
        <v>0</v>
      </c>
      <c r="J36" s="223">
        <v>5</v>
      </c>
      <c r="K36" s="222">
        <v>45352</v>
      </c>
      <c r="L36" s="225">
        <f>'Benef com 13º'!P184</f>
        <v>0</v>
      </c>
      <c r="M36" s="225">
        <f>'Benef com 13º'!Q184</f>
        <v>5854.3848629123004</v>
      </c>
      <c r="N36" s="221">
        <f t="shared" si="9"/>
        <v>5854.3848629123004</v>
      </c>
    </row>
    <row r="37" spans="2:14" ht="12.75" customHeight="1">
      <c r="B37" s="143">
        <f>'Benef com 13º'!A140</f>
        <v>39</v>
      </c>
      <c r="C37" s="238">
        <f t="shared" si="0"/>
        <v>7</v>
      </c>
      <c r="D37" s="106">
        <v>44105</v>
      </c>
      <c r="E37" s="233">
        <f>'Benef com 13º'!P140</f>
        <v>56328.526279864112</v>
      </c>
      <c r="F37" s="233">
        <f>'Benef com 13º'!Q140</f>
        <v>9199.0668560186605</v>
      </c>
      <c r="G37" s="61">
        <f t="shared" si="10"/>
        <v>65527.593135882773</v>
      </c>
      <c r="I37" s="143">
        <v>0</v>
      </c>
      <c r="J37" s="238">
        <v>4</v>
      </c>
      <c r="K37" s="106">
        <v>45383</v>
      </c>
      <c r="L37" s="155">
        <f>'Benef com 13º'!P185</f>
        <v>0</v>
      </c>
      <c r="M37" s="233">
        <f>'Benef com 13º'!Q185</f>
        <v>4534.8497093030046</v>
      </c>
      <c r="N37" s="61">
        <f t="shared" si="9"/>
        <v>4534.8497093030046</v>
      </c>
    </row>
    <row r="38" spans="2:14" ht="12.75" customHeight="1">
      <c r="B38" s="237">
        <f>'Benef com 13º'!A141</f>
        <v>38</v>
      </c>
      <c r="C38" s="223">
        <f t="shared" si="0"/>
        <v>7</v>
      </c>
      <c r="D38" s="222">
        <v>44136</v>
      </c>
      <c r="E38" s="225">
        <f>'Benef com 13º'!P141</f>
        <v>54834.084517577125</v>
      </c>
      <c r="F38" s="225">
        <f>'Benef com 13º'!Q141</f>
        <v>9199.0668560186605</v>
      </c>
      <c r="G38" s="221">
        <f t="shared" si="10"/>
        <v>64033.151373595785</v>
      </c>
      <c r="I38" s="237">
        <v>0</v>
      </c>
      <c r="J38" s="223">
        <v>3</v>
      </c>
      <c r="K38" s="222">
        <v>45413</v>
      </c>
      <c r="L38" s="225">
        <f>'Benef com 13º'!P186</f>
        <v>0</v>
      </c>
      <c r="M38" s="225">
        <f>'Benef com 13º'!Q186</f>
        <v>3226.2434354751299</v>
      </c>
      <c r="N38" s="221">
        <f t="shared" si="9"/>
        <v>3226.2434354751299</v>
      </c>
    </row>
    <row r="39" spans="2:14" ht="12.75" customHeight="1">
      <c r="B39" s="143">
        <f>'Benef com 13º'!A142</f>
        <v>37</v>
      </c>
      <c r="C39" s="238">
        <f t="shared" si="0"/>
        <v>7</v>
      </c>
      <c r="D39" s="106">
        <v>44166</v>
      </c>
      <c r="E39" s="233">
        <f>'Benef com 13º'!P142</f>
        <v>53351.616404065426</v>
      </c>
      <c r="F39" s="233">
        <f>'Benef com 13º'!Q142</f>
        <v>9199.0668560186605</v>
      </c>
      <c r="G39" s="61">
        <f t="shared" si="10"/>
        <v>62550.683260084086</v>
      </c>
      <c r="I39" s="143">
        <v>0</v>
      </c>
      <c r="J39" s="238">
        <v>2</v>
      </c>
      <c r="K39" s="106">
        <v>45444</v>
      </c>
      <c r="L39" s="155">
        <f>'Benef com 13º'!P187</f>
        <v>0</v>
      </c>
      <c r="M39" s="233">
        <f>'Benef com 13º'!Q187</f>
        <v>1928.5660414286783</v>
      </c>
      <c r="N39" s="61">
        <f t="shared" si="9"/>
        <v>1928.5660414286783</v>
      </c>
    </row>
    <row r="40" spans="2:14" ht="12.75" customHeight="1">
      <c r="B40" s="237">
        <f>'Benef com 13º'!A143</f>
        <v>36</v>
      </c>
      <c r="C40" s="223">
        <f t="shared" si="0"/>
        <v>7</v>
      </c>
      <c r="D40" s="222">
        <v>44197</v>
      </c>
      <c r="E40" s="225">
        <f>'Benef com 13º'!P143</f>
        <v>51857.369071659363</v>
      </c>
      <c r="F40" s="225">
        <f>'Benef com 13º'!Q143</f>
        <v>9199.0668560186605</v>
      </c>
      <c r="G40" s="221">
        <f t="shared" si="10"/>
        <v>61056.435927678023</v>
      </c>
      <c r="I40" s="237">
        <v>0</v>
      </c>
      <c r="J40" s="223">
        <v>1</v>
      </c>
      <c r="K40" s="222">
        <v>45474</v>
      </c>
      <c r="L40" s="225">
        <f>'Benef com 13º'!P188</f>
        <v>0</v>
      </c>
      <c r="M40" s="225">
        <f>'Benef com 13º'!Q188</f>
        <v>641.18212717635686</v>
      </c>
      <c r="N40" s="221">
        <f t="shared" si="9"/>
        <v>641.18212717635686</v>
      </c>
    </row>
    <row r="41" spans="2:14" ht="12.75" customHeight="1">
      <c r="B41" s="143">
        <f>'Benef com 13º'!A144</f>
        <v>35</v>
      </c>
      <c r="C41" s="238">
        <f t="shared" si="0"/>
        <v>7</v>
      </c>
      <c r="D41" s="106">
        <v>44228</v>
      </c>
      <c r="E41" s="233">
        <f>'Benef com 13º'!P144</f>
        <v>50334.506892593061</v>
      </c>
      <c r="F41" s="233">
        <f>'Benef com 13º'!Q144</f>
        <v>9199.0668560186605</v>
      </c>
      <c r="G41" s="61">
        <f t="shared" si="10"/>
        <v>59533.573748611721</v>
      </c>
      <c r="I41" s="143">
        <v>0</v>
      </c>
      <c r="J41" s="238">
        <v>0</v>
      </c>
      <c r="K41" s="106">
        <v>45505</v>
      </c>
      <c r="L41" s="155">
        <f>'Benef com 13º'!P189</f>
        <v>0</v>
      </c>
      <c r="M41" s="233">
        <f>'Benef com 13º'!Q189</f>
        <v>0</v>
      </c>
      <c r="N41" s="61">
        <f t="shared" si="9"/>
        <v>0</v>
      </c>
    </row>
    <row r="42" spans="2:14" ht="12.75" customHeight="1">
      <c r="B42" s="237">
        <f>'Benef com 13º'!A145</f>
        <v>34</v>
      </c>
      <c r="C42" s="223">
        <f t="shared" si="0"/>
        <v>7</v>
      </c>
      <c r="D42" s="222">
        <v>44256</v>
      </c>
      <c r="E42" s="225">
        <f>'Benef com 13º'!P145</f>
        <v>48820.500053870994</v>
      </c>
      <c r="F42" s="225">
        <f>'Benef com 13º'!Q145</f>
        <v>9199.0668560186605</v>
      </c>
      <c r="G42" s="221">
        <f t="shared" si="10"/>
        <v>58019.566909889654</v>
      </c>
      <c r="I42" s="237">
        <v>0</v>
      </c>
      <c r="J42" s="223">
        <v>0</v>
      </c>
      <c r="K42" s="222">
        <v>45536</v>
      </c>
      <c r="L42" s="225">
        <f>'Benef com 13º'!P190</f>
        <v>0</v>
      </c>
      <c r="M42" s="225">
        <f>'Benef com 13º'!Q190</f>
        <v>0</v>
      </c>
      <c r="N42" s="221">
        <f t="shared" si="9"/>
        <v>0</v>
      </c>
    </row>
    <row r="43" spans="2:14" ht="12.75" customHeight="1">
      <c r="B43" s="143">
        <f>'Benef com 13º'!A146</f>
        <v>33</v>
      </c>
      <c r="C43" s="238">
        <f t="shared" si="0"/>
        <v>7</v>
      </c>
      <c r="D43" s="106">
        <v>44287</v>
      </c>
      <c r="E43" s="233">
        <f>'Benef com 13º'!P146</f>
        <v>47316.313356160368</v>
      </c>
      <c r="F43" s="233">
        <f>'Benef com 13º'!Q146</f>
        <v>9199.0668560186605</v>
      </c>
      <c r="G43" s="61">
        <f t="shared" si="10"/>
        <v>56515.380212179029</v>
      </c>
      <c r="I43" s="143">
        <v>0</v>
      </c>
      <c r="J43" s="238">
        <v>0</v>
      </c>
      <c r="K43" s="106">
        <v>45566</v>
      </c>
      <c r="L43" s="155">
        <f>'Benef com 13º'!P191</f>
        <v>0</v>
      </c>
      <c r="M43" s="233">
        <f>'Benef com 13º'!Q191</f>
        <v>0</v>
      </c>
      <c r="N43" s="61">
        <f t="shared" si="9"/>
        <v>0</v>
      </c>
    </row>
    <row r="44" spans="2:14" ht="12.75" customHeight="1">
      <c r="B44" s="237">
        <f>'Benef com 13º'!A147</f>
        <v>32</v>
      </c>
      <c r="C44" s="223">
        <f t="shared" si="0"/>
        <v>7</v>
      </c>
      <c r="D44" s="222">
        <v>44317</v>
      </c>
      <c r="E44" s="225">
        <f>'Benef com 13º'!P147</f>
        <v>45822.724091563316</v>
      </c>
      <c r="F44" s="225">
        <f>'Benef com 13º'!Q147</f>
        <v>9199.0668560186605</v>
      </c>
      <c r="G44" s="221">
        <f t="shared" si="10"/>
        <v>55021.790947581976</v>
      </c>
      <c r="I44" s="237">
        <v>0</v>
      </c>
      <c r="J44" s="223">
        <v>0</v>
      </c>
      <c r="K44" s="222">
        <v>45597</v>
      </c>
      <c r="L44" s="225">
        <f>'Benef com 13º'!P192</f>
        <v>0</v>
      </c>
      <c r="M44" s="225">
        <f>'Benef com 13º'!Q192</f>
        <v>0</v>
      </c>
      <c r="N44" s="221">
        <f t="shared" ref="N44:N45" si="11">SUM(L44:M44)</f>
        <v>0</v>
      </c>
    </row>
    <row r="45" spans="2:14" ht="12.75" customHeight="1">
      <c r="B45" s="143">
        <f>'Benef com 13º'!A148</f>
        <v>31</v>
      </c>
      <c r="C45" s="238">
        <f>J4</f>
        <v>7</v>
      </c>
      <c r="D45" s="106">
        <v>44348</v>
      </c>
      <c r="E45" s="233">
        <f>'Benef com 13º'!P148</f>
        <v>44336.298834095403</v>
      </c>
      <c r="F45" s="233">
        <f>'Benef com 13º'!Q148</f>
        <v>9199.0668560186605</v>
      </c>
      <c r="G45" s="61">
        <f t="shared" si="10"/>
        <v>53535.365690114064</v>
      </c>
      <c r="I45" s="143">
        <v>0</v>
      </c>
      <c r="J45" s="238">
        <v>0</v>
      </c>
      <c r="K45" s="106">
        <v>45627</v>
      </c>
      <c r="L45" s="155">
        <f>'Benef com 13º'!P193</f>
        <v>0</v>
      </c>
      <c r="M45" s="233">
        <f>'Benef com 13º'!Q193</f>
        <v>0</v>
      </c>
      <c r="N45" s="61">
        <f t="shared" si="11"/>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580" priority="158" stopIfTrue="1" operator="notEqual">
      <formula>""</formula>
    </cfRule>
  </conditionalFormatting>
  <conditionalFormatting sqref="L5 L7 L9 L11 L13 L15 L17 L19 L21 L23 L25 L27 L29 L31 L33">
    <cfRule type="cellIs" dxfId="579" priority="156" stopIfTrue="1" operator="notEqual">
      <formula>""</formula>
    </cfRule>
  </conditionalFormatting>
  <conditionalFormatting sqref="L5 L7 L9 L11 L13 L15 L17 L19 L21 L23 L25 L27 L29 L31 L33">
    <cfRule type="cellIs" dxfId="578" priority="155" stopIfTrue="1" operator="notEqual">
      <formula>""</formula>
    </cfRule>
  </conditionalFormatting>
  <conditionalFormatting sqref="L5 L7 L9 L11 L13 L15 L17 L19 L21 L23 L25 L27 L29 L31 L33">
    <cfRule type="cellIs" dxfId="577" priority="153" stopIfTrue="1" operator="notEqual">
      <formula>""</formula>
    </cfRule>
  </conditionalFormatting>
  <conditionalFormatting sqref="D5 D41 D7 D9 D11 D13 D15 D17 D19 D21 D23 D25 D27 D29 D31 D33 D35 D37 D39 D43 D45 K5 K7 K9 K11 K13 K15 K17 K19 K21 K23 K25 K27 K29 K31 K33">
    <cfRule type="cellIs" dxfId="576" priority="154" stopIfTrue="1" operator="notEqual">
      <formula>""</formula>
    </cfRule>
  </conditionalFormatting>
  <conditionalFormatting sqref="N11 N13 N15 N17 N19 N21 N23">
    <cfRule type="cellIs" dxfId="575" priority="152" stopIfTrue="1" operator="notEqual">
      <formula>""</formula>
    </cfRule>
  </conditionalFormatting>
  <conditionalFormatting sqref="N11 N13 N15 N17 N19 N21 N23">
    <cfRule type="cellIs" dxfId="574" priority="151" stopIfTrue="1" operator="notEqual">
      <formula>""</formula>
    </cfRule>
  </conditionalFormatting>
  <conditionalFormatting sqref="N11 N13 N15 N17 N19 N21 N23">
    <cfRule type="cellIs" dxfId="573" priority="150" stopIfTrue="1" operator="notEqual">
      <formula>""</formula>
    </cfRule>
  </conditionalFormatting>
  <conditionalFormatting sqref="G4 G6 G8 G10 G12 G14 G16 G18 G20 G22 G24 G26 G28 G30 G32 G34 G36 G38 G40 G42 G44 N4 N6 N8 F35:F45 L4:M33">
    <cfRule type="cellIs" dxfId="572" priority="142" stopIfTrue="1" operator="equal">
      <formula>"Total"</formula>
    </cfRule>
  </conditionalFormatting>
  <conditionalFormatting sqref="F4:F34">
    <cfRule type="cellIs" dxfId="571" priority="144" stopIfTrue="1" operator="equal">
      <formula>"Total"</formula>
    </cfRule>
  </conditionalFormatting>
  <conditionalFormatting sqref="E4:E45">
    <cfRule type="cellIs" dxfId="570" priority="143" stopIfTrue="1" operator="equal">
      <formula>"Total"</formula>
    </cfRule>
  </conditionalFormatting>
  <conditionalFormatting sqref="N10">
    <cfRule type="cellIs" dxfId="569" priority="139" stopIfTrue="1" operator="equal">
      <formula>"Total"</formula>
    </cfRule>
  </conditionalFormatting>
  <conditionalFormatting sqref="N12 N14 N16 N18 N20">
    <cfRule type="cellIs" dxfId="568" priority="136" stopIfTrue="1" operator="equal">
      <formula>"Total"</formula>
    </cfRule>
  </conditionalFormatting>
  <conditionalFormatting sqref="N22">
    <cfRule type="cellIs" dxfId="567" priority="128" stopIfTrue="1" operator="equal">
      <formula>"Total"</formula>
    </cfRule>
  </conditionalFormatting>
  <conditionalFormatting sqref="N25">
    <cfRule type="cellIs" dxfId="566" priority="107" stopIfTrue="1" operator="notEqual">
      <formula>""</formula>
    </cfRule>
  </conditionalFormatting>
  <conditionalFormatting sqref="N25">
    <cfRule type="cellIs" dxfId="565" priority="106" stopIfTrue="1" operator="notEqual">
      <formula>""</formula>
    </cfRule>
  </conditionalFormatting>
  <conditionalFormatting sqref="N25">
    <cfRule type="cellIs" dxfId="564" priority="105" stopIfTrue="1" operator="notEqual">
      <formula>""</formula>
    </cfRule>
  </conditionalFormatting>
  <conditionalFormatting sqref="N24 N26">
    <cfRule type="cellIs" dxfId="563" priority="100" stopIfTrue="1" operator="equal">
      <formula>"Total"</formula>
    </cfRule>
  </conditionalFormatting>
  <conditionalFormatting sqref="N27">
    <cfRule type="cellIs" dxfId="562" priority="89" stopIfTrue="1" operator="notEqual">
      <formula>""</formula>
    </cfRule>
  </conditionalFormatting>
  <conditionalFormatting sqref="N27">
    <cfRule type="cellIs" dxfId="561" priority="88" stopIfTrue="1" operator="notEqual">
      <formula>""</formula>
    </cfRule>
  </conditionalFormatting>
  <conditionalFormatting sqref="N27">
    <cfRule type="cellIs" dxfId="560" priority="87" stopIfTrue="1" operator="notEqual">
      <formula>""</formula>
    </cfRule>
  </conditionalFormatting>
  <conditionalFormatting sqref="N28">
    <cfRule type="cellIs" dxfId="559" priority="76" stopIfTrue="1" operator="equal">
      <formula>"Total"</formula>
    </cfRule>
  </conditionalFormatting>
  <conditionalFormatting sqref="N29">
    <cfRule type="cellIs" dxfId="558" priority="67" stopIfTrue="1" operator="notEqual">
      <formula>""</formula>
    </cfRule>
  </conditionalFormatting>
  <conditionalFormatting sqref="N29">
    <cfRule type="cellIs" dxfId="557" priority="66" stopIfTrue="1" operator="notEqual">
      <formula>""</formula>
    </cfRule>
  </conditionalFormatting>
  <conditionalFormatting sqref="N29">
    <cfRule type="cellIs" dxfId="556" priority="65" stopIfTrue="1" operator="notEqual">
      <formula>""</formula>
    </cfRule>
  </conditionalFormatting>
  <conditionalFormatting sqref="N30 N32">
    <cfRule type="cellIs" dxfId="555" priority="60" stopIfTrue="1" operator="equal">
      <formula>"Total"</formula>
    </cfRule>
  </conditionalFormatting>
  <conditionalFormatting sqref="N31 N33">
    <cfRule type="cellIs" dxfId="554" priority="53" stopIfTrue="1" operator="notEqual">
      <formula>""</formula>
    </cfRule>
  </conditionalFormatting>
  <conditionalFormatting sqref="N31 N33">
    <cfRule type="cellIs" dxfId="553" priority="52" stopIfTrue="1" operator="notEqual">
      <formula>""</formula>
    </cfRule>
  </conditionalFormatting>
  <conditionalFormatting sqref="N31 N33">
    <cfRule type="cellIs" dxfId="552" priority="51" stopIfTrue="1" operator="notEqual">
      <formula>""</formula>
    </cfRule>
  </conditionalFormatting>
  <conditionalFormatting sqref="K35 K37 K39 K41 K43 K45">
    <cfRule type="cellIs" dxfId="551" priority="48" stopIfTrue="1" operator="notEqual">
      <formula>""</formula>
    </cfRule>
  </conditionalFormatting>
  <conditionalFormatting sqref="N35">
    <cfRule type="cellIs" dxfId="550" priority="47" stopIfTrue="1" operator="notEqual">
      <formula>""</formula>
    </cfRule>
  </conditionalFormatting>
  <conditionalFormatting sqref="N35">
    <cfRule type="cellIs" dxfId="549" priority="46" stopIfTrue="1" operator="notEqual">
      <formula>""</formula>
    </cfRule>
  </conditionalFormatting>
  <conditionalFormatting sqref="N35">
    <cfRule type="cellIs" dxfId="548" priority="45" stopIfTrue="1" operator="notEqual">
      <formula>""</formula>
    </cfRule>
  </conditionalFormatting>
  <conditionalFormatting sqref="M35">
    <cfRule type="cellIs" dxfId="547" priority="44" stopIfTrue="1" operator="equal">
      <formula>"Total"</formula>
    </cfRule>
  </conditionalFormatting>
  <conditionalFormatting sqref="N34">
    <cfRule type="cellIs" dxfId="546" priority="43" stopIfTrue="1" operator="equal">
      <formula>"Total"</formula>
    </cfRule>
  </conditionalFormatting>
  <conditionalFormatting sqref="M34">
    <cfRule type="cellIs" dxfId="545" priority="42" stopIfTrue="1" operator="equal">
      <formula>"Total"</formula>
    </cfRule>
  </conditionalFormatting>
  <conditionalFormatting sqref="N37">
    <cfRule type="cellIs" dxfId="544" priority="41" stopIfTrue="1" operator="notEqual">
      <formula>""</formula>
    </cfRule>
  </conditionalFormatting>
  <conditionalFormatting sqref="N37">
    <cfRule type="cellIs" dxfId="543" priority="40" stopIfTrue="1" operator="notEqual">
      <formula>""</formula>
    </cfRule>
  </conditionalFormatting>
  <conditionalFormatting sqref="N37">
    <cfRule type="cellIs" dxfId="542" priority="39" stopIfTrue="1" operator="notEqual">
      <formula>""</formula>
    </cfRule>
  </conditionalFormatting>
  <conditionalFormatting sqref="M37">
    <cfRule type="cellIs" dxfId="541" priority="38" stopIfTrue="1" operator="equal">
      <formula>"Total"</formula>
    </cfRule>
  </conditionalFormatting>
  <conditionalFormatting sqref="N36 N38">
    <cfRule type="cellIs" dxfId="540" priority="37" stopIfTrue="1" operator="equal">
      <formula>"Total"</formula>
    </cfRule>
  </conditionalFormatting>
  <conditionalFormatting sqref="M36 M38">
    <cfRule type="cellIs" dxfId="539" priority="36" stopIfTrue="1" operator="equal">
      <formula>"Total"</formula>
    </cfRule>
  </conditionalFormatting>
  <conditionalFormatting sqref="L38 L34 L36">
    <cfRule type="cellIs" dxfId="538" priority="35" stopIfTrue="1" operator="equal">
      <formula>"Total"</formula>
    </cfRule>
  </conditionalFormatting>
  <conditionalFormatting sqref="L39 L35 L37">
    <cfRule type="cellIs" dxfId="537" priority="34" stopIfTrue="1" operator="notEqual">
      <formula>""</formula>
    </cfRule>
  </conditionalFormatting>
  <conditionalFormatting sqref="L39 L35 L37">
    <cfRule type="cellIs" dxfId="536" priority="33" stopIfTrue="1" operator="notEqual">
      <formula>""</formula>
    </cfRule>
  </conditionalFormatting>
  <conditionalFormatting sqref="L39 L35 L37">
    <cfRule type="cellIs" dxfId="535" priority="32" stopIfTrue="1" operator="notEqual">
      <formula>""</formula>
    </cfRule>
  </conditionalFormatting>
  <conditionalFormatting sqref="L39 L35 L37">
    <cfRule type="cellIs" dxfId="534" priority="31" stopIfTrue="1" operator="notEqual">
      <formula>""</formula>
    </cfRule>
  </conditionalFormatting>
  <conditionalFormatting sqref="N39">
    <cfRule type="cellIs" dxfId="533" priority="30" stopIfTrue="1" operator="notEqual">
      <formula>""</formula>
    </cfRule>
  </conditionalFormatting>
  <conditionalFormatting sqref="N39">
    <cfRule type="cellIs" dxfId="532" priority="29" stopIfTrue="1" operator="notEqual">
      <formula>""</formula>
    </cfRule>
  </conditionalFormatting>
  <conditionalFormatting sqref="N39">
    <cfRule type="cellIs" dxfId="531" priority="28" stopIfTrue="1" operator="notEqual">
      <formula>""</formula>
    </cfRule>
  </conditionalFormatting>
  <conditionalFormatting sqref="M39">
    <cfRule type="cellIs" dxfId="530" priority="27" stopIfTrue="1" operator="equal">
      <formula>"Total"</formula>
    </cfRule>
  </conditionalFormatting>
  <conditionalFormatting sqref="L39 L35 L37">
    <cfRule type="cellIs" dxfId="529" priority="26" stopIfTrue="1" operator="equal">
      <formula>"Total"</formula>
    </cfRule>
  </conditionalFormatting>
  <conditionalFormatting sqref="N40">
    <cfRule type="cellIs" dxfId="528" priority="25" stopIfTrue="1" operator="equal">
      <formula>"Total"</formula>
    </cfRule>
  </conditionalFormatting>
  <conditionalFormatting sqref="M40">
    <cfRule type="cellIs" dxfId="527" priority="24" stopIfTrue="1" operator="equal">
      <formula>"Total"</formula>
    </cfRule>
  </conditionalFormatting>
  <conditionalFormatting sqref="L40">
    <cfRule type="cellIs" dxfId="526" priority="23" stopIfTrue="1" operator="equal">
      <formula>"Total"</formula>
    </cfRule>
  </conditionalFormatting>
  <conditionalFormatting sqref="L41">
    <cfRule type="cellIs" dxfId="525" priority="22" stopIfTrue="1" operator="notEqual">
      <formula>""</formula>
    </cfRule>
  </conditionalFormatting>
  <conditionalFormatting sqref="L41">
    <cfRule type="cellIs" dxfId="524" priority="21" stopIfTrue="1" operator="notEqual">
      <formula>""</formula>
    </cfRule>
  </conditionalFormatting>
  <conditionalFormatting sqref="L41">
    <cfRule type="cellIs" dxfId="523" priority="20" stopIfTrue="1" operator="notEqual">
      <formula>""</formula>
    </cfRule>
  </conditionalFormatting>
  <conditionalFormatting sqref="L41">
    <cfRule type="cellIs" dxfId="522" priority="19" stopIfTrue="1" operator="notEqual">
      <formula>""</formula>
    </cfRule>
  </conditionalFormatting>
  <conditionalFormatting sqref="N41">
    <cfRule type="cellIs" dxfId="521" priority="18" stopIfTrue="1" operator="notEqual">
      <formula>""</formula>
    </cfRule>
  </conditionalFormatting>
  <conditionalFormatting sqref="N41">
    <cfRule type="cellIs" dxfId="520" priority="17" stopIfTrue="1" operator="notEqual">
      <formula>""</formula>
    </cfRule>
  </conditionalFormatting>
  <conditionalFormatting sqref="N41">
    <cfRule type="cellIs" dxfId="519" priority="16" stopIfTrue="1" operator="notEqual">
      <formula>""</formula>
    </cfRule>
  </conditionalFormatting>
  <conditionalFormatting sqref="M41">
    <cfRule type="cellIs" dxfId="518" priority="15" stopIfTrue="1" operator="equal">
      <formula>"Total"</formula>
    </cfRule>
  </conditionalFormatting>
  <conditionalFormatting sqref="L41">
    <cfRule type="cellIs" dxfId="517" priority="14" stopIfTrue="1" operator="equal">
      <formula>"Total"</formula>
    </cfRule>
  </conditionalFormatting>
  <conditionalFormatting sqref="N42 N44">
    <cfRule type="cellIs" dxfId="516" priority="13" stopIfTrue="1" operator="equal">
      <formula>"Total"</formula>
    </cfRule>
  </conditionalFormatting>
  <conditionalFormatting sqref="M42 M44">
    <cfRule type="cellIs" dxfId="515" priority="12" stopIfTrue="1" operator="equal">
      <formula>"Total"</formula>
    </cfRule>
  </conditionalFormatting>
  <conditionalFormatting sqref="L42 L44">
    <cfRule type="cellIs" dxfId="514" priority="11" stopIfTrue="1" operator="equal">
      <formula>"Total"</formula>
    </cfRule>
  </conditionalFormatting>
  <conditionalFormatting sqref="L43 L45">
    <cfRule type="cellIs" dxfId="513" priority="10" stopIfTrue="1" operator="notEqual">
      <formula>""</formula>
    </cfRule>
  </conditionalFormatting>
  <conditionalFormatting sqref="L43 L45">
    <cfRule type="cellIs" dxfId="512" priority="9" stopIfTrue="1" operator="notEqual">
      <formula>""</formula>
    </cfRule>
  </conditionalFormatting>
  <conditionalFormatting sqref="L43 L45">
    <cfRule type="cellIs" dxfId="511" priority="8" stopIfTrue="1" operator="notEqual">
      <formula>""</formula>
    </cfRule>
  </conditionalFormatting>
  <conditionalFormatting sqref="L43 L45">
    <cfRule type="cellIs" dxfId="510" priority="7" stopIfTrue="1" operator="notEqual">
      <formula>""</formula>
    </cfRule>
  </conditionalFormatting>
  <conditionalFormatting sqref="N43 N45">
    <cfRule type="cellIs" dxfId="509" priority="6" stopIfTrue="1" operator="notEqual">
      <formula>""</formula>
    </cfRule>
  </conditionalFormatting>
  <conditionalFormatting sqref="N43 N45">
    <cfRule type="cellIs" dxfId="508" priority="5" stopIfTrue="1" operator="notEqual">
      <formula>""</formula>
    </cfRule>
  </conditionalFormatting>
  <conditionalFormatting sqref="N43 N45">
    <cfRule type="cellIs" dxfId="507" priority="4" stopIfTrue="1" operator="notEqual">
      <formula>""</formula>
    </cfRule>
  </conditionalFormatting>
  <conditionalFormatting sqref="M43 M45">
    <cfRule type="cellIs" dxfId="506" priority="3" stopIfTrue="1" operator="equal">
      <formula>"Total"</formula>
    </cfRule>
  </conditionalFormatting>
  <conditionalFormatting sqref="L43 L45">
    <cfRule type="cellIs" dxfId="505" priority="2" stopIfTrue="1" operator="equal">
      <formula>"Total"</formula>
    </cfRule>
  </conditionalFormatting>
  <pageMargins left="0.23622047244094491" right="0.11811023622047245" top="0.31496062992125984" bottom="0.27559055118110237" header="0.15748031496062992" footer="0.51181102362204722"/>
  <pageSetup paperSize="9" scale="90" orientation="portrait" horizontalDpi="4294967294" vertic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J45" sqref="J45"/>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3" customHeight="1"/>
    <row r="2" spans="1:14" ht="11.25" customHeight="1" thickBot="1">
      <c r="B2" s="232" t="s">
        <v>55</v>
      </c>
      <c r="D2" s="6"/>
      <c r="G2" s="231">
        <f>'base(indices)'!I2</f>
        <v>45505</v>
      </c>
      <c r="I2" s="301">
        <v>0.9</v>
      </c>
      <c r="K2" s="230"/>
    </row>
    <row r="3" spans="1:14" ht="26.25" customHeight="1" thickBot="1">
      <c r="A3" s="1"/>
      <c r="B3" s="229" t="s">
        <v>51</v>
      </c>
      <c r="C3" s="229" t="s">
        <v>52</v>
      </c>
      <c r="D3" s="228" t="s">
        <v>7</v>
      </c>
      <c r="E3" s="227" t="s">
        <v>53</v>
      </c>
      <c r="F3" s="227" t="s">
        <v>54</v>
      </c>
      <c r="G3" s="227" t="s">
        <v>20</v>
      </c>
      <c r="I3" s="229" t="s">
        <v>51</v>
      </c>
      <c r="J3" s="229" t="s">
        <v>52</v>
      </c>
      <c r="K3" s="228" t="s">
        <v>7</v>
      </c>
      <c r="L3" s="227" t="s">
        <v>53</v>
      </c>
      <c r="M3" s="227" t="s">
        <v>54</v>
      </c>
      <c r="N3" s="227" t="s">
        <v>20</v>
      </c>
    </row>
    <row r="4" spans="1:14" ht="12.75" customHeight="1">
      <c r="B4" s="223">
        <f>'BPC LOAS '!A47</f>
        <v>72</v>
      </c>
      <c r="C4" s="223">
        <f t="shared" ref="C4:C34" si="0">C5</f>
        <v>7</v>
      </c>
      <c r="D4" s="226">
        <v>43101</v>
      </c>
      <c r="E4" s="225">
        <f>'BPC LOAS '!P47</f>
        <v>67048.93314398134</v>
      </c>
      <c r="F4" s="221">
        <f>'BPC LOAS '!Q47</f>
        <v>9199.0668560186605</v>
      </c>
      <c r="G4" s="234">
        <f t="shared" ref="G4:G34" si="1">SUM(E4:F4)</f>
        <v>76248</v>
      </c>
      <c r="I4" s="237">
        <f>'BPC LOAS '!A89</f>
        <v>30</v>
      </c>
      <c r="J4" s="223">
        <f t="shared" ref="J4:J31" si="2">J5</f>
        <v>7</v>
      </c>
      <c r="K4" s="222">
        <v>44378</v>
      </c>
      <c r="L4" s="225">
        <f>'BPC LOAS '!P89</f>
        <v>39645.470009607692</v>
      </c>
      <c r="M4" s="221">
        <f>'BPC LOAS '!Q89</f>
        <v>9199.0668560186605</v>
      </c>
      <c r="N4" s="221">
        <f t="shared" ref="N4:N10" si="3">SUM(L4:M4)</f>
        <v>48844.536865626353</v>
      </c>
    </row>
    <row r="5" spans="1:14" ht="12.75" customHeight="1">
      <c r="B5" s="238">
        <f>'BPC LOAS '!A48</f>
        <v>71</v>
      </c>
      <c r="C5" s="238">
        <f t="shared" si="0"/>
        <v>7</v>
      </c>
      <c r="D5" s="106">
        <v>43132</v>
      </c>
      <c r="E5" s="233">
        <f>'BPC LOAS '!P48</f>
        <v>67048.93314398134</v>
      </c>
      <c r="F5" s="224">
        <f>'BPC LOAS '!Q48</f>
        <v>9199.0668560186605</v>
      </c>
      <c r="G5" s="235">
        <f t="shared" si="1"/>
        <v>76248</v>
      </c>
      <c r="I5" s="143">
        <f>'BPC LOAS '!A90</f>
        <v>29</v>
      </c>
      <c r="J5" s="238">
        <f t="shared" si="2"/>
        <v>7</v>
      </c>
      <c r="K5" s="106">
        <v>44409</v>
      </c>
      <c r="L5" s="233">
        <f>'BPC LOAS '!P90</f>
        <v>38287.448928118691</v>
      </c>
      <c r="M5" s="224">
        <f>'BPC LOAS '!Q90</f>
        <v>9199.0668560186605</v>
      </c>
      <c r="N5" s="61">
        <f t="shared" si="3"/>
        <v>47486.515784137351</v>
      </c>
    </row>
    <row r="6" spans="1:14" ht="12.75" customHeight="1">
      <c r="B6" s="223">
        <f>'BPC LOAS '!A49</f>
        <v>70</v>
      </c>
      <c r="C6" s="223">
        <f t="shared" si="0"/>
        <v>7</v>
      </c>
      <c r="D6" s="222">
        <v>43160</v>
      </c>
      <c r="E6" s="225">
        <f>'BPC LOAS '!P49</f>
        <v>67048.93314398134</v>
      </c>
      <c r="F6" s="221">
        <f>'BPC LOAS '!Q49</f>
        <v>9199.0668560186605</v>
      </c>
      <c r="G6" s="236">
        <f t="shared" si="1"/>
        <v>76248</v>
      </c>
      <c r="I6" s="237">
        <f>'BPC LOAS '!A91</f>
        <v>28</v>
      </c>
      <c r="J6" s="223">
        <f t="shared" si="2"/>
        <v>7</v>
      </c>
      <c r="K6" s="222">
        <v>44440</v>
      </c>
      <c r="L6" s="225">
        <f>'BPC LOAS '!P91</f>
        <v>36940.267582463552</v>
      </c>
      <c r="M6" s="221">
        <f>'BPC LOAS '!Q91</f>
        <v>9199.0668560186605</v>
      </c>
      <c r="N6" s="221">
        <f t="shared" si="3"/>
        <v>46139.334438482212</v>
      </c>
    </row>
    <row r="7" spans="1:14" ht="12.75" customHeight="1">
      <c r="B7" s="238">
        <f>'BPC LOAS '!A50</f>
        <v>69</v>
      </c>
      <c r="C7" s="238">
        <f t="shared" si="0"/>
        <v>7</v>
      </c>
      <c r="D7" s="106">
        <v>43191</v>
      </c>
      <c r="E7" s="233">
        <f>'BPC LOAS '!P50</f>
        <v>67048.93314398134</v>
      </c>
      <c r="F7" s="224">
        <f>'BPC LOAS '!Q50</f>
        <v>9199.0668560186605</v>
      </c>
      <c r="G7" s="235">
        <f t="shared" si="1"/>
        <v>76248</v>
      </c>
      <c r="I7" s="143">
        <f>'BPC LOAS '!A92</f>
        <v>27</v>
      </c>
      <c r="J7" s="238">
        <f t="shared" si="2"/>
        <v>7</v>
      </c>
      <c r="K7" s="106">
        <v>44470</v>
      </c>
      <c r="L7" s="233">
        <f>'BPC LOAS '!P92</f>
        <v>35606.613373062952</v>
      </c>
      <c r="M7" s="224">
        <f>'BPC LOAS '!Q92</f>
        <v>9199.0668560186605</v>
      </c>
      <c r="N7" s="61">
        <f t="shared" si="3"/>
        <v>44805.680229081612</v>
      </c>
    </row>
    <row r="8" spans="1:14" ht="12.75" customHeight="1">
      <c r="B8" s="223">
        <f>'BPC LOAS '!A51</f>
        <v>68</v>
      </c>
      <c r="C8" s="223">
        <f t="shared" si="0"/>
        <v>7</v>
      </c>
      <c r="D8" s="222">
        <v>43221</v>
      </c>
      <c r="E8" s="225">
        <f>'BPC LOAS '!P51</f>
        <v>67048.93314398134</v>
      </c>
      <c r="F8" s="221">
        <f>'BPC LOAS '!Q51</f>
        <v>9199.0668560186605</v>
      </c>
      <c r="G8" s="236">
        <f t="shared" si="1"/>
        <v>76248</v>
      </c>
      <c r="I8" s="237">
        <f>'BPC LOAS '!A93</f>
        <v>26</v>
      </c>
      <c r="J8" s="223">
        <f t="shared" si="2"/>
        <v>7</v>
      </c>
      <c r="K8" s="222">
        <v>44501</v>
      </c>
      <c r="L8" s="225">
        <f>'BPC LOAS '!P93</f>
        <v>34288.380133833889</v>
      </c>
      <c r="M8" s="221">
        <f>'BPC LOAS '!Q93</f>
        <v>9199.0668560186605</v>
      </c>
      <c r="N8" s="221">
        <f t="shared" si="3"/>
        <v>43487.446989852549</v>
      </c>
    </row>
    <row r="9" spans="1:14" ht="12.75" customHeight="1">
      <c r="B9" s="238">
        <f>'BPC LOAS '!A52</f>
        <v>67</v>
      </c>
      <c r="C9" s="238">
        <f t="shared" si="0"/>
        <v>7</v>
      </c>
      <c r="D9" s="106">
        <v>43252</v>
      </c>
      <c r="E9" s="233">
        <f>'BPC LOAS '!P52</f>
        <v>67048.93314398134</v>
      </c>
      <c r="F9" s="224">
        <f>'BPC LOAS '!Q52</f>
        <v>9199.0668560186605</v>
      </c>
      <c r="G9" s="235">
        <f t="shared" si="1"/>
        <v>76248</v>
      </c>
      <c r="I9" s="143">
        <f>'BPC LOAS '!A94</f>
        <v>25</v>
      </c>
      <c r="J9" s="238">
        <f t="shared" si="2"/>
        <v>7</v>
      </c>
      <c r="K9" s="106">
        <v>44531</v>
      </c>
      <c r="L9" s="233">
        <f>'BPC LOAS '!P94</f>
        <v>32985.586140288236</v>
      </c>
      <c r="M9" s="224">
        <f>'BPC LOAS '!Q94</f>
        <v>9199.0668560186605</v>
      </c>
      <c r="N9" s="142">
        <f t="shared" si="3"/>
        <v>42184.652996306897</v>
      </c>
    </row>
    <row r="10" spans="1:14" ht="12.75" customHeight="1">
      <c r="B10" s="223">
        <f>'BPC LOAS '!A53</f>
        <v>66</v>
      </c>
      <c r="C10" s="223">
        <f t="shared" si="0"/>
        <v>7</v>
      </c>
      <c r="D10" s="222">
        <v>43282</v>
      </c>
      <c r="E10" s="225">
        <f>'BPC LOAS '!P53</f>
        <v>67048.93314398134</v>
      </c>
      <c r="F10" s="221">
        <f>'BPC LOAS '!Q53</f>
        <v>9199.0668560186605</v>
      </c>
      <c r="G10" s="236">
        <f t="shared" si="1"/>
        <v>76248</v>
      </c>
      <c r="I10" s="237">
        <f>'BPC LOAS '!A95</f>
        <v>24</v>
      </c>
      <c r="J10" s="223">
        <f t="shared" si="2"/>
        <v>7</v>
      </c>
      <c r="K10" s="222">
        <v>44562</v>
      </c>
      <c r="L10" s="225">
        <f>'BPC LOAS '!P95</f>
        <v>31628.63042742735</v>
      </c>
      <c r="M10" s="221">
        <f>'BPC LOAS '!Q95</f>
        <v>9199.0668560186605</v>
      </c>
      <c r="N10" s="221">
        <f t="shared" si="3"/>
        <v>40827.69728344601</v>
      </c>
    </row>
    <row r="11" spans="1:14" ht="12.75" customHeight="1">
      <c r="B11" s="238">
        <f>'BPC LOAS '!A54</f>
        <v>65</v>
      </c>
      <c r="C11" s="238">
        <f t="shared" si="0"/>
        <v>7</v>
      </c>
      <c r="D11" s="106">
        <v>43313</v>
      </c>
      <c r="E11" s="233">
        <f>'BPC LOAS '!P54</f>
        <v>67048.93314398134</v>
      </c>
      <c r="F11" s="224">
        <f>'BPC LOAS '!Q54</f>
        <v>9199.0668560186605</v>
      </c>
      <c r="G11" s="235">
        <f t="shared" si="1"/>
        <v>76248</v>
      </c>
      <c r="I11" s="143">
        <f>'BPC LOAS '!A96</f>
        <v>23</v>
      </c>
      <c r="J11" s="238">
        <f t="shared" si="2"/>
        <v>7</v>
      </c>
      <c r="K11" s="106">
        <v>44593</v>
      </c>
      <c r="L11" s="233">
        <f>'BPC LOAS '!P96</f>
        <v>30213.917395721604</v>
      </c>
      <c r="M11" s="224">
        <f>'BPC LOAS '!Q96</f>
        <v>9199.0668560186605</v>
      </c>
      <c r="N11" s="142">
        <f t="shared" ref="N11:N22" si="4">SUM(L11:M11)</f>
        <v>39412.984251740265</v>
      </c>
    </row>
    <row r="12" spans="1:14" ht="12.75" customHeight="1">
      <c r="B12" s="223">
        <f>'BPC LOAS '!A55</f>
        <v>64</v>
      </c>
      <c r="C12" s="223">
        <f t="shared" si="0"/>
        <v>7</v>
      </c>
      <c r="D12" s="222">
        <v>43344</v>
      </c>
      <c r="E12" s="225">
        <f>'BPC LOAS '!P55</f>
        <v>67048.93314398134</v>
      </c>
      <c r="F12" s="221">
        <f>'BPC LOAS '!Q55</f>
        <v>9199.0668560186605</v>
      </c>
      <c r="G12" s="236">
        <f t="shared" si="1"/>
        <v>76248</v>
      </c>
      <c r="I12" s="237">
        <f>'BPC LOAS '!A97</f>
        <v>22</v>
      </c>
      <c r="J12" s="223">
        <f t="shared" si="2"/>
        <v>7</v>
      </c>
      <c r="K12" s="222">
        <v>44621</v>
      </c>
      <c r="L12" s="225">
        <f>'BPC LOAS '!P97</f>
        <v>28807.330823853339</v>
      </c>
      <c r="M12" s="221">
        <f>'BPC LOAS '!Q97</f>
        <v>9199.0668560186605</v>
      </c>
      <c r="N12" s="221">
        <f t="shared" si="4"/>
        <v>38006.397679871996</v>
      </c>
    </row>
    <row r="13" spans="1:14" ht="12.75" customHeight="1">
      <c r="B13" s="238">
        <f>'BPC LOAS '!A56</f>
        <v>63</v>
      </c>
      <c r="C13" s="238">
        <f t="shared" si="0"/>
        <v>7</v>
      </c>
      <c r="D13" s="106">
        <v>43374</v>
      </c>
      <c r="E13" s="233">
        <f>'BPC LOAS '!P56</f>
        <v>67048.93314398134</v>
      </c>
      <c r="F13" s="224">
        <f>'BPC LOAS '!Q56</f>
        <v>9199.0668560186605</v>
      </c>
      <c r="G13" s="235">
        <f t="shared" si="1"/>
        <v>76248</v>
      </c>
      <c r="I13" s="143">
        <f>'BPC LOAS '!A98</f>
        <v>21</v>
      </c>
      <c r="J13" s="238">
        <f t="shared" si="2"/>
        <v>7</v>
      </c>
      <c r="K13" s="106">
        <v>44652</v>
      </c>
      <c r="L13" s="233">
        <f>'BPC LOAS '!P98</f>
        <v>27409.961511800724</v>
      </c>
      <c r="M13" s="224">
        <f>'BPC LOAS '!Q98</f>
        <v>9199.0668560186605</v>
      </c>
      <c r="N13" s="142">
        <f t="shared" si="4"/>
        <v>36609.028367819381</v>
      </c>
    </row>
    <row r="14" spans="1:14" ht="12.75" customHeight="1">
      <c r="B14" s="223">
        <f>'BPC LOAS '!A57</f>
        <v>62</v>
      </c>
      <c r="C14" s="223">
        <f t="shared" si="0"/>
        <v>7</v>
      </c>
      <c r="D14" s="222">
        <v>43405</v>
      </c>
      <c r="E14" s="225">
        <f>'BPC LOAS '!P57</f>
        <v>67048.93314398134</v>
      </c>
      <c r="F14" s="221">
        <f>'BPC LOAS '!Q57</f>
        <v>9199.0668560186605</v>
      </c>
      <c r="G14" s="236">
        <f t="shared" si="1"/>
        <v>76248</v>
      </c>
      <c r="I14" s="237">
        <f>'BPC LOAS '!A99</f>
        <v>20</v>
      </c>
      <c r="J14" s="223">
        <f t="shared" si="2"/>
        <v>7</v>
      </c>
      <c r="K14" s="222">
        <v>44682</v>
      </c>
      <c r="L14" s="225">
        <f>'BPC LOAS '!P99</f>
        <v>26022.19123955613</v>
      </c>
      <c r="M14" s="221">
        <f>'BPC LOAS '!Q99</f>
        <v>9199.0668560186605</v>
      </c>
      <c r="N14" s="221">
        <f t="shared" si="4"/>
        <v>35221.258095574791</v>
      </c>
    </row>
    <row r="15" spans="1:14" ht="12.75" customHeight="1">
      <c r="B15" s="238">
        <f>'BPC LOAS '!A58</f>
        <v>61</v>
      </c>
      <c r="C15" s="238">
        <f t="shared" si="0"/>
        <v>7</v>
      </c>
      <c r="D15" s="106">
        <v>43435</v>
      </c>
      <c r="E15" s="233">
        <f>'BPC LOAS '!P58</f>
        <v>67048.93314398134</v>
      </c>
      <c r="F15" s="224">
        <f>'BPC LOAS '!Q58</f>
        <v>9199.0668560186605</v>
      </c>
      <c r="G15" s="235">
        <f t="shared" si="1"/>
        <v>76248</v>
      </c>
      <c r="I15" s="143">
        <f>'BPC LOAS '!A100</f>
        <v>19</v>
      </c>
      <c r="J15" s="238">
        <f t="shared" si="2"/>
        <v>7</v>
      </c>
      <c r="K15" s="106">
        <v>44713</v>
      </c>
      <c r="L15" s="233">
        <f>'BPC LOAS '!P100</f>
        <v>24644.565407108646</v>
      </c>
      <c r="M15" s="224">
        <f>'BPC LOAS '!Q100</f>
        <v>9199.0668560186605</v>
      </c>
      <c r="N15" s="142">
        <f t="shared" si="4"/>
        <v>33843.632263127307</v>
      </c>
    </row>
    <row r="16" spans="1:14" ht="12.75" customHeight="1">
      <c r="B16" s="223">
        <f>'BPC LOAS '!A59</f>
        <v>60</v>
      </c>
      <c r="C16" s="223">
        <f t="shared" si="0"/>
        <v>7</v>
      </c>
      <c r="D16" s="222">
        <v>43466</v>
      </c>
      <c r="E16" s="225">
        <f>'BPC LOAS '!P59</f>
        <v>67048.93314398134</v>
      </c>
      <c r="F16" s="221">
        <f>'BPC LOAS '!Q59</f>
        <v>9199.0668560186605</v>
      </c>
      <c r="G16" s="236">
        <f t="shared" si="1"/>
        <v>76248</v>
      </c>
      <c r="I16" s="237">
        <f>'BPC LOAS '!A101</f>
        <v>18</v>
      </c>
      <c r="J16" s="223">
        <f t="shared" si="2"/>
        <v>7</v>
      </c>
      <c r="K16" s="222">
        <v>44743</v>
      </c>
      <c r="L16" s="225">
        <f>'BPC LOAS '!P101</f>
        <v>23278.120274437548</v>
      </c>
      <c r="M16" s="221">
        <f>'BPC LOAS '!Q101</f>
        <v>9199.0668560186605</v>
      </c>
      <c r="N16" s="221">
        <f t="shared" si="4"/>
        <v>32477.187130456208</v>
      </c>
    </row>
    <row r="17" spans="2:14" ht="12.75" customHeight="1">
      <c r="B17" s="238">
        <f>'BPC LOAS '!A60</f>
        <v>59</v>
      </c>
      <c r="C17" s="238">
        <f t="shared" si="0"/>
        <v>7</v>
      </c>
      <c r="D17" s="106">
        <v>43497</v>
      </c>
      <c r="E17" s="233">
        <f>'BPC LOAS '!P60</f>
        <v>67048.93314398134</v>
      </c>
      <c r="F17" s="224">
        <f>'BPC LOAS '!Q60</f>
        <v>9199.0668560186605</v>
      </c>
      <c r="G17" s="235">
        <f t="shared" si="1"/>
        <v>76248</v>
      </c>
      <c r="I17" s="143">
        <f>'BPC LOAS '!A102</f>
        <v>17</v>
      </c>
      <c r="J17" s="238">
        <f t="shared" si="2"/>
        <v>7</v>
      </c>
      <c r="K17" s="106">
        <v>44774</v>
      </c>
      <c r="L17" s="233">
        <f>'BPC LOAS '!P102</f>
        <v>21922.855841542838</v>
      </c>
      <c r="M17" s="224">
        <f>'BPC LOAS '!Q102</f>
        <v>9199.0668560186605</v>
      </c>
      <c r="N17" s="142">
        <f t="shared" si="4"/>
        <v>31121.922697561498</v>
      </c>
    </row>
    <row r="18" spans="2:14" ht="12.75" customHeight="1">
      <c r="B18" s="223">
        <f>'BPC LOAS '!A61</f>
        <v>58</v>
      </c>
      <c r="C18" s="223">
        <f t="shared" si="0"/>
        <v>7</v>
      </c>
      <c r="D18" s="222">
        <v>43525</v>
      </c>
      <c r="E18" s="225">
        <f>'BPC LOAS '!P61</f>
        <v>67048.93314398134</v>
      </c>
      <c r="F18" s="221">
        <f>'BPC LOAS '!Q61</f>
        <v>9199.0668560186605</v>
      </c>
      <c r="G18" s="236">
        <f t="shared" si="1"/>
        <v>76248</v>
      </c>
      <c r="I18" s="237">
        <f>'BPC LOAS '!A103</f>
        <v>16</v>
      </c>
      <c r="J18" s="223">
        <f t="shared" si="2"/>
        <v>7</v>
      </c>
      <c r="K18" s="222">
        <v>44805</v>
      </c>
      <c r="L18" s="225">
        <f>'BPC LOAS '!P103</f>
        <v>20579.590208408154</v>
      </c>
      <c r="M18" s="221">
        <f>'BPC LOAS '!Q103</f>
        <v>9199.0668560186605</v>
      </c>
      <c r="N18" s="221">
        <f t="shared" si="4"/>
        <v>29778.657064426814</v>
      </c>
    </row>
    <row r="19" spans="2:14" ht="12.75" customHeight="1">
      <c r="B19" s="238">
        <f>'BPC LOAS '!A62</f>
        <v>57</v>
      </c>
      <c r="C19" s="238">
        <f t="shared" si="0"/>
        <v>7</v>
      </c>
      <c r="D19" s="106">
        <v>43556</v>
      </c>
      <c r="E19" s="233">
        <f>'BPC LOAS '!P62</f>
        <v>67048.93314398134</v>
      </c>
      <c r="F19" s="224">
        <f>'BPC LOAS '!Q62</f>
        <v>9199.0668560186605</v>
      </c>
      <c r="G19" s="235">
        <f t="shared" si="1"/>
        <v>76248</v>
      </c>
      <c r="I19" s="143">
        <f>'BPC LOAS '!A104</f>
        <v>15</v>
      </c>
      <c r="J19" s="238">
        <f t="shared" si="2"/>
        <v>7</v>
      </c>
      <c r="K19" s="106">
        <v>44835</v>
      </c>
      <c r="L19" s="233">
        <f>'BPC LOAS '!P104</f>
        <v>19248.541535029126</v>
      </c>
      <c r="M19" s="224">
        <f>'BPC LOAS '!Q104</f>
        <v>9199.0668560186605</v>
      </c>
      <c r="N19" s="142">
        <f t="shared" si="4"/>
        <v>28447.608391047786</v>
      </c>
    </row>
    <row r="20" spans="2:14" ht="12.75" customHeight="1">
      <c r="B20" s="223">
        <f>'BPC LOAS '!A63</f>
        <v>56</v>
      </c>
      <c r="C20" s="223">
        <f t="shared" si="0"/>
        <v>7</v>
      </c>
      <c r="D20" s="222">
        <v>43586</v>
      </c>
      <c r="E20" s="225">
        <f>'BPC LOAS '!P63</f>
        <v>67048.93314398134</v>
      </c>
      <c r="F20" s="221">
        <f>'BPC LOAS '!Q63</f>
        <v>9199.0668560186605</v>
      </c>
      <c r="G20" s="236">
        <f t="shared" si="1"/>
        <v>76248</v>
      </c>
      <c r="I20" s="237">
        <f>'BPC LOAS '!A105</f>
        <v>14</v>
      </c>
      <c r="J20" s="223">
        <f t="shared" si="2"/>
        <v>7</v>
      </c>
      <c r="K20" s="222">
        <v>44866</v>
      </c>
      <c r="L20" s="225">
        <f>'BPC LOAS '!P105</f>
        <v>17928.891721422126</v>
      </c>
      <c r="M20" s="221">
        <f>'BPC LOAS '!Q105</f>
        <v>9199.0668560186605</v>
      </c>
      <c r="N20" s="221">
        <f t="shared" si="4"/>
        <v>27127.958577440786</v>
      </c>
    </row>
    <row r="21" spans="2:14" ht="12.75" customHeight="1">
      <c r="B21" s="238">
        <f>'BPC LOAS '!A64</f>
        <v>55</v>
      </c>
      <c r="C21" s="238">
        <f t="shared" si="0"/>
        <v>7</v>
      </c>
      <c r="D21" s="106">
        <v>43617</v>
      </c>
      <c r="E21" s="233">
        <f>'BPC LOAS '!P64</f>
        <v>67048.93314398134</v>
      </c>
      <c r="F21" s="224">
        <f>'BPC LOAS '!Q64</f>
        <v>9199.0668560186605</v>
      </c>
      <c r="G21" s="235">
        <f t="shared" si="1"/>
        <v>76248</v>
      </c>
      <c r="I21" s="143">
        <f>'BPC LOAS '!A106</f>
        <v>13</v>
      </c>
      <c r="J21" s="238">
        <f t="shared" si="2"/>
        <v>7</v>
      </c>
      <c r="K21" s="106">
        <v>44896</v>
      </c>
      <c r="L21" s="239">
        <f>'BPC LOAS '!P106</f>
        <v>16620.368067592593</v>
      </c>
      <c r="M21" s="224">
        <f>'BPC LOAS '!Q106</f>
        <v>9199.0668560186605</v>
      </c>
      <c r="N21" s="61">
        <f t="shared" si="4"/>
        <v>25819.434923611254</v>
      </c>
    </row>
    <row r="22" spans="2:14" ht="12.75" customHeight="1">
      <c r="B22" s="223">
        <f>'BPC LOAS '!A65</f>
        <v>54</v>
      </c>
      <c r="C22" s="223">
        <f t="shared" si="0"/>
        <v>7</v>
      </c>
      <c r="D22" s="222">
        <v>43647</v>
      </c>
      <c r="E22" s="225">
        <f>'BPC LOAS '!P65</f>
        <v>67048.93314398134</v>
      </c>
      <c r="F22" s="221">
        <f>'BPC LOAS '!Q65</f>
        <v>9199.0668560186605</v>
      </c>
      <c r="G22" s="236">
        <f t="shared" si="1"/>
        <v>76248</v>
      </c>
      <c r="I22" s="237">
        <f>'BPC LOAS '!A107</f>
        <v>12</v>
      </c>
      <c r="J22" s="223">
        <f t="shared" si="2"/>
        <v>7</v>
      </c>
      <c r="K22" s="222">
        <v>44927</v>
      </c>
      <c r="L22" s="225">
        <f>'BPC LOAS '!P107</f>
        <v>15275.592324488111</v>
      </c>
      <c r="M22" s="221">
        <f>'BPC LOAS '!Q107</f>
        <v>9199.0668560186605</v>
      </c>
      <c r="N22" s="221">
        <f t="shared" si="4"/>
        <v>24474.659180506773</v>
      </c>
    </row>
    <row r="23" spans="2:14" ht="12.75" customHeight="1">
      <c r="B23" s="238">
        <f>'BPC LOAS '!A66</f>
        <v>53</v>
      </c>
      <c r="C23" s="238">
        <f t="shared" si="0"/>
        <v>7</v>
      </c>
      <c r="D23" s="106">
        <v>43678</v>
      </c>
      <c r="E23" s="233">
        <f>'BPC LOAS '!P66</f>
        <v>67048.93314398134</v>
      </c>
      <c r="F23" s="224">
        <f>'BPC LOAS '!Q66</f>
        <v>9199.0668560186605</v>
      </c>
      <c r="G23" s="235">
        <f t="shared" si="1"/>
        <v>76248</v>
      </c>
      <c r="I23" s="143">
        <f>'BPC LOAS '!A108</f>
        <v>11</v>
      </c>
      <c r="J23" s="238">
        <f t="shared" si="2"/>
        <v>7</v>
      </c>
      <c r="K23" s="106">
        <v>44958</v>
      </c>
      <c r="L23" s="239">
        <f>'BPC LOAS '!P108</f>
        <v>13895.563492088688</v>
      </c>
      <c r="M23" s="224">
        <f>'BPC LOAS '!Q108</f>
        <v>9199.0668560186605</v>
      </c>
      <c r="N23" s="61">
        <f t="shared" ref="N23:N24" si="5">SUM(L23:M23)</f>
        <v>23094.630348107348</v>
      </c>
    </row>
    <row r="24" spans="2:14" ht="12.75" customHeight="1">
      <c r="B24" s="223">
        <f>'BPC LOAS '!A67</f>
        <v>52</v>
      </c>
      <c r="C24" s="223">
        <f t="shared" si="0"/>
        <v>7</v>
      </c>
      <c r="D24" s="222">
        <v>43709</v>
      </c>
      <c r="E24" s="225">
        <f>'BPC LOAS '!P67</f>
        <v>67048.93314398134</v>
      </c>
      <c r="F24" s="221">
        <f>'BPC LOAS '!Q67</f>
        <v>9199.0668560186605</v>
      </c>
      <c r="G24" s="236">
        <f t="shared" si="1"/>
        <v>76248</v>
      </c>
      <c r="I24" s="237">
        <f>'BPC LOAS '!A109</f>
        <v>10</v>
      </c>
      <c r="J24" s="223">
        <f t="shared" si="2"/>
        <v>7</v>
      </c>
      <c r="K24" s="222">
        <v>44986</v>
      </c>
      <c r="L24" s="225">
        <f>'BPC LOAS '!P109</f>
        <v>12527.487019450218</v>
      </c>
      <c r="M24" s="221">
        <f>'BPC LOAS '!Q109</f>
        <v>9199.0668560186605</v>
      </c>
      <c r="N24" s="221">
        <f t="shared" si="5"/>
        <v>21726.553875468879</v>
      </c>
    </row>
    <row r="25" spans="2:14" ht="12.75" customHeight="1">
      <c r="B25" s="238">
        <f>'BPC LOAS '!A68</f>
        <v>51</v>
      </c>
      <c r="C25" s="238">
        <f t="shared" si="0"/>
        <v>7</v>
      </c>
      <c r="D25" s="106">
        <v>43739</v>
      </c>
      <c r="E25" s="233">
        <f>'BPC LOAS '!P68</f>
        <v>67048.93314398134</v>
      </c>
      <c r="F25" s="224">
        <f>'BPC LOAS '!Q68</f>
        <v>9199.0668560186605</v>
      </c>
      <c r="G25" s="235">
        <f t="shared" si="1"/>
        <v>76248</v>
      </c>
      <c r="I25" s="143">
        <f>'BPC LOAS '!A110</f>
        <v>9</v>
      </c>
      <c r="J25" s="238">
        <f t="shared" si="2"/>
        <v>7</v>
      </c>
      <c r="K25" s="106">
        <v>45017</v>
      </c>
      <c r="L25" s="239">
        <f>'BPC LOAS '!P110</f>
        <v>11171.655856566844</v>
      </c>
      <c r="M25" s="224">
        <f>'BPC LOAS '!Q110</f>
        <v>9199.0668560186605</v>
      </c>
      <c r="N25" s="61">
        <f t="shared" ref="N25:N26" si="6">SUM(L25:M25)</f>
        <v>20370.722712585506</v>
      </c>
    </row>
    <row r="26" spans="2:14" ht="12.75" customHeight="1">
      <c r="B26" s="223">
        <f>'BPC LOAS '!A69</f>
        <v>50</v>
      </c>
      <c r="C26" s="223">
        <f t="shared" si="0"/>
        <v>7</v>
      </c>
      <c r="D26" s="222">
        <v>43770</v>
      </c>
      <c r="E26" s="225">
        <f>'BPC LOAS '!P69</f>
        <v>67048.93314398134</v>
      </c>
      <c r="F26" s="221">
        <f>'BPC LOAS '!Q69</f>
        <v>9199.0668560186605</v>
      </c>
      <c r="G26" s="236">
        <f t="shared" si="1"/>
        <v>76248</v>
      </c>
      <c r="I26" s="237">
        <f>'BPC LOAS '!A111</f>
        <v>8</v>
      </c>
      <c r="J26" s="223">
        <f t="shared" si="2"/>
        <v>7</v>
      </c>
      <c r="K26" s="222">
        <v>45047</v>
      </c>
      <c r="L26" s="225">
        <f>'BPC LOAS '!P111</f>
        <v>9818.8198036235644</v>
      </c>
      <c r="M26" s="221">
        <f>'BPC LOAS '!Q111</f>
        <v>9199.0668560186605</v>
      </c>
      <c r="N26" s="221">
        <f t="shared" si="6"/>
        <v>19017.886659642223</v>
      </c>
    </row>
    <row r="27" spans="2:14" ht="12.75" customHeight="1">
      <c r="B27" s="238">
        <f>'BPC LOAS '!A70</f>
        <v>49</v>
      </c>
      <c r="C27" s="238">
        <f t="shared" si="0"/>
        <v>7</v>
      </c>
      <c r="D27" s="106">
        <v>43800</v>
      </c>
      <c r="E27" s="233">
        <f>'BPC LOAS '!P70</f>
        <v>66056.806670472113</v>
      </c>
      <c r="F27" s="224">
        <f>'BPC LOAS '!Q70</f>
        <v>9199.0668560186605</v>
      </c>
      <c r="G27" s="235">
        <f t="shared" si="1"/>
        <v>75255.873526490774</v>
      </c>
      <c r="I27" s="143">
        <f>'BPC LOAS '!A112</f>
        <v>7</v>
      </c>
      <c r="J27" s="238">
        <f t="shared" si="2"/>
        <v>7</v>
      </c>
      <c r="K27" s="106">
        <v>45078</v>
      </c>
      <c r="L27" s="239">
        <f>'BPC LOAS '!P112</f>
        <v>8468.7766306244284</v>
      </c>
      <c r="M27" s="224">
        <f>'BPC LOAS '!Q112</f>
        <v>9199.0668560186605</v>
      </c>
      <c r="N27" s="61">
        <f t="shared" ref="N27:N28" si="7">SUM(L27:M27)</f>
        <v>17667.843486643091</v>
      </c>
    </row>
    <row r="28" spans="2:14" ht="12.75" customHeight="1">
      <c r="B28" s="223">
        <f>'BPC LOAS '!A71</f>
        <v>48</v>
      </c>
      <c r="C28" s="223">
        <f t="shared" si="0"/>
        <v>7</v>
      </c>
      <c r="D28" s="222">
        <v>43831</v>
      </c>
      <c r="E28" s="225">
        <f>'BPC LOAS '!P71</f>
        <v>64680.202098254202</v>
      </c>
      <c r="F28" s="221">
        <f>'BPC LOAS '!Q71</f>
        <v>9199.0668560186605</v>
      </c>
      <c r="G28" s="236">
        <f t="shared" si="1"/>
        <v>73879.268954272862</v>
      </c>
      <c r="I28" s="237">
        <f>'BPC LOAS '!A113</f>
        <v>6</v>
      </c>
      <c r="J28" s="223">
        <f t="shared" si="2"/>
        <v>7</v>
      </c>
      <c r="K28" s="222">
        <v>45108</v>
      </c>
      <c r="L28" s="225">
        <f>'BPC LOAS '!P113</f>
        <v>7131.7420573651198</v>
      </c>
      <c r="M28" s="221">
        <f>'BPC LOAS '!Q113</f>
        <v>9199.0668560186605</v>
      </c>
      <c r="N28" s="221">
        <f t="shared" si="7"/>
        <v>16330.80891338378</v>
      </c>
    </row>
    <row r="29" spans="2:14" ht="12.75" customHeight="1">
      <c r="B29" s="238">
        <f>'BPC LOAS '!A72</f>
        <v>47</v>
      </c>
      <c r="C29" s="238">
        <f t="shared" si="0"/>
        <v>7</v>
      </c>
      <c r="D29" s="106">
        <v>43862</v>
      </c>
      <c r="E29" s="233">
        <f>'BPC LOAS '!P72</f>
        <v>63283.996223651418</v>
      </c>
      <c r="F29" s="224">
        <f>'BPC LOAS '!Q72</f>
        <v>9199.0668560186605</v>
      </c>
      <c r="G29" s="235">
        <f t="shared" si="1"/>
        <v>72483.063079670072</v>
      </c>
      <c r="I29" s="143">
        <f>'BPC LOAS '!A114</f>
        <v>5</v>
      </c>
      <c r="J29" s="238">
        <f t="shared" si="2"/>
        <v>7</v>
      </c>
      <c r="K29" s="106">
        <v>45139</v>
      </c>
      <c r="L29" s="239">
        <f>'BPC LOAS '!P114</f>
        <v>5807.4190838515797</v>
      </c>
      <c r="M29" s="224">
        <f>'BPC LOAS '!Q114</f>
        <v>9199.0668560186605</v>
      </c>
      <c r="N29" s="61">
        <f t="shared" ref="N29:N30" si="8">SUM(L29:M29)</f>
        <v>15006.485939870239</v>
      </c>
    </row>
    <row r="30" spans="2:14" ht="12.75" customHeight="1">
      <c r="B30" s="223">
        <f>'BPC LOAS '!A73</f>
        <v>46</v>
      </c>
      <c r="C30" s="223">
        <f t="shared" si="0"/>
        <v>7</v>
      </c>
      <c r="D30" s="222">
        <v>43891</v>
      </c>
      <c r="E30" s="225">
        <f>'BPC LOAS '!P73</f>
        <v>61890.241014698557</v>
      </c>
      <c r="F30" s="221">
        <f>'BPC LOAS '!Q73</f>
        <v>9199.0668560186605</v>
      </c>
      <c r="G30" s="236">
        <f t="shared" si="1"/>
        <v>71089.307870717224</v>
      </c>
      <c r="I30" s="237">
        <f>'BPC LOAS '!A115</f>
        <v>4</v>
      </c>
      <c r="J30" s="223">
        <f t="shared" si="2"/>
        <v>7</v>
      </c>
      <c r="K30" s="222">
        <v>45170</v>
      </c>
      <c r="L30" s="225">
        <f>'BPC LOAS '!P115</f>
        <v>4496.2235100754924</v>
      </c>
      <c r="M30" s="221">
        <f>'BPC LOAS '!Q115</f>
        <v>9199.0668560186605</v>
      </c>
      <c r="N30" s="221">
        <f t="shared" si="8"/>
        <v>13695.290366094152</v>
      </c>
    </row>
    <row r="31" spans="2:14" ht="12.75" customHeight="1">
      <c r="B31" s="238">
        <f>'BPC LOAS '!A74</f>
        <v>45</v>
      </c>
      <c r="C31" s="238">
        <f t="shared" si="0"/>
        <v>7</v>
      </c>
      <c r="D31" s="106">
        <v>43922</v>
      </c>
      <c r="E31" s="233">
        <f>'BPC LOAS '!P74</f>
        <v>60498.156445278801</v>
      </c>
      <c r="F31" s="224">
        <f>'BPC LOAS '!Q74</f>
        <v>9199.0668560186605</v>
      </c>
      <c r="G31" s="235">
        <f t="shared" si="1"/>
        <v>69697.223301297461</v>
      </c>
      <c r="I31" s="143">
        <f>'BPC LOAS '!A116</f>
        <v>3</v>
      </c>
      <c r="J31" s="238">
        <f t="shared" si="2"/>
        <v>7</v>
      </c>
      <c r="K31" s="106">
        <v>45200</v>
      </c>
      <c r="L31" s="239">
        <f>'BPC LOAS '!P116</f>
        <v>3197.5613360487359</v>
      </c>
      <c r="M31" s="224">
        <f>'BPC LOAS '!Q116</f>
        <v>9199.0668560186605</v>
      </c>
      <c r="N31" s="61">
        <f t="shared" ref="N31:N32" si="9">SUM(L31:M31)</f>
        <v>12396.628192067397</v>
      </c>
    </row>
    <row r="32" spans="2:14" ht="12.75" customHeight="1">
      <c r="B32" s="223">
        <f>'BPC LOAS '!A75</f>
        <v>44</v>
      </c>
      <c r="C32" s="223">
        <f t="shared" si="0"/>
        <v>7</v>
      </c>
      <c r="D32" s="222">
        <v>43952</v>
      </c>
      <c r="E32" s="225">
        <f>'BPC LOAS '!P75</f>
        <v>59106.141464306602</v>
      </c>
      <c r="F32" s="221">
        <f>'BPC LOAS '!Q75</f>
        <v>9199.0668560186605</v>
      </c>
      <c r="G32" s="236">
        <f t="shared" si="1"/>
        <v>68305.20832032527</v>
      </c>
      <c r="I32" s="237">
        <f>'BPC LOAS '!A117</f>
        <v>2</v>
      </c>
      <c r="J32" s="223">
        <f>J33</f>
        <v>7</v>
      </c>
      <c r="K32" s="222">
        <v>45231</v>
      </c>
      <c r="L32" s="225">
        <f>'BPC LOAS '!P117</f>
        <v>1910.6009617879438</v>
      </c>
      <c r="M32" s="221">
        <f>'BPC LOAS '!Q117</f>
        <v>9199.0668560186605</v>
      </c>
      <c r="N32" s="221">
        <f t="shared" si="9"/>
        <v>11109.667817806605</v>
      </c>
    </row>
    <row r="33" spans="2:14" ht="12.75" customHeight="1">
      <c r="B33" s="238">
        <f>'BPC LOAS '!A76</f>
        <v>43</v>
      </c>
      <c r="C33" s="238">
        <f t="shared" si="0"/>
        <v>7</v>
      </c>
      <c r="D33" s="106">
        <v>43983</v>
      </c>
      <c r="E33" s="233">
        <f>'BPC LOAS '!P76</f>
        <v>57709.925853693043</v>
      </c>
      <c r="F33" s="224">
        <f>'BPC LOAS '!Q76</f>
        <v>9199.0668560186605</v>
      </c>
      <c r="G33" s="235">
        <f t="shared" si="1"/>
        <v>66908.992709711703</v>
      </c>
      <c r="I33" s="143">
        <f>'BPC LOAS '!A118</f>
        <v>1</v>
      </c>
      <c r="J33" s="238">
        <f>J34</f>
        <v>7</v>
      </c>
      <c r="K33" s="106">
        <v>45261</v>
      </c>
      <c r="L33" s="239">
        <f>'BPC LOAS '!P118</f>
        <v>635.04538729905585</v>
      </c>
      <c r="M33" s="224">
        <f>'BPC LOAS '!Q118</f>
        <v>9199.0668560186605</v>
      </c>
      <c r="N33" s="61">
        <f t="shared" ref="N33:N45" si="10">SUM(L33:M33)</f>
        <v>9834.112243317717</v>
      </c>
    </row>
    <row r="34" spans="2:14" ht="12.75" customHeight="1">
      <c r="B34" s="223">
        <f>'BPC LOAS '!A77</f>
        <v>42</v>
      </c>
      <c r="C34" s="223">
        <f t="shared" si="0"/>
        <v>7</v>
      </c>
      <c r="D34" s="222">
        <v>44013</v>
      </c>
      <c r="E34" s="225">
        <f>'BPC LOAS '!P77</f>
        <v>56309.719227795555</v>
      </c>
      <c r="F34" s="221">
        <f>'BPC LOAS '!Q77</f>
        <v>9199.0668560186605</v>
      </c>
      <c r="G34" s="236">
        <f t="shared" si="1"/>
        <v>65508.786083814215</v>
      </c>
      <c r="I34" s="237">
        <v>0</v>
      </c>
      <c r="J34" s="223">
        <f>'Ben 90% E.R.S.E.'!J34</f>
        <v>7</v>
      </c>
      <c r="K34" s="222">
        <v>45292</v>
      </c>
      <c r="L34" s="225">
        <f>'BPC LOAS '!P122</f>
        <v>0</v>
      </c>
      <c r="M34" s="221">
        <f>'BPC LOAS '!Q122</f>
        <v>8525.4157894916825</v>
      </c>
      <c r="N34" s="221">
        <f t="shared" si="10"/>
        <v>8525.4157894916825</v>
      </c>
    </row>
    <row r="35" spans="2:14" ht="12.75" customHeight="1">
      <c r="B35" s="238">
        <f>'BPC LOAS '!A78</f>
        <v>41</v>
      </c>
      <c r="C35" s="238">
        <f t="shared" ref="C35:C44" si="11">C36</f>
        <v>7</v>
      </c>
      <c r="D35" s="106">
        <v>44044</v>
      </c>
      <c r="E35" s="233">
        <f>'BPC LOAS '!P78</f>
        <v>54911.746427363309</v>
      </c>
      <c r="F35" s="224">
        <f>'BPC LOAS '!Q78</f>
        <v>9199.0668560186605</v>
      </c>
      <c r="G35" s="155">
        <f t="shared" ref="G35:G45" si="12">SUM(E35:F35)</f>
        <v>64110.813283381969</v>
      </c>
      <c r="I35" s="143">
        <v>0</v>
      </c>
      <c r="J35" s="238">
        <f>'Ben 90% E.R.S.E.'!J35</f>
        <v>6</v>
      </c>
      <c r="K35" s="106">
        <v>45323</v>
      </c>
      <c r="L35" s="155">
        <f>'BPC LOAS '!P123</f>
        <v>0</v>
      </c>
      <c r="M35" s="224">
        <f>'BPC LOAS '!Q123</f>
        <v>7184.2770363144573</v>
      </c>
      <c r="N35" s="61">
        <f t="shared" si="10"/>
        <v>7184.2770363144573</v>
      </c>
    </row>
    <row r="36" spans="2:14" ht="12.75" customHeight="1">
      <c r="B36" s="223">
        <f>'BPC LOAS '!A79</f>
        <v>40</v>
      </c>
      <c r="C36" s="223">
        <f t="shared" si="11"/>
        <v>7</v>
      </c>
      <c r="D36" s="222">
        <v>44075</v>
      </c>
      <c r="E36" s="225">
        <f>'BPC LOAS '!P79</f>
        <v>53517.469025124956</v>
      </c>
      <c r="F36" s="221">
        <f>'BPC LOAS '!Q79</f>
        <v>9199.0668560186605</v>
      </c>
      <c r="G36" s="221">
        <f t="shared" si="12"/>
        <v>62716.535881143616</v>
      </c>
      <c r="I36" s="237">
        <v>0</v>
      </c>
      <c r="J36" s="223">
        <f>'Ben 90% E.R.S.E.'!J36</f>
        <v>5</v>
      </c>
      <c r="K36" s="222">
        <v>45352</v>
      </c>
      <c r="L36" s="225">
        <f>'BPC LOAS '!P124</f>
        <v>0</v>
      </c>
      <c r="M36" s="221">
        <f>'BPC LOAS '!Q124</f>
        <v>5854.3848629123004</v>
      </c>
      <c r="N36" s="221">
        <f t="shared" si="10"/>
        <v>5854.3848629123004</v>
      </c>
    </row>
    <row r="37" spans="2:14" ht="12.75" customHeight="1">
      <c r="B37" s="238">
        <f>'BPC LOAS '!A80</f>
        <v>39</v>
      </c>
      <c r="C37" s="238">
        <f t="shared" si="11"/>
        <v>7</v>
      </c>
      <c r="D37" s="106">
        <v>44105</v>
      </c>
      <c r="E37" s="233">
        <f>'BPC LOAS '!P80</f>
        <v>52127.912686261167</v>
      </c>
      <c r="F37" s="224">
        <f>'BPC LOAS '!Q80</f>
        <v>9199.0668560186605</v>
      </c>
      <c r="G37" s="61">
        <f t="shared" si="12"/>
        <v>61326.979542279827</v>
      </c>
      <c r="I37" s="412">
        <v>0</v>
      </c>
      <c r="J37" s="238">
        <f>'Ben 90% E.R.S.E.'!J37</f>
        <v>4</v>
      </c>
      <c r="K37" s="106">
        <v>45383</v>
      </c>
      <c r="L37" s="155">
        <f>'BPC LOAS '!P125</f>
        <v>0</v>
      </c>
      <c r="M37" s="224">
        <f>'BPC LOAS '!Q125</f>
        <v>4534.8497093030046</v>
      </c>
      <c r="N37" s="61">
        <f t="shared" si="10"/>
        <v>4534.8497093030046</v>
      </c>
    </row>
    <row r="38" spans="2:14" ht="12.75" customHeight="1">
      <c r="B38" s="223">
        <f>'BPC LOAS '!A81</f>
        <v>38</v>
      </c>
      <c r="C38" s="223">
        <f t="shared" si="11"/>
        <v>7</v>
      </c>
      <c r="D38" s="222">
        <v>44136</v>
      </c>
      <c r="E38" s="225">
        <f>'BPC LOAS '!P81</f>
        <v>50747.931400324393</v>
      </c>
      <c r="F38" s="221">
        <f>'BPC LOAS '!Q81</f>
        <v>9199.0668560186605</v>
      </c>
      <c r="G38" s="221">
        <f t="shared" si="12"/>
        <v>59946.998256343053</v>
      </c>
      <c r="I38" s="237">
        <v>0</v>
      </c>
      <c r="J38" s="223">
        <f>'Ben 90% E.R.S.E.'!J38</f>
        <v>3</v>
      </c>
      <c r="K38" s="222">
        <v>45413</v>
      </c>
      <c r="L38" s="225">
        <f>'BPC LOAS '!P126</f>
        <v>0</v>
      </c>
      <c r="M38" s="221">
        <f>'BPC LOAS '!Q126</f>
        <v>3226.2434354751299</v>
      </c>
      <c r="N38" s="221">
        <f t="shared" si="10"/>
        <v>3226.2434354751299</v>
      </c>
    </row>
    <row r="39" spans="2:14" ht="12.75" customHeight="1">
      <c r="B39" s="238">
        <f>'BPC LOAS '!A82</f>
        <v>37</v>
      </c>
      <c r="C39" s="238">
        <f t="shared" si="11"/>
        <v>7</v>
      </c>
      <c r="D39" s="106">
        <v>44166</v>
      </c>
      <c r="E39" s="233">
        <f>'BPC LOAS '!P82</f>
        <v>49379.923763162922</v>
      </c>
      <c r="F39" s="224">
        <f>'BPC LOAS '!Q82</f>
        <v>9199.0668560186605</v>
      </c>
      <c r="G39" s="61">
        <f t="shared" si="12"/>
        <v>58578.990619181583</v>
      </c>
      <c r="I39" s="412">
        <v>0</v>
      </c>
      <c r="J39" s="238">
        <f>'Ben 90% E.R.S.E.'!J39</f>
        <v>2</v>
      </c>
      <c r="K39" s="106">
        <v>45444</v>
      </c>
      <c r="L39" s="155">
        <f>'BPC LOAS '!P127</f>
        <v>0</v>
      </c>
      <c r="M39" s="224">
        <f>'BPC LOAS '!Q127</f>
        <v>1928.5660414286783</v>
      </c>
      <c r="N39" s="61">
        <f t="shared" si="10"/>
        <v>1928.5660414286783</v>
      </c>
    </row>
    <row r="40" spans="2:14" ht="12.75" customHeight="1">
      <c r="B40" s="223">
        <f>'BPC LOAS '!A83</f>
        <v>36</v>
      </c>
      <c r="C40" s="223">
        <f t="shared" si="11"/>
        <v>7</v>
      </c>
      <c r="D40" s="222">
        <v>44197</v>
      </c>
      <c r="E40" s="225">
        <f>'BPC LOAS '!P83</f>
        <v>47989.100749024743</v>
      </c>
      <c r="F40" s="221">
        <f>'BPC LOAS '!Q83</f>
        <v>9199.0668560186605</v>
      </c>
      <c r="G40" s="221">
        <f t="shared" si="12"/>
        <v>57188.167605043403</v>
      </c>
      <c r="I40" s="237">
        <v>0</v>
      </c>
      <c r="J40" s="223">
        <f>'Ben 90% E.R.S.E.'!J40</f>
        <v>1</v>
      </c>
      <c r="K40" s="222">
        <v>45474</v>
      </c>
      <c r="L40" s="225">
        <f>'BPC LOAS '!P128</f>
        <v>0</v>
      </c>
      <c r="M40" s="221">
        <f>'BPC LOAS '!Q128</f>
        <v>641.18212717635686</v>
      </c>
      <c r="N40" s="221">
        <f t="shared" si="10"/>
        <v>641.18212717635686</v>
      </c>
    </row>
    <row r="41" spans="2:14" ht="12.75" customHeight="1">
      <c r="B41" s="238">
        <f>'BPC LOAS '!A84</f>
        <v>35</v>
      </c>
      <c r="C41" s="238">
        <f t="shared" si="11"/>
        <v>7</v>
      </c>
      <c r="D41" s="106">
        <v>44228</v>
      </c>
      <c r="E41" s="233">
        <f>'BPC LOAS '!P84</f>
        <v>46575.436154374744</v>
      </c>
      <c r="F41" s="224">
        <f>'BPC LOAS '!Q84</f>
        <v>9199.0668560186605</v>
      </c>
      <c r="G41" s="61">
        <f t="shared" si="12"/>
        <v>55774.503010393404</v>
      </c>
      <c r="I41" s="143">
        <v>0</v>
      </c>
      <c r="J41" s="238">
        <f>'Ben 90% E.R.S.E.'!J41</f>
        <v>0</v>
      </c>
      <c r="K41" s="106">
        <v>45505</v>
      </c>
      <c r="L41" s="155">
        <f>'BPC LOAS '!P129</f>
        <v>0</v>
      </c>
      <c r="M41" s="224">
        <f>'BPC LOAS '!Q129</f>
        <v>0</v>
      </c>
      <c r="N41" s="61">
        <f t="shared" si="10"/>
        <v>0</v>
      </c>
    </row>
    <row r="42" spans="2:14" ht="12.75" customHeight="1">
      <c r="B42" s="223">
        <f>'BPC LOAS '!A85</f>
        <v>34</v>
      </c>
      <c r="C42" s="223">
        <f t="shared" si="11"/>
        <v>7</v>
      </c>
      <c r="D42" s="222">
        <v>44256</v>
      </c>
      <c r="E42" s="225">
        <f>'BPC LOAS '!P85</f>
        <v>45170.626900068979</v>
      </c>
      <c r="F42" s="221">
        <f>'BPC LOAS '!Q85</f>
        <v>9199.0668560186605</v>
      </c>
      <c r="G42" s="221">
        <f t="shared" si="12"/>
        <v>54369.693756087639</v>
      </c>
      <c r="I42" s="237">
        <v>0</v>
      </c>
      <c r="J42" s="223">
        <f>'Ben 90% E.R.S.E.'!J42</f>
        <v>0</v>
      </c>
      <c r="K42" s="222">
        <v>45536</v>
      </c>
      <c r="L42" s="225">
        <f>'BPC LOAS '!P130</f>
        <v>0</v>
      </c>
      <c r="M42" s="221">
        <f>'BPC LOAS '!Q130</f>
        <v>0</v>
      </c>
      <c r="N42" s="221">
        <f t="shared" si="10"/>
        <v>0</v>
      </c>
    </row>
    <row r="43" spans="2:14" ht="12.75" customHeight="1">
      <c r="B43" s="238">
        <f>'BPC LOAS '!A86</f>
        <v>33</v>
      </c>
      <c r="C43" s="238">
        <f t="shared" si="11"/>
        <v>7</v>
      </c>
      <c r="D43" s="106">
        <v>44287</v>
      </c>
      <c r="E43" s="233">
        <f>'BPC LOAS '!P86</f>
        <v>43775.637786774663</v>
      </c>
      <c r="F43" s="224">
        <f>'BPC LOAS '!Q86</f>
        <v>9199.0668560186605</v>
      </c>
      <c r="G43" s="61">
        <f t="shared" si="12"/>
        <v>52974.704642793324</v>
      </c>
      <c r="I43" s="143">
        <v>0</v>
      </c>
      <c r="J43" s="238">
        <f>'Ben 90% E.R.S.E.'!J43</f>
        <v>0</v>
      </c>
      <c r="K43" s="106">
        <v>45566</v>
      </c>
      <c r="L43" s="155">
        <f>'BPC LOAS '!P131</f>
        <v>0</v>
      </c>
      <c r="M43" s="224">
        <f>'BPC LOAS '!Q131</f>
        <v>0</v>
      </c>
      <c r="N43" s="61">
        <f t="shared" si="10"/>
        <v>0</v>
      </c>
    </row>
    <row r="44" spans="2:14" ht="12.75" customHeight="1">
      <c r="B44" s="223">
        <f>'BPC LOAS '!A87</f>
        <v>32</v>
      </c>
      <c r="C44" s="223">
        <f t="shared" si="11"/>
        <v>7</v>
      </c>
      <c r="D44" s="222">
        <v>44317</v>
      </c>
      <c r="E44" s="225">
        <f>'BPC LOAS '!P87</f>
        <v>42391.246106593921</v>
      </c>
      <c r="F44" s="221">
        <f>'BPC LOAS '!Q87</f>
        <v>9199.0668560186605</v>
      </c>
      <c r="G44" s="221">
        <f t="shared" si="12"/>
        <v>51590.312962612581</v>
      </c>
      <c r="I44" s="237">
        <v>0</v>
      </c>
      <c r="J44" s="223">
        <f>'Ben 90% E.R.S.E.'!J44</f>
        <v>0</v>
      </c>
      <c r="K44" s="222">
        <v>45597</v>
      </c>
      <c r="L44" s="225">
        <f>'BPC LOAS '!P132</f>
        <v>0</v>
      </c>
      <c r="M44" s="221">
        <f>'BPC LOAS '!Q132</f>
        <v>0</v>
      </c>
      <c r="N44" s="221">
        <f t="shared" si="10"/>
        <v>0</v>
      </c>
    </row>
    <row r="45" spans="2:14" ht="12.75" customHeight="1">
      <c r="B45" s="238">
        <f>'BPC LOAS '!A88</f>
        <v>31</v>
      </c>
      <c r="C45" s="238">
        <f>J4</f>
        <v>7</v>
      </c>
      <c r="D45" s="106">
        <v>44348</v>
      </c>
      <c r="E45" s="233">
        <f>'BPC LOAS '!P88</f>
        <v>41014.018433542311</v>
      </c>
      <c r="F45" s="224">
        <f>'BPC LOAS '!Q88</f>
        <v>9199.0668560186605</v>
      </c>
      <c r="G45" s="61">
        <f t="shared" si="12"/>
        <v>50213.085289560971</v>
      </c>
      <c r="I45" s="143">
        <v>0</v>
      </c>
      <c r="J45" s="238">
        <f>'Ben 90% E.R.S.E.'!J45</f>
        <v>0</v>
      </c>
      <c r="K45" s="106">
        <v>45627</v>
      </c>
      <c r="L45" s="155">
        <f>'BPC LOAS '!P133</f>
        <v>0</v>
      </c>
      <c r="M45" s="224">
        <f>'BPC LOAS '!Q133</f>
        <v>0</v>
      </c>
      <c r="N45" s="61">
        <f t="shared" si="10"/>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504" priority="137" stopIfTrue="1" operator="notEqual">
      <formula>""</formula>
    </cfRule>
  </conditionalFormatting>
  <conditionalFormatting sqref="F5 E35:E45 L4:L34 L36 L38 L40 L42 L44 F7 F9 F11 F13 F15 F17 F19 F21 F23 F25 F27 F29 F31 F33 F35 F37 F39 F41 F43 F45">
    <cfRule type="cellIs" dxfId="503" priority="136" stopIfTrue="1" operator="equal">
      <formula>"Total"</formula>
    </cfRule>
  </conditionalFormatting>
  <conditionalFormatting sqref="G4 G6 G8 G10 G12 G14 G16 G18 G20 G22 G24 G26 G28 G30 G32 G34 G36 G38 G40 G42 G44 N4 N6 N8">
    <cfRule type="cellIs" dxfId="502" priority="121" stopIfTrue="1" operator="equal">
      <formula>"Total"</formula>
    </cfRule>
  </conditionalFormatting>
  <conditionalFormatting sqref="F4 F6 F8 F10 F12 F14 F16 F18 F20 F22 F24 F26 F28 F30 F32 F34 F36 F38 F40 F42 F44">
    <cfRule type="cellIs" dxfId="501" priority="123" stopIfTrue="1" operator="equal">
      <formula>"Total"</formula>
    </cfRule>
  </conditionalFormatting>
  <conditionalFormatting sqref="E4:E34">
    <cfRule type="cellIs" dxfId="500" priority="122" stopIfTrue="1" operator="equal">
      <formula>"Total"</formula>
    </cfRule>
  </conditionalFormatting>
  <conditionalFormatting sqref="N10 N12 N14 N16 N18 N20">
    <cfRule type="cellIs" dxfId="499" priority="101" stopIfTrue="1" operator="equal">
      <formula>"Total"</formula>
    </cfRule>
  </conditionalFormatting>
  <conditionalFormatting sqref="M5 M7 M9 M11 M13 M15 M17 M19 M21 M23 M25 M27 M29 M31 M33 M35 M37 M39 M41 M43 M45">
    <cfRule type="cellIs" dxfId="498" priority="97" stopIfTrue="1" operator="equal">
      <formula>"Total"</formula>
    </cfRule>
  </conditionalFormatting>
  <conditionalFormatting sqref="M4 M6 M8 M10 M12 M14 M16 M18 M20 M22 M24 M26 M28 M30 M32 M34 M36 M38 M40 M42 M44">
    <cfRule type="cellIs" dxfId="497" priority="96" stopIfTrue="1" operator="equal">
      <formula>"Total"</formula>
    </cfRule>
  </conditionalFormatting>
  <conditionalFormatting sqref="N22">
    <cfRule type="cellIs" dxfId="496" priority="94" stopIfTrue="1" operator="equal">
      <formula>"Total"</formula>
    </cfRule>
  </conditionalFormatting>
  <conditionalFormatting sqref="N23">
    <cfRule type="cellIs" dxfId="495" priority="91" stopIfTrue="1" operator="notEqual">
      <formula>""</formula>
    </cfRule>
  </conditionalFormatting>
  <conditionalFormatting sqref="N24 N26 N28">
    <cfRule type="cellIs" dxfId="494" priority="76" stopIfTrue="1" operator="equal">
      <formula>"Total"</formula>
    </cfRule>
  </conditionalFormatting>
  <conditionalFormatting sqref="N25 N27 N29">
    <cfRule type="cellIs" dxfId="493" priority="75" stopIfTrue="1" operator="notEqual">
      <formula>""</formula>
    </cfRule>
  </conditionalFormatting>
  <conditionalFormatting sqref="N30 N32">
    <cfRule type="cellIs" dxfId="492" priority="59" stopIfTrue="1" operator="equal">
      <formula>"Total"</formula>
    </cfRule>
  </conditionalFormatting>
  <conditionalFormatting sqref="N31 N33">
    <cfRule type="cellIs" dxfId="491" priority="58" stopIfTrue="1" operator="notEqual">
      <formula>""</formula>
    </cfRule>
  </conditionalFormatting>
  <conditionalFormatting sqref="D5 D7 D9 D11 D13 D15 D17 D19 D21 D23 D25 D27 D29 D31 D33 D35 D37 D39">
    <cfRule type="cellIs" dxfId="490" priority="51" stopIfTrue="1" operator="notEqual">
      <formula>""</formula>
    </cfRule>
  </conditionalFormatting>
  <conditionalFormatting sqref="D41 D43 D45 K5 K7 K9 K11 K13 K15 K17 K19 K21 K23 K25 K27 K29 K31 K33">
    <cfRule type="cellIs" dxfId="489" priority="50" stopIfTrue="1" operator="notEqual">
      <formula>""</formula>
    </cfRule>
  </conditionalFormatting>
  <conditionalFormatting sqref="K35 K37 K39 K41 K43 K45">
    <cfRule type="cellIs" dxfId="488" priority="49" stopIfTrue="1" operator="notEqual">
      <formula>""</formula>
    </cfRule>
  </conditionalFormatting>
  <conditionalFormatting sqref="N35">
    <cfRule type="cellIs" dxfId="487" priority="48" stopIfTrue="1" operator="notEqual">
      <formula>""</formula>
    </cfRule>
  </conditionalFormatting>
  <conditionalFormatting sqref="N35">
    <cfRule type="cellIs" dxfId="486" priority="47" stopIfTrue="1" operator="notEqual">
      <formula>""</formula>
    </cfRule>
  </conditionalFormatting>
  <conditionalFormatting sqref="N35">
    <cfRule type="cellIs" dxfId="485" priority="46" stopIfTrue="1" operator="notEqual">
      <formula>""</formula>
    </cfRule>
  </conditionalFormatting>
  <conditionalFormatting sqref="N34">
    <cfRule type="cellIs" dxfId="484" priority="44" stopIfTrue="1" operator="equal">
      <formula>"Total"</formula>
    </cfRule>
  </conditionalFormatting>
  <conditionalFormatting sqref="N37">
    <cfRule type="cellIs" dxfId="483" priority="42" stopIfTrue="1" operator="notEqual">
      <formula>""</formula>
    </cfRule>
  </conditionalFormatting>
  <conditionalFormatting sqref="N37">
    <cfRule type="cellIs" dxfId="482" priority="41" stopIfTrue="1" operator="notEqual">
      <formula>""</formula>
    </cfRule>
  </conditionalFormatting>
  <conditionalFormatting sqref="N37">
    <cfRule type="cellIs" dxfId="481" priority="40" stopIfTrue="1" operator="notEqual">
      <formula>""</formula>
    </cfRule>
  </conditionalFormatting>
  <conditionalFormatting sqref="N36 N38">
    <cfRule type="cellIs" dxfId="480" priority="38" stopIfTrue="1" operator="equal">
      <formula>"Total"</formula>
    </cfRule>
  </conditionalFormatting>
  <conditionalFormatting sqref="L35 L37 L39 L41 L43 L45">
    <cfRule type="cellIs" dxfId="479" priority="35" stopIfTrue="1" operator="notEqual">
      <formula>""</formula>
    </cfRule>
  </conditionalFormatting>
  <conditionalFormatting sqref="L35 L37 L39 L41 L43 L45">
    <cfRule type="cellIs" dxfId="478" priority="34" stopIfTrue="1" operator="notEqual">
      <formula>""</formula>
    </cfRule>
  </conditionalFormatting>
  <conditionalFormatting sqref="L35 L37 L39 L41 L43 L45">
    <cfRule type="cellIs" dxfId="477" priority="33" stopIfTrue="1" operator="notEqual">
      <formula>""</formula>
    </cfRule>
  </conditionalFormatting>
  <conditionalFormatting sqref="L35 L37 L39 L41 L43 L45">
    <cfRule type="cellIs" dxfId="476" priority="32" stopIfTrue="1" operator="notEqual">
      <formula>""</formula>
    </cfRule>
  </conditionalFormatting>
  <conditionalFormatting sqref="N39">
    <cfRule type="cellIs" dxfId="475" priority="31" stopIfTrue="1" operator="notEqual">
      <formula>""</formula>
    </cfRule>
  </conditionalFormatting>
  <conditionalFormatting sqref="N39">
    <cfRule type="cellIs" dxfId="474" priority="30" stopIfTrue="1" operator="notEqual">
      <formula>""</formula>
    </cfRule>
  </conditionalFormatting>
  <conditionalFormatting sqref="N39">
    <cfRule type="cellIs" dxfId="473" priority="29" stopIfTrue="1" operator="notEqual">
      <formula>""</formula>
    </cfRule>
  </conditionalFormatting>
  <conditionalFormatting sqref="L35 L37 L39 L41 L43 L45">
    <cfRule type="cellIs" dxfId="472" priority="27" stopIfTrue="1" operator="equal">
      <formula>"Total"</formula>
    </cfRule>
  </conditionalFormatting>
  <conditionalFormatting sqref="N40">
    <cfRule type="cellIs" dxfId="471" priority="26" stopIfTrue="1" operator="equal">
      <formula>"Total"</formula>
    </cfRule>
  </conditionalFormatting>
  <conditionalFormatting sqref="N41">
    <cfRule type="cellIs" dxfId="470" priority="19" stopIfTrue="1" operator="notEqual">
      <formula>""</formula>
    </cfRule>
  </conditionalFormatting>
  <conditionalFormatting sqref="N41">
    <cfRule type="cellIs" dxfId="469" priority="18" stopIfTrue="1" operator="notEqual">
      <formula>""</formula>
    </cfRule>
  </conditionalFormatting>
  <conditionalFormatting sqref="N41">
    <cfRule type="cellIs" dxfId="468" priority="17" stopIfTrue="1" operator="notEqual">
      <formula>""</formula>
    </cfRule>
  </conditionalFormatting>
  <conditionalFormatting sqref="N42 N44">
    <cfRule type="cellIs" dxfId="467" priority="14" stopIfTrue="1" operator="equal">
      <formula>"Total"</formula>
    </cfRule>
  </conditionalFormatting>
  <conditionalFormatting sqref="N43 N45">
    <cfRule type="cellIs" dxfId="466" priority="7" stopIfTrue="1" operator="notEqual">
      <formula>""</formula>
    </cfRule>
  </conditionalFormatting>
  <conditionalFormatting sqref="N43 N45">
    <cfRule type="cellIs" dxfId="465" priority="6" stopIfTrue="1" operator="notEqual">
      <formula>""</formula>
    </cfRule>
  </conditionalFormatting>
  <conditionalFormatting sqref="N43 N45">
    <cfRule type="cellIs" dxfId="464" priority="5"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6"/>
  <sheetViews>
    <sheetView showGridLines="0" zoomScale="95" zoomScaleNormal="95" zoomScaleSheetLayoutView="110" workbookViewId="0">
      <pane ySplit="2" topLeftCell="A3" activePane="bottomLeft" state="frozen"/>
      <selection activeCell="I135" sqref="I1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2:14" ht="3" customHeight="1"/>
    <row r="2" spans="2:14" ht="11.25" customHeight="1" thickBot="1">
      <c r="B2" s="232" t="s">
        <v>50</v>
      </c>
      <c r="D2" s="6"/>
      <c r="G2" s="231">
        <f>'base(indices)'!I2</f>
        <v>45505</v>
      </c>
      <c r="I2" s="301">
        <v>0.95</v>
      </c>
      <c r="K2" s="230"/>
    </row>
    <row r="3" spans="2:14" ht="26.25" customHeight="1" thickBot="1">
      <c r="B3" s="229" t="s">
        <v>51</v>
      </c>
      <c r="C3" s="229" t="s">
        <v>52</v>
      </c>
      <c r="D3" s="228" t="s">
        <v>7</v>
      </c>
      <c r="E3" s="227" t="s">
        <v>53</v>
      </c>
      <c r="F3" s="227" t="s">
        <v>54</v>
      </c>
      <c r="G3" s="227" t="s">
        <v>19</v>
      </c>
      <c r="I3" s="229" t="s">
        <v>51</v>
      </c>
      <c r="J3" s="229" t="s">
        <v>52</v>
      </c>
      <c r="K3" s="228" t="s">
        <v>7</v>
      </c>
      <c r="L3" s="227" t="s">
        <v>53</v>
      </c>
      <c r="M3" s="227" t="s">
        <v>54</v>
      </c>
      <c r="N3" s="227" t="s">
        <v>19</v>
      </c>
    </row>
    <row r="4" spans="2:14" ht="12.75" customHeight="1">
      <c r="B4" s="223">
        <f>'Benef com 13º'!A107</f>
        <v>72</v>
      </c>
      <c r="C4" s="223">
        <f t="shared" ref="C4:C44" si="0">C5</f>
        <v>7</v>
      </c>
      <c r="D4" s="226">
        <v>43101</v>
      </c>
      <c r="E4" s="225">
        <f>'Benef com 13º'!M107</f>
        <v>70773.873874202516</v>
      </c>
      <c r="F4" s="225">
        <f>'Benef com 13º'!N107</f>
        <v>9710.1261257974747</v>
      </c>
      <c r="G4" s="225">
        <f t="shared" ref="G4:G34" si="1">SUM(E4:F4)</f>
        <v>80483.999999999985</v>
      </c>
      <c r="I4" s="237">
        <f>'Benef com 13º'!A149</f>
        <v>30</v>
      </c>
      <c r="J4" s="223">
        <f>'Ben 90% E.R.S.E.'!J4</f>
        <v>7</v>
      </c>
      <c r="K4" s="222">
        <v>44378</v>
      </c>
      <c r="L4" s="225">
        <f>'Benef com 13º'!M149</f>
        <v>45239.583538285842</v>
      </c>
      <c r="M4" s="225">
        <f>'Benef com 13º'!N149</f>
        <v>9710.1261257974747</v>
      </c>
      <c r="N4" s="221">
        <f t="shared" ref="N4:N21" si="2">SUM(L4:M4)</f>
        <v>54949.709664083319</v>
      </c>
    </row>
    <row r="5" spans="2:14" ht="12.75" customHeight="1">
      <c r="B5" s="238">
        <f>'Benef com 13º'!A108</f>
        <v>71</v>
      </c>
      <c r="C5" s="238">
        <f t="shared" si="0"/>
        <v>7</v>
      </c>
      <c r="D5" s="106">
        <v>43132</v>
      </c>
      <c r="E5" s="233">
        <f>'Benef com 13º'!M108</f>
        <v>70773.873874202516</v>
      </c>
      <c r="F5" s="233">
        <f>'Benef com 13º'!N108</f>
        <v>9710.1261257974747</v>
      </c>
      <c r="G5" s="61">
        <f t="shared" si="1"/>
        <v>80483.999999999985</v>
      </c>
      <c r="I5" s="143">
        <f>'Benef com 13º'!A150</f>
        <v>29</v>
      </c>
      <c r="J5" s="238">
        <f>'Ben 90% E.R.S.E.'!J5</f>
        <v>7</v>
      </c>
      <c r="K5" s="106">
        <v>44409</v>
      </c>
      <c r="L5" s="155">
        <f>'Benef com 13º'!M150</f>
        <v>43690.852724274679</v>
      </c>
      <c r="M5" s="233">
        <f>'Benef com 13º'!N150</f>
        <v>9710.1261257974747</v>
      </c>
      <c r="N5" s="61">
        <f t="shared" si="2"/>
        <v>53400.978850072155</v>
      </c>
    </row>
    <row r="6" spans="2:14" ht="12.75" customHeight="1">
      <c r="B6" s="223">
        <f>'Benef com 13º'!A109</f>
        <v>70</v>
      </c>
      <c r="C6" s="223">
        <f t="shared" si="0"/>
        <v>7</v>
      </c>
      <c r="D6" s="222">
        <v>43160</v>
      </c>
      <c r="E6" s="225">
        <f>'Benef com 13º'!M109</f>
        <v>70773.873874202516</v>
      </c>
      <c r="F6" s="225">
        <f>'Benef com 13º'!N109</f>
        <v>9710.1261257974747</v>
      </c>
      <c r="G6" s="221">
        <f t="shared" si="1"/>
        <v>80483.999999999985</v>
      </c>
      <c r="I6" s="237">
        <f>'Benef com 13º'!A151</f>
        <v>28</v>
      </c>
      <c r="J6" s="223">
        <f>'Ben 90% E.R.S.E.'!J6</f>
        <v>7</v>
      </c>
      <c r="K6" s="222">
        <v>44440</v>
      </c>
      <c r="L6" s="225">
        <f>'Benef com 13º'!M151</f>
        <v>42153.563853643711</v>
      </c>
      <c r="M6" s="225">
        <f>'Benef com 13º'!N151</f>
        <v>9710.1261257974747</v>
      </c>
      <c r="N6" s="221">
        <f t="shared" si="2"/>
        <v>51863.689979441187</v>
      </c>
    </row>
    <row r="7" spans="2:14" ht="12.75" customHeight="1">
      <c r="B7" s="238">
        <f>'Benef com 13º'!A110</f>
        <v>69</v>
      </c>
      <c r="C7" s="238">
        <f t="shared" si="0"/>
        <v>7</v>
      </c>
      <c r="D7" s="106">
        <v>43191</v>
      </c>
      <c r="E7" s="233">
        <f>'Benef com 13º'!M110</f>
        <v>70773.873874202516</v>
      </c>
      <c r="F7" s="233">
        <f>'Benef com 13º'!N110</f>
        <v>9710.1261257974747</v>
      </c>
      <c r="G7" s="61">
        <f t="shared" si="1"/>
        <v>80483.999999999985</v>
      </c>
      <c r="I7" s="143">
        <f>'Benef com 13º'!A152</f>
        <v>27</v>
      </c>
      <c r="J7" s="238">
        <f>'Ben 90% E.R.S.E.'!J7</f>
        <v>7</v>
      </c>
      <c r="K7" s="106">
        <v>44470</v>
      </c>
      <c r="L7" s="155">
        <f>'Benef com 13º'!M152</f>
        <v>40630.553626836983</v>
      </c>
      <c r="M7" s="233">
        <f>'Benef com 13º'!N152</f>
        <v>9710.1261257974747</v>
      </c>
      <c r="N7" s="61">
        <f t="shared" si="2"/>
        <v>50340.67975263446</v>
      </c>
    </row>
    <row r="8" spans="2:14" ht="12.75" customHeight="1">
      <c r="B8" s="223">
        <f>'Benef com 13º'!A111</f>
        <v>68</v>
      </c>
      <c r="C8" s="223">
        <f t="shared" si="0"/>
        <v>7</v>
      </c>
      <c r="D8" s="222">
        <v>43221</v>
      </c>
      <c r="E8" s="225">
        <f>'Benef com 13º'!M111</f>
        <v>70773.873874202516</v>
      </c>
      <c r="F8" s="225">
        <f>'Benef com 13º'!N111</f>
        <v>9710.1261257974747</v>
      </c>
      <c r="G8" s="221">
        <f t="shared" si="1"/>
        <v>80483.999999999985</v>
      </c>
      <c r="I8" s="237">
        <f>'Benef com 13º'!A153</f>
        <v>26</v>
      </c>
      <c r="J8" s="223">
        <f>'Ben 90% E.R.S.E.'!J8</f>
        <v>7</v>
      </c>
      <c r="K8" s="222">
        <v>44501</v>
      </c>
      <c r="L8" s="225">
        <f>'Benef com 13º'!M153</f>
        <v>39123.821090766876</v>
      </c>
      <c r="M8" s="225">
        <f>'Benef com 13º'!N153</f>
        <v>9710.1261257974747</v>
      </c>
      <c r="N8" s="221">
        <f t="shared" si="2"/>
        <v>48833.947216564353</v>
      </c>
    </row>
    <row r="9" spans="2:14" ht="12.75" customHeight="1">
      <c r="B9" s="238">
        <f>'Benef com 13º'!A112</f>
        <v>67</v>
      </c>
      <c r="C9" s="238">
        <f t="shared" si="0"/>
        <v>7</v>
      </c>
      <c r="D9" s="106">
        <v>43252</v>
      </c>
      <c r="E9" s="233">
        <f>'Benef com 13º'!M112</f>
        <v>70773.873874202516</v>
      </c>
      <c r="F9" s="233">
        <f>'Benef com 13º'!N112</f>
        <v>9710.1261257974747</v>
      </c>
      <c r="G9" s="61">
        <f t="shared" si="1"/>
        <v>80483.999999999985</v>
      </c>
      <c r="I9" s="143">
        <f>'Benef com 13º'!A154</f>
        <v>25</v>
      </c>
      <c r="J9" s="238">
        <f>'Ben 90% E.R.S.E.'!J9</f>
        <v>7</v>
      </c>
      <c r="K9" s="106">
        <v>44531</v>
      </c>
      <c r="L9" s="155">
        <f>'Benef com 13º'!M154</f>
        <v>37633.385536251466</v>
      </c>
      <c r="M9" s="233">
        <f>'Benef com 13º'!N154</f>
        <v>9710.1261257974747</v>
      </c>
      <c r="N9" s="142">
        <f t="shared" si="2"/>
        <v>47343.511662048943</v>
      </c>
    </row>
    <row r="10" spans="2:14" ht="12.75" customHeight="1">
      <c r="B10" s="223">
        <f>'Benef com 13º'!A113</f>
        <v>66</v>
      </c>
      <c r="C10" s="223">
        <f t="shared" si="0"/>
        <v>7</v>
      </c>
      <c r="D10" s="222">
        <v>43282</v>
      </c>
      <c r="E10" s="225">
        <f>'Benef com 13º'!M113</f>
        <v>70773.873874202516</v>
      </c>
      <c r="F10" s="225">
        <f>'Benef com 13º'!N113</f>
        <v>9710.1261257974747</v>
      </c>
      <c r="G10" s="221">
        <f t="shared" si="1"/>
        <v>80483.999999999985</v>
      </c>
      <c r="I10" s="237">
        <f>'Benef com 13º'!A155</f>
        <v>24</v>
      </c>
      <c r="J10" s="223">
        <f>'Ben 90% E.R.S.E.'!J10</f>
        <v>7</v>
      </c>
      <c r="K10" s="222">
        <v>44562</v>
      </c>
      <c r="L10" s="225">
        <f>'Benef com 13º'!M155</f>
        <v>36101.775207964434</v>
      </c>
      <c r="M10" s="225">
        <f>'Benef com 13º'!N155</f>
        <v>9710.1261257974747</v>
      </c>
      <c r="N10" s="221">
        <f t="shared" si="2"/>
        <v>45811.901333761911</v>
      </c>
    </row>
    <row r="11" spans="2:14" ht="12.75" customHeight="1">
      <c r="B11" s="238">
        <f>'Benef com 13º'!A114</f>
        <v>65</v>
      </c>
      <c r="C11" s="238">
        <f t="shared" si="0"/>
        <v>7</v>
      </c>
      <c r="D11" s="106">
        <v>43313</v>
      </c>
      <c r="E11" s="233">
        <f>'Benef com 13º'!M114</f>
        <v>70773.873874202516</v>
      </c>
      <c r="F11" s="233">
        <f>'Benef com 13º'!N114</f>
        <v>9710.1261257974747</v>
      </c>
      <c r="G11" s="61">
        <f t="shared" si="1"/>
        <v>80483.999999999985</v>
      </c>
      <c r="I11" s="143">
        <f>'Benef com 13º'!A156</f>
        <v>23</v>
      </c>
      <c r="J11" s="238">
        <f>'Ben 90% E.R.S.E.'!J11</f>
        <v>7</v>
      </c>
      <c r="K11" s="106">
        <v>44593</v>
      </c>
      <c r="L11" s="155">
        <f>'Benef com 13º'!M156</f>
        <v>34492.876045142424</v>
      </c>
      <c r="M11" s="233">
        <f>'Benef com 13º'!N156</f>
        <v>9710.1261257974747</v>
      </c>
      <c r="N11" s="61">
        <f t="shared" si="2"/>
        <v>44203.002170939901</v>
      </c>
    </row>
    <row r="12" spans="2:14" ht="12.75" customHeight="1">
      <c r="B12" s="223">
        <f>'Benef com 13º'!A115</f>
        <v>64</v>
      </c>
      <c r="C12" s="223">
        <f t="shared" si="0"/>
        <v>7</v>
      </c>
      <c r="D12" s="222">
        <v>43344</v>
      </c>
      <c r="E12" s="225">
        <f>'Benef com 13º'!M115</f>
        <v>70773.873874202516</v>
      </c>
      <c r="F12" s="225">
        <f>'Benef com 13º'!N115</f>
        <v>9710.1261257974747</v>
      </c>
      <c r="G12" s="221">
        <f t="shared" si="1"/>
        <v>80483.999999999985</v>
      </c>
      <c r="I12" s="237">
        <f>'Benef com 13º'!A157</f>
        <v>22</v>
      </c>
      <c r="J12" s="223">
        <f>'Ben 90% E.R.S.E.'!J12</f>
        <v>7</v>
      </c>
      <c r="K12" s="222">
        <v>44621</v>
      </c>
      <c r="L12" s="225">
        <f>'Benef com 13º'!M157</f>
        <v>32892.554812148846</v>
      </c>
      <c r="M12" s="225">
        <f>'Benef com 13º'!N157</f>
        <v>9710.1261257974747</v>
      </c>
      <c r="N12" s="221">
        <f t="shared" si="2"/>
        <v>42602.680937946323</v>
      </c>
    </row>
    <row r="13" spans="2:14" ht="12.75" customHeight="1">
      <c r="B13" s="238">
        <f>'Benef com 13º'!A116</f>
        <v>63</v>
      </c>
      <c r="C13" s="238">
        <f t="shared" si="0"/>
        <v>7</v>
      </c>
      <c r="D13" s="106">
        <v>43374</v>
      </c>
      <c r="E13" s="233">
        <f>'Benef com 13º'!M116</f>
        <v>70773.873874202516</v>
      </c>
      <c r="F13" s="233">
        <f>'Benef com 13º'!N116</f>
        <v>9710.1261257974747</v>
      </c>
      <c r="G13" s="61">
        <f t="shared" si="1"/>
        <v>80483.999999999985</v>
      </c>
      <c r="I13" s="143">
        <f>'Benef com 13º'!A158</f>
        <v>21</v>
      </c>
      <c r="J13" s="238">
        <f>'Ben 90% E.R.S.E.'!J13</f>
        <v>7</v>
      </c>
      <c r="K13" s="106">
        <v>44652</v>
      </c>
      <c r="L13" s="155">
        <f>'Benef com 13º'!M158</f>
        <v>31301.962908960686</v>
      </c>
      <c r="M13" s="233">
        <f>'Benef com 13º'!N158</f>
        <v>9710.1261257974747</v>
      </c>
      <c r="N13" s="61">
        <f t="shared" si="2"/>
        <v>41012.089034758159</v>
      </c>
    </row>
    <row r="14" spans="2:14" ht="12.75" customHeight="1">
      <c r="B14" s="223">
        <f>'Benef com 13º'!A117</f>
        <v>62</v>
      </c>
      <c r="C14" s="223">
        <f t="shared" si="0"/>
        <v>7</v>
      </c>
      <c r="D14" s="222">
        <v>43405</v>
      </c>
      <c r="E14" s="225">
        <f>'Benef com 13º'!M117</f>
        <v>70773.873874202516</v>
      </c>
      <c r="F14" s="225">
        <f>'Benef com 13º'!N117</f>
        <v>9710.1261257974747</v>
      </c>
      <c r="G14" s="221">
        <f t="shared" si="1"/>
        <v>80483.999999999985</v>
      </c>
      <c r="I14" s="237">
        <f>'Benef com 13º'!A159</f>
        <v>20</v>
      </c>
      <c r="J14" s="223">
        <f>'Ben 90% E.R.S.E.'!J14</f>
        <v>7</v>
      </c>
      <c r="K14" s="222">
        <v>44682</v>
      </c>
      <c r="L14" s="225">
        <f>'Benef com 13º'!M159</f>
        <v>29721.503325569873</v>
      </c>
      <c r="M14" s="225">
        <f>'Benef com 13º'!N159</f>
        <v>9710.1261257974747</v>
      </c>
      <c r="N14" s="221">
        <f t="shared" si="2"/>
        <v>39431.629451367349</v>
      </c>
    </row>
    <row r="15" spans="2:14" ht="12.75" customHeight="1">
      <c r="B15" s="238">
        <f>'Benef com 13º'!A118</f>
        <v>61</v>
      </c>
      <c r="C15" s="238">
        <f t="shared" si="0"/>
        <v>7</v>
      </c>
      <c r="D15" s="106">
        <v>43435</v>
      </c>
      <c r="E15" s="233">
        <f>'Benef com 13º'!M118</f>
        <v>70773.873874202516</v>
      </c>
      <c r="F15" s="233">
        <f>'Benef com 13º'!N118</f>
        <v>9710.1261257974747</v>
      </c>
      <c r="G15" s="61">
        <f t="shared" si="1"/>
        <v>80483.999999999985</v>
      </c>
      <c r="I15" s="143">
        <f>'Benef com 13º'!A160</f>
        <v>19</v>
      </c>
      <c r="J15" s="238">
        <f>'Ben 90% E.R.S.E.'!J15</f>
        <v>7</v>
      </c>
      <c r="K15" s="106">
        <v>44713</v>
      </c>
      <c r="L15" s="155">
        <f>'Benef com 13º'!M160</f>
        <v>28151.751761964908</v>
      </c>
      <c r="M15" s="233">
        <f>'Benef com 13º'!N160</f>
        <v>9710.1261257974747</v>
      </c>
      <c r="N15" s="61">
        <f t="shared" si="2"/>
        <v>37861.877887762384</v>
      </c>
    </row>
    <row r="16" spans="2:14" ht="12.75" customHeight="1">
      <c r="B16" s="223">
        <f>'Benef com 13º'!A119</f>
        <v>60</v>
      </c>
      <c r="C16" s="223">
        <f t="shared" si="0"/>
        <v>7</v>
      </c>
      <c r="D16" s="222">
        <v>43466</v>
      </c>
      <c r="E16" s="225">
        <f>'Benef com 13º'!M119</f>
        <v>70773.873874202516</v>
      </c>
      <c r="F16" s="225">
        <f>'Benef com 13º'!N119</f>
        <v>9710.1261257974747</v>
      </c>
      <c r="G16" s="221">
        <f t="shared" si="1"/>
        <v>80483.999999999985</v>
      </c>
      <c r="I16" s="237">
        <f>'Benef com 13º'!A161</f>
        <v>18</v>
      </c>
      <c r="J16" s="223">
        <f>'Ben 90% E.R.S.E.'!J16</f>
        <v>7</v>
      </c>
      <c r="K16" s="222">
        <v>44743</v>
      </c>
      <c r="L16" s="225">
        <f>'Benef com 13º'!M161</f>
        <v>26593.802048123904</v>
      </c>
      <c r="M16" s="225">
        <f>'Benef com 13º'!N161</f>
        <v>9710.1261257974747</v>
      </c>
      <c r="N16" s="221">
        <f t="shared" si="2"/>
        <v>36303.928173921377</v>
      </c>
    </row>
    <row r="17" spans="2:14" ht="12.75" customHeight="1">
      <c r="B17" s="238">
        <f>'Benef com 13º'!A120</f>
        <v>59</v>
      </c>
      <c r="C17" s="238">
        <f t="shared" si="0"/>
        <v>7</v>
      </c>
      <c r="D17" s="106">
        <v>43497</v>
      </c>
      <c r="E17" s="233">
        <f>'Benef com 13º'!M120</f>
        <v>70773.873874202516</v>
      </c>
      <c r="F17" s="233">
        <f>'Benef com 13º'!N120</f>
        <v>9710.1261257974747</v>
      </c>
      <c r="G17" s="61">
        <f t="shared" si="1"/>
        <v>80483.999999999985</v>
      </c>
      <c r="I17" s="143">
        <f>'Benef com 13º'!A162</f>
        <v>17</v>
      </c>
      <c r="J17" s="238">
        <f>'Ben 90% E.R.S.E.'!J17</f>
        <v>7</v>
      </c>
      <c r="K17" s="106">
        <v>44774</v>
      </c>
      <c r="L17" s="155">
        <f>'Benef com 13º'!M162</f>
        <v>25047.65418404686</v>
      </c>
      <c r="M17" s="233">
        <f>'Benef com 13º'!N162</f>
        <v>9710.1261257974747</v>
      </c>
      <c r="N17" s="61">
        <f t="shared" si="2"/>
        <v>34757.780309844333</v>
      </c>
    </row>
    <row r="18" spans="2:14" ht="12.75" customHeight="1">
      <c r="B18" s="223">
        <f>'Benef com 13º'!A121</f>
        <v>58</v>
      </c>
      <c r="C18" s="223">
        <f t="shared" si="0"/>
        <v>7</v>
      </c>
      <c r="D18" s="222">
        <v>43525</v>
      </c>
      <c r="E18" s="225">
        <f>'Benef com 13º'!M121</f>
        <v>70773.873874202516</v>
      </c>
      <c r="F18" s="225">
        <f>'Benef com 13º'!N121</f>
        <v>9710.1261257974747</v>
      </c>
      <c r="G18" s="221">
        <f t="shared" si="1"/>
        <v>80483.999999999985</v>
      </c>
      <c r="I18" s="237">
        <f>'Benef com 13º'!A163</f>
        <v>16</v>
      </c>
      <c r="J18" s="223">
        <f>'Ben 90% E.R.S.E.'!J18</f>
        <v>7</v>
      </c>
      <c r="K18" s="222">
        <v>44805</v>
      </c>
      <c r="L18" s="225">
        <f>'Benef com 13º'!M163</f>
        <v>23514.171719716513</v>
      </c>
      <c r="M18" s="225">
        <f>'Benef com 13º'!N163</f>
        <v>9710.1261257974747</v>
      </c>
      <c r="N18" s="221">
        <f t="shared" si="2"/>
        <v>33224.297845513989</v>
      </c>
    </row>
    <row r="19" spans="2:14" ht="12.75" customHeight="1">
      <c r="B19" s="238">
        <f>'Benef com 13º'!A122</f>
        <v>57</v>
      </c>
      <c r="C19" s="238">
        <f t="shared" si="0"/>
        <v>7</v>
      </c>
      <c r="D19" s="106">
        <v>43556</v>
      </c>
      <c r="E19" s="233">
        <f>'Benef com 13º'!M122</f>
        <v>70773.873874202516</v>
      </c>
      <c r="F19" s="233">
        <f>'Benef com 13º'!N122</f>
        <v>9710.1261257974747</v>
      </c>
      <c r="G19" s="61">
        <f t="shared" si="1"/>
        <v>80483.999999999985</v>
      </c>
      <c r="I19" s="143">
        <f>'Benef com 13º'!A164</f>
        <v>15</v>
      </c>
      <c r="J19" s="238">
        <f>'Ben 90% E.R.S.E.'!J19</f>
        <v>7</v>
      </c>
      <c r="K19" s="106">
        <v>44835</v>
      </c>
      <c r="L19" s="155">
        <f>'Benef com 13º'!M164</f>
        <v>21993.584935128249</v>
      </c>
      <c r="M19" s="233">
        <f>'Benef com 13º'!N164</f>
        <v>9710.1261257974747</v>
      </c>
      <c r="N19" s="61">
        <f t="shared" si="2"/>
        <v>31703.711060925722</v>
      </c>
    </row>
    <row r="20" spans="2:14" ht="12.75" customHeight="1">
      <c r="B20" s="223">
        <f>'Benef com 13º'!A123</f>
        <v>56</v>
      </c>
      <c r="C20" s="223">
        <f t="shared" si="0"/>
        <v>7</v>
      </c>
      <c r="D20" s="222">
        <v>43586</v>
      </c>
      <c r="E20" s="225">
        <f>'Benef com 13º'!M123</f>
        <v>70773.873874202516</v>
      </c>
      <c r="F20" s="225">
        <f>'Benef com 13º'!N123</f>
        <v>9710.1261257974747</v>
      </c>
      <c r="G20" s="221">
        <f t="shared" si="1"/>
        <v>80483.999999999985</v>
      </c>
      <c r="I20" s="237">
        <f>'Benef com 13º'!A165</f>
        <v>14</v>
      </c>
      <c r="J20" s="223">
        <f>'Ben 90% E.R.S.E.'!J20</f>
        <v>7</v>
      </c>
      <c r="K20" s="222">
        <v>44866</v>
      </c>
      <c r="L20" s="225">
        <f>'Benef com 13º'!M165</f>
        <v>20485.030280299343</v>
      </c>
      <c r="M20" s="225">
        <f>'Benef com 13º'!N165</f>
        <v>9710.1261257974747</v>
      </c>
      <c r="N20" s="221">
        <f t="shared" si="2"/>
        <v>30195.156406096816</v>
      </c>
    </row>
    <row r="21" spans="2:14" ht="12.75" customHeight="1">
      <c r="B21" s="238">
        <f>'Benef com 13º'!A124</f>
        <v>55</v>
      </c>
      <c r="C21" s="238">
        <f t="shared" si="0"/>
        <v>7</v>
      </c>
      <c r="D21" s="106">
        <v>43617</v>
      </c>
      <c r="E21" s="233">
        <f>'Benef com 13º'!M124</f>
        <v>70773.873874202516</v>
      </c>
      <c r="F21" s="233">
        <f>'Benef com 13º'!N124</f>
        <v>9710.1261257974747</v>
      </c>
      <c r="G21" s="61">
        <f t="shared" si="1"/>
        <v>80483.999999999985</v>
      </c>
      <c r="I21" s="143">
        <f>'Benef com 13º'!A166</f>
        <v>13</v>
      </c>
      <c r="J21" s="238">
        <f>'Ben 90% E.R.S.E.'!J21</f>
        <v>7</v>
      </c>
      <c r="K21" s="106">
        <v>44896</v>
      </c>
      <c r="L21" s="155">
        <f>'Benef com 13º'!M166</f>
        <v>18988.219905235546</v>
      </c>
      <c r="M21" s="233">
        <f>'Benef com 13º'!N166</f>
        <v>9710.1261257974747</v>
      </c>
      <c r="N21" s="61">
        <f t="shared" si="2"/>
        <v>28698.346031033019</v>
      </c>
    </row>
    <row r="22" spans="2:14" ht="12.75" customHeight="1">
      <c r="B22" s="223">
        <f>'Benef com 13º'!A125</f>
        <v>54</v>
      </c>
      <c r="C22" s="223">
        <f t="shared" si="0"/>
        <v>7</v>
      </c>
      <c r="D22" s="222">
        <v>43647</v>
      </c>
      <c r="E22" s="225">
        <f>'Benef com 13º'!M125</f>
        <v>70773.873874202516</v>
      </c>
      <c r="F22" s="225">
        <f>'Benef com 13º'!N125</f>
        <v>9710.1261257974747</v>
      </c>
      <c r="G22" s="221">
        <f t="shared" si="1"/>
        <v>80483.999999999985</v>
      </c>
      <c r="I22" s="237">
        <f>'Benef com 13º'!A167</f>
        <v>12</v>
      </c>
      <c r="J22" s="223">
        <f>'Ben 90% E.R.S.E.'!J22</f>
        <v>7</v>
      </c>
      <c r="K22" s="222">
        <v>44927</v>
      </c>
      <c r="L22" s="225">
        <f>'Benef com 13º'!M167</f>
        <v>17464.887715702196</v>
      </c>
      <c r="M22" s="225">
        <f>'Benef com 13º'!N167</f>
        <v>9710.1261257974747</v>
      </c>
      <c r="N22" s="221">
        <f t="shared" ref="N22:N45" si="3">SUM(L22:M22)</f>
        <v>27175.013841499669</v>
      </c>
    </row>
    <row r="23" spans="2:14" ht="12.75" customHeight="1">
      <c r="B23" s="238">
        <f>'Benef com 13º'!A126</f>
        <v>53</v>
      </c>
      <c r="C23" s="238">
        <f t="shared" si="0"/>
        <v>7</v>
      </c>
      <c r="D23" s="106">
        <v>43678</v>
      </c>
      <c r="E23" s="233">
        <f>'Benef com 13º'!M126</f>
        <v>70773.873874202516</v>
      </c>
      <c r="F23" s="233">
        <f>'Benef com 13º'!N126</f>
        <v>9710.1261257974747</v>
      </c>
      <c r="G23" s="61">
        <f t="shared" si="1"/>
        <v>80483.999999999985</v>
      </c>
      <c r="I23" s="143">
        <f>'Benef com 13º'!A168</f>
        <v>11</v>
      </c>
      <c r="J23" s="238">
        <f>'Ben 90% E.R.S.E.'!J23</f>
        <v>7</v>
      </c>
      <c r="K23" s="106">
        <v>44958</v>
      </c>
      <c r="L23" s="155">
        <f>'Benef com 13º'!M168</f>
        <v>15895.508267089785</v>
      </c>
      <c r="M23" s="233">
        <f>'Benef com 13º'!N168</f>
        <v>9710.1261257974747</v>
      </c>
      <c r="N23" s="61">
        <f t="shared" si="3"/>
        <v>25605.634392887259</v>
      </c>
    </row>
    <row r="24" spans="2:14" ht="12.75" customHeight="1">
      <c r="B24" s="223">
        <f>'Benef com 13º'!A127</f>
        <v>52</v>
      </c>
      <c r="C24" s="223">
        <f t="shared" si="0"/>
        <v>7</v>
      </c>
      <c r="D24" s="222">
        <v>43709</v>
      </c>
      <c r="E24" s="225">
        <f>'Benef com 13º'!M127</f>
        <v>70773.873874202516</v>
      </c>
      <c r="F24" s="225">
        <f>'Benef com 13º'!N127</f>
        <v>9710.1261257974747</v>
      </c>
      <c r="G24" s="221">
        <f t="shared" si="1"/>
        <v>80483.999999999985</v>
      </c>
      <c r="I24" s="237">
        <f>'Benef com 13º'!A169</f>
        <v>10</v>
      </c>
      <c r="J24" s="223">
        <f>'Ben 90% E.R.S.E.'!J24</f>
        <v>7</v>
      </c>
      <c r="K24" s="222">
        <v>44986</v>
      </c>
      <c r="L24" s="225">
        <f>'Benef com 13º'!M169</f>
        <v>14338.745198225048</v>
      </c>
      <c r="M24" s="225">
        <f>'Benef com 13º'!N169</f>
        <v>9710.1261257974747</v>
      </c>
      <c r="N24" s="221">
        <f t="shared" si="3"/>
        <v>24048.871324022522</v>
      </c>
    </row>
    <row r="25" spans="2:14" ht="12.75" customHeight="1">
      <c r="B25" s="238">
        <f>'Benef com 13º'!A128</f>
        <v>51</v>
      </c>
      <c r="C25" s="238">
        <f t="shared" si="0"/>
        <v>7</v>
      </c>
      <c r="D25" s="106">
        <v>43739</v>
      </c>
      <c r="E25" s="233">
        <f>'Benef com 13º'!M128</f>
        <v>70773.873874202516</v>
      </c>
      <c r="F25" s="233">
        <f>'Benef com 13º'!N128</f>
        <v>9710.1261257974747</v>
      </c>
      <c r="G25" s="61">
        <f t="shared" si="1"/>
        <v>80483.999999999985</v>
      </c>
      <c r="I25" s="143">
        <f>'Benef com 13º'!A170</f>
        <v>9</v>
      </c>
      <c r="J25" s="238">
        <f>'Ben 90% E.R.S.E.'!J25</f>
        <v>7</v>
      </c>
      <c r="K25" s="106">
        <v>45017</v>
      </c>
      <c r="L25" s="155">
        <f>'Benef com 13º'!M170</f>
        <v>12794.9077341018</v>
      </c>
      <c r="M25" s="233">
        <f>'Benef com 13º'!N170</f>
        <v>9710.1261257974747</v>
      </c>
      <c r="N25" s="61">
        <f t="shared" si="3"/>
        <v>22505.033859899275</v>
      </c>
    </row>
    <row r="26" spans="2:14" ht="12.75" customHeight="1">
      <c r="B26" s="223">
        <f>'Benef com 13º'!A129</f>
        <v>50</v>
      </c>
      <c r="C26" s="223">
        <f t="shared" si="0"/>
        <v>7</v>
      </c>
      <c r="D26" s="222">
        <v>43770</v>
      </c>
      <c r="E26" s="225">
        <f>'Benef com 13º'!M129</f>
        <v>70773.873874202516</v>
      </c>
      <c r="F26" s="225">
        <f>'Benef com 13º'!N129</f>
        <v>9710.1261257974747</v>
      </c>
      <c r="G26" s="221">
        <f t="shared" si="1"/>
        <v>80483.999999999985</v>
      </c>
      <c r="I26" s="237">
        <f>'Benef com 13º'!A171</f>
        <v>8</v>
      </c>
      <c r="J26" s="223">
        <f>'Ben 90% E.R.S.E.'!J26</f>
        <v>7</v>
      </c>
      <c r="K26" s="222">
        <v>45047</v>
      </c>
      <c r="L26" s="225">
        <f>'Benef com 13º'!M171</f>
        <v>11254.231774915319</v>
      </c>
      <c r="M26" s="225">
        <f>'Benef com 13º'!N171</f>
        <v>9710.1261257974747</v>
      </c>
      <c r="N26" s="221">
        <f t="shared" si="3"/>
        <v>20964.357900712792</v>
      </c>
    </row>
    <row r="27" spans="2:14" ht="12.75" customHeight="1">
      <c r="B27" s="238">
        <f>'Benef com 13º'!A130</f>
        <v>49</v>
      </c>
      <c r="C27" s="238">
        <f t="shared" si="0"/>
        <v>7</v>
      </c>
      <c r="D27" s="106">
        <v>43800</v>
      </c>
      <c r="E27" s="233">
        <f>'Benef com 13º'!M130</f>
        <v>70773.873874202516</v>
      </c>
      <c r="F27" s="233">
        <f>'Benef com 13º'!N130</f>
        <v>9710.1261257974747</v>
      </c>
      <c r="G27" s="61">
        <f t="shared" si="1"/>
        <v>80483.999999999985</v>
      </c>
      <c r="I27" s="143">
        <f>'Benef com 13º'!A172</f>
        <v>7</v>
      </c>
      <c r="J27" s="238">
        <f>'Ben 90% E.R.S.E.'!J27</f>
        <v>7</v>
      </c>
      <c r="K27" s="106">
        <v>45078</v>
      </c>
      <c r="L27" s="155">
        <f>'Benef com 13º'!M172</f>
        <v>9716.5038556698764</v>
      </c>
      <c r="M27" s="233">
        <f>'Benef com 13º'!N172</f>
        <v>9710.1261257974747</v>
      </c>
      <c r="N27" s="61">
        <f t="shared" si="3"/>
        <v>19426.629981467351</v>
      </c>
    </row>
    <row r="28" spans="2:14" ht="12.75" customHeight="1">
      <c r="B28" s="223">
        <f>'Benef com 13º'!A131</f>
        <v>48</v>
      </c>
      <c r="C28" s="223">
        <f t="shared" si="0"/>
        <v>7</v>
      </c>
      <c r="D28" s="222">
        <v>43831</v>
      </c>
      <c r="E28" s="225">
        <f>'Benef com 13º'!M131</f>
        <v>70773.873874202516</v>
      </c>
      <c r="F28" s="225">
        <f>'Benef com 13º'!N131</f>
        <v>9710.1261257974747</v>
      </c>
      <c r="G28" s="221">
        <f t="shared" si="1"/>
        <v>80483.999999999985</v>
      </c>
      <c r="I28" s="237">
        <f>'Benef com 13º'!A173</f>
        <v>6</v>
      </c>
      <c r="J28" s="223">
        <f>'Ben 90% E.R.S.E.'!J28</f>
        <v>7</v>
      </c>
      <c r="K28" s="222">
        <v>45108</v>
      </c>
      <c r="L28" s="225">
        <f>'Benef com 13º'!M173</f>
        <v>8192.5072361498096</v>
      </c>
      <c r="M28" s="225">
        <f>'Benef com 13º'!N173</f>
        <v>9710.1261257974747</v>
      </c>
      <c r="N28" s="221">
        <f t="shared" si="3"/>
        <v>17902.633361947286</v>
      </c>
    </row>
    <row r="29" spans="2:14" ht="12.75" customHeight="1">
      <c r="B29" s="238">
        <f>'Benef com 13º'!A132</f>
        <v>47</v>
      </c>
      <c r="C29" s="238">
        <f t="shared" si="0"/>
        <v>7</v>
      </c>
      <c r="D29" s="106">
        <v>43862</v>
      </c>
      <c r="E29" s="233">
        <f>'Benef com 13º'!M132</f>
        <v>70773.873874202516</v>
      </c>
      <c r="F29" s="233">
        <f>'Benef com 13º'!N132</f>
        <v>9710.1261257974747</v>
      </c>
      <c r="G29" s="61">
        <f t="shared" si="1"/>
        <v>80483.999999999985</v>
      </c>
      <c r="I29" s="143">
        <f>'Benef com 13º'!A174</f>
        <v>5</v>
      </c>
      <c r="J29" s="238">
        <f>'Ben 90% E.R.S.E.'!J29</f>
        <v>7</v>
      </c>
      <c r="K29" s="106">
        <v>45139</v>
      </c>
      <c r="L29" s="155">
        <f>'Benef com 13º'!M174</f>
        <v>6681.9284163613866</v>
      </c>
      <c r="M29" s="233">
        <f>'Benef com 13º'!N174</f>
        <v>9710.1261257974747</v>
      </c>
      <c r="N29" s="61">
        <f t="shared" si="3"/>
        <v>16392.054542158861</v>
      </c>
    </row>
    <row r="30" spans="2:14" ht="12.75" customHeight="1">
      <c r="B30" s="223">
        <f>'Benef com 13º'!A133</f>
        <v>46</v>
      </c>
      <c r="C30" s="223">
        <f t="shared" si="0"/>
        <v>7</v>
      </c>
      <c r="D30" s="222">
        <v>43891</v>
      </c>
      <c r="E30" s="225">
        <f>'Benef com 13º'!M133</f>
        <v>70608.304495128206</v>
      </c>
      <c r="F30" s="225">
        <f>'Benef com 13º'!N133</f>
        <v>9710.1261257974747</v>
      </c>
      <c r="G30" s="221">
        <f t="shared" si="1"/>
        <v>80318.430620925676</v>
      </c>
      <c r="I30" s="237">
        <f>'Benef com 13º'!A175</f>
        <v>4</v>
      </c>
      <c r="J30" s="223">
        <f>'Ben 90% E.R.S.E.'!J30</f>
        <v>7</v>
      </c>
      <c r="K30" s="222">
        <v>45170</v>
      </c>
      <c r="L30" s="225">
        <f>'Benef com 13º'!M175</f>
        <v>5185.2062962958298</v>
      </c>
      <c r="M30" s="225">
        <f>'Benef com 13º'!N175</f>
        <v>9710.1261257974747</v>
      </c>
      <c r="N30" s="221">
        <f t="shared" si="3"/>
        <v>14895.332422093305</v>
      </c>
    </row>
    <row r="31" spans="2:14" ht="12.75" customHeight="1">
      <c r="B31" s="238">
        <f>'Benef com 13º'!A134</f>
        <v>45</v>
      </c>
      <c r="C31" s="238">
        <f t="shared" si="0"/>
        <v>7</v>
      </c>
      <c r="D31" s="106">
        <v>43922</v>
      </c>
      <c r="E31" s="233">
        <f>'Benef com 13º'!M134</f>
        <v>69018.062502371002</v>
      </c>
      <c r="F31" s="233">
        <f>'Benef com 13º'!N134</f>
        <v>9710.1261257974747</v>
      </c>
      <c r="G31" s="61">
        <f t="shared" si="1"/>
        <v>78728.188628168471</v>
      </c>
      <c r="I31" s="143">
        <f>'Benef com 13º'!A176</f>
        <v>3</v>
      </c>
      <c r="J31" s="238">
        <f>'Ben 90% E.R.S.E.'!J31</f>
        <v>7</v>
      </c>
      <c r="K31" s="106">
        <v>45200</v>
      </c>
      <c r="L31" s="155">
        <f>'Benef com 13º'!M176</f>
        <v>3701.7138759656787</v>
      </c>
      <c r="M31" s="233">
        <f>'Benef com 13º'!N176</f>
        <v>9710.1261257974747</v>
      </c>
      <c r="N31" s="61">
        <f t="shared" si="3"/>
        <v>13411.840001763154</v>
      </c>
    </row>
    <row r="32" spans="2:14" ht="12.75" customHeight="1">
      <c r="B32" s="223">
        <f>'Benef com 13º'!A135</f>
        <v>44</v>
      </c>
      <c r="C32" s="223">
        <f t="shared" si="0"/>
        <v>7</v>
      </c>
      <c r="D32" s="222">
        <v>43952</v>
      </c>
      <c r="E32" s="225">
        <f>'Benef com 13º'!M135</f>
        <v>67427.893964086223</v>
      </c>
      <c r="F32" s="225">
        <f>'Benef com 13º'!N135</f>
        <v>9710.1261257974747</v>
      </c>
      <c r="G32" s="221">
        <f t="shared" si="1"/>
        <v>77138.020089883692</v>
      </c>
      <c r="I32" s="237">
        <f>'Benef com 13º'!A177</f>
        <v>2</v>
      </c>
      <c r="J32" s="223">
        <f>'Ben 90% E.R.S.E.'!J32</f>
        <v>7</v>
      </c>
      <c r="K32" s="222">
        <v>45231</v>
      </c>
      <c r="L32" s="225">
        <f>'Benef com 13º'!M177</f>
        <v>2230.5733553884897</v>
      </c>
      <c r="M32" s="225">
        <f>'Benef com 13º'!N177</f>
        <v>9710.1261257974747</v>
      </c>
      <c r="N32" s="221">
        <f t="shared" si="3"/>
        <v>11940.699481185964</v>
      </c>
    </row>
    <row r="33" spans="2:14" ht="12.75" customHeight="1">
      <c r="B33" s="238">
        <f>'Benef com 13º'!A136</f>
        <v>43</v>
      </c>
      <c r="C33" s="238">
        <f t="shared" si="0"/>
        <v>7</v>
      </c>
      <c r="D33" s="106">
        <v>43983</v>
      </c>
      <c r="E33" s="233">
        <f>'Benef com 13º'!M136</f>
        <v>65833.291427846678</v>
      </c>
      <c r="F33" s="233">
        <f>'Benef com 13º'!N136</f>
        <v>9710.1261257974747</v>
      </c>
      <c r="G33" s="61">
        <f t="shared" si="1"/>
        <v>75543.417553644147</v>
      </c>
      <c r="I33" s="143">
        <f>'Benef com 13º'!A178</f>
        <v>1</v>
      </c>
      <c r="J33" s="238">
        <f>'Ben 90% E.R.S.E.'!J33</f>
        <v>7</v>
      </c>
      <c r="K33" s="106">
        <v>45261</v>
      </c>
      <c r="L33" s="155">
        <f>'Benef com 13º'!M178</f>
        <v>783.00803433981787</v>
      </c>
      <c r="M33" s="233">
        <f>'Benef com 13º'!N178</f>
        <v>9710.1261257974747</v>
      </c>
      <c r="N33" s="61">
        <f t="shared" si="3"/>
        <v>10493.134160137293</v>
      </c>
    </row>
    <row r="34" spans="2:14" ht="12.75" customHeight="1">
      <c r="B34" s="223">
        <f>'Benef com 13º'!A137</f>
        <v>42</v>
      </c>
      <c r="C34" s="223">
        <f t="shared" si="0"/>
        <v>7</v>
      </c>
      <c r="D34" s="222">
        <v>44013</v>
      </c>
      <c r="E34" s="225">
        <f>'Benef com 13º'!M137</f>
        <v>64234.476153251882</v>
      </c>
      <c r="F34" s="225">
        <f>'Benef com 13º'!N137</f>
        <v>9710.1261257974747</v>
      </c>
      <c r="G34" s="221">
        <f t="shared" si="1"/>
        <v>73944.602279049359</v>
      </c>
      <c r="I34" s="237">
        <f>'Benef com 13º'!A179</f>
        <v>0</v>
      </c>
      <c r="J34" s="223">
        <f>'Ben 90% E.R.S.E.'!J34</f>
        <v>7</v>
      </c>
      <c r="K34" s="222">
        <v>45292</v>
      </c>
      <c r="L34" s="225">
        <f>'Benef com 13º'!M182</f>
        <v>0</v>
      </c>
      <c r="M34" s="225">
        <f>'Benef com 13º'!N182</f>
        <v>8999.0500000189968</v>
      </c>
      <c r="N34" s="221">
        <f t="shared" si="3"/>
        <v>8999.0500000189968</v>
      </c>
    </row>
    <row r="35" spans="2:14" ht="12.75" customHeight="1">
      <c r="B35" s="143">
        <f>'Benef com 13º'!A138</f>
        <v>41</v>
      </c>
      <c r="C35" s="238">
        <f t="shared" si="0"/>
        <v>7</v>
      </c>
      <c r="D35" s="106">
        <v>44044</v>
      </c>
      <c r="E35" s="233">
        <f>'Benef com 13º'!M138</f>
        <v>62638.01880553706</v>
      </c>
      <c r="F35" s="233">
        <f>'Benef com 13º'!N138</f>
        <v>9710.1261257974747</v>
      </c>
      <c r="G35" s="155">
        <f t="shared" ref="G35:G45" si="4">SUM(E35:F35)</f>
        <v>72348.144931334537</v>
      </c>
      <c r="I35" s="143">
        <f>'Benef com 13º'!A180</f>
        <v>0</v>
      </c>
      <c r="J35" s="238">
        <f>'Ben 90% E.R.S.E.'!J35</f>
        <v>6</v>
      </c>
      <c r="K35" s="106">
        <v>45323</v>
      </c>
      <c r="L35" s="155">
        <f>'Benef com 13º'!M183</f>
        <v>0</v>
      </c>
      <c r="M35" s="233">
        <f>'Benef com 13º'!N183</f>
        <v>7583.403538331926</v>
      </c>
      <c r="N35" s="61">
        <f t="shared" si="3"/>
        <v>7583.403538331926</v>
      </c>
    </row>
    <row r="36" spans="2:14" ht="12.75" customHeight="1">
      <c r="B36" s="237">
        <f>'Benef com 13º'!A139</f>
        <v>40</v>
      </c>
      <c r="C36" s="223">
        <f t="shared" si="0"/>
        <v>7</v>
      </c>
      <c r="D36" s="222">
        <v>44075</v>
      </c>
      <c r="E36" s="225">
        <f>'Benef com 13º'!M139</f>
        <v>61045.462155915789</v>
      </c>
      <c r="F36" s="225">
        <f>'Benef com 13º'!N139</f>
        <v>9710.1261257974747</v>
      </c>
      <c r="G36" s="221">
        <f t="shared" si="4"/>
        <v>70755.588281713266</v>
      </c>
      <c r="I36" s="237">
        <f>'Benef com 13º'!A181</f>
        <v>0</v>
      </c>
      <c r="J36" s="223">
        <f>'Ben 90% E.R.S.E.'!J36</f>
        <v>5</v>
      </c>
      <c r="K36" s="222">
        <v>45352</v>
      </c>
      <c r="L36" s="225">
        <f>'Benef com 13º'!M184</f>
        <v>0</v>
      </c>
      <c r="M36" s="225">
        <f>'Benef com 13º'!N184</f>
        <v>6179.6284664074283</v>
      </c>
      <c r="N36" s="221">
        <f t="shared" si="3"/>
        <v>6179.6284664074283</v>
      </c>
    </row>
    <row r="37" spans="2:14" ht="12.75" customHeight="1">
      <c r="B37" s="143">
        <f>'Benef com 13º'!A140</f>
        <v>39</v>
      </c>
      <c r="C37" s="238">
        <f t="shared" si="0"/>
        <v>7</v>
      </c>
      <c r="D37" s="106">
        <v>44105</v>
      </c>
      <c r="E37" s="233">
        <f>'Benef com 13º'!M140</f>
        <v>59457.888850967669</v>
      </c>
      <c r="F37" s="233">
        <f>'Benef com 13º'!N140</f>
        <v>9710.1261257974747</v>
      </c>
      <c r="G37" s="61">
        <f t="shared" si="4"/>
        <v>69168.014976765146</v>
      </c>
      <c r="I37" s="143">
        <v>0</v>
      </c>
      <c r="J37" s="238">
        <f>'Ben 90% E.R.S.E.'!J37</f>
        <v>4</v>
      </c>
      <c r="K37" s="106">
        <v>45383</v>
      </c>
      <c r="L37" s="155">
        <f>'Benef com 13º'!M185</f>
        <v>0</v>
      </c>
      <c r="M37" s="233">
        <f>'Benef com 13º'!N185</f>
        <v>4786.785804264282</v>
      </c>
      <c r="N37" s="61">
        <f t="shared" si="3"/>
        <v>4786.785804264282</v>
      </c>
    </row>
    <row r="38" spans="2:14" ht="12.75" customHeight="1">
      <c r="B38" s="237">
        <f>'Benef com 13º'!A141</f>
        <v>38</v>
      </c>
      <c r="C38" s="223">
        <f t="shared" si="0"/>
        <v>7</v>
      </c>
      <c r="D38" s="222">
        <v>44136</v>
      </c>
      <c r="E38" s="225">
        <f>'Benef com 13º'!M141</f>
        <v>57880.4225463314</v>
      </c>
      <c r="F38" s="225">
        <f>'Benef com 13º'!N141</f>
        <v>9710.1261257974747</v>
      </c>
      <c r="G38" s="221">
        <f t="shared" si="4"/>
        <v>67590.548672128876</v>
      </c>
      <c r="I38" s="237">
        <v>0</v>
      </c>
      <c r="J38" s="223">
        <f>'Ben 90% E.R.S.E.'!J38</f>
        <v>3</v>
      </c>
      <c r="K38" s="222">
        <v>45413</v>
      </c>
      <c r="L38" s="225">
        <f>'Benef com 13º'!M186</f>
        <v>0</v>
      </c>
      <c r="M38" s="225">
        <f>'Benef com 13º'!N186</f>
        <v>3405.4791818904146</v>
      </c>
      <c r="N38" s="221">
        <f t="shared" si="3"/>
        <v>3405.4791818904146</v>
      </c>
    </row>
    <row r="39" spans="2:14" ht="12.75" customHeight="1">
      <c r="B39" s="143">
        <f>'Benef com 13º'!A142</f>
        <v>37</v>
      </c>
      <c r="C39" s="238">
        <f t="shared" si="0"/>
        <v>7</v>
      </c>
      <c r="D39" s="106">
        <v>44166</v>
      </c>
      <c r="E39" s="233">
        <f>'Benef com 13º'!M142</f>
        <v>56315.595093180171</v>
      </c>
      <c r="F39" s="233">
        <f>'Benef com 13º'!N142</f>
        <v>9710.1261257974747</v>
      </c>
      <c r="G39" s="61">
        <f t="shared" si="4"/>
        <v>66025.721218977647</v>
      </c>
      <c r="I39" s="143">
        <v>0</v>
      </c>
      <c r="J39" s="238">
        <f>'Ben 90% E.R.S.E.'!J39</f>
        <v>2</v>
      </c>
      <c r="K39" s="106">
        <v>45444</v>
      </c>
      <c r="L39" s="155">
        <f>'Benef com 13º'!M187</f>
        <v>0</v>
      </c>
      <c r="M39" s="233">
        <f>'Benef com 13º'!N187</f>
        <v>2035.7085992858269</v>
      </c>
      <c r="N39" s="61">
        <f t="shared" si="3"/>
        <v>2035.7085992858269</v>
      </c>
    </row>
    <row r="40" spans="2:14" ht="12.75" customHeight="1">
      <c r="B40" s="237">
        <f>'Benef com 13º'!A143</f>
        <v>36</v>
      </c>
      <c r="C40" s="223">
        <f t="shared" si="0"/>
        <v>7</v>
      </c>
      <c r="D40" s="222">
        <v>44197</v>
      </c>
      <c r="E40" s="225">
        <f>'Benef com 13º'!M143</f>
        <v>54738.334020084883</v>
      </c>
      <c r="F40" s="225">
        <f>'Benef com 13º'!N143</f>
        <v>9710.1261257974747</v>
      </c>
      <c r="G40" s="221">
        <f t="shared" si="4"/>
        <v>64448.46014588236</v>
      </c>
      <c r="I40" s="237">
        <v>0</v>
      </c>
      <c r="J40" s="223">
        <f>'Ben 90% E.R.S.E.'!J40</f>
        <v>1</v>
      </c>
      <c r="K40" s="222">
        <v>45474</v>
      </c>
      <c r="L40" s="225">
        <f>'Benef com 13º'!M188</f>
        <v>0</v>
      </c>
      <c r="M40" s="225">
        <f>'Benef com 13º'!N188</f>
        <v>676.80335646393223</v>
      </c>
      <c r="N40" s="221">
        <f t="shared" si="3"/>
        <v>676.80335646393223</v>
      </c>
    </row>
    <row r="41" spans="2:14" ht="12.75" customHeight="1">
      <c r="B41" s="143">
        <f>'Benef com 13º'!A144</f>
        <v>35</v>
      </c>
      <c r="C41" s="238">
        <f t="shared" si="0"/>
        <v>7</v>
      </c>
      <c r="D41" s="106">
        <v>44228</v>
      </c>
      <c r="E41" s="233">
        <f>'Benef com 13º'!M144</f>
        <v>53130.868386626003</v>
      </c>
      <c r="F41" s="233">
        <f>'Benef com 13º'!N144</f>
        <v>9710.1261257974747</v>
      </c>
      <c r="G41" s="61">
        <f t="shared" si="4"/>
        <v>62840.99451242348</v>
      </c>
      <c r="I41" s="143">
        <v>0</v>
      </c>
      <c r="J41" s="238">
        <f>'Ben 90% E.R.S.E.'!J41</f>
        <v>0</v>
      </c>
      <c r="K41" s="106">
        <v>45505</v>
      </c>
      <c r="L41" s="155">
        <f>'Benef com 13º'!M189</f>
        <v>0</v>
      </c>
      <c r="M41" s="233">
        <f>'Benef com 13º'!N189</f>
        <v>0</v>
      </c>
      <c r="N41" s="61">
        <f t="shared" si="3"/>
        <v>0</v>
      </c>
    </row>
    <row r="42" spans="2:14" ht="12.75" customHeight="1">
      <c r="B42" s="237">
        <f>'Benef com 13º'!A145</f>
        <v>34</v>
      </c>
      <c r="C42" s="223">
        <f t="shared" si="0"/>
        <v>7</v>
      </c>
      <c r="D42" s="222">
        <v>44256</v>
      </c>
      <c r="E42" s="225">
        <f>'Benef com 13º'!M145</f>
        <v>51532.750056863821</v>
      </c>
      <c r="F42" s="225">
        <f>'Benef com 13º'!N145</f>
        <v>9710.1261257974747</v>
      </c>
      <c r="G42" s="221">
        <f t="shared" si="4"/>
        <v>61242.876182661297</v>
      </c>
      <c r="I42" s="237">
        <v>0</v>
      </c>
      <c r="J42" s="223">
        <f>'Ben 90% E.R.S.E.'!J42</f>
        <v>0</v>
      </c>
      <c r="K42" s="222">
        <v>45536</v>
      </c>
      <c r="L42" s="225">
        <f>'Benef com 13º'!M190</f>
        <v>0</v>
      </c>
      <c r="M42" s="225">
        <f>'Benef com 13º'!N190</f>
        <v>0</v>
      </c>
      <c r="N42" s="221">
        <f t="shared" si="3"/>
        <v>0</v>
      </c>
    </row>
    <row r="43" spans="2:14" ht="12.75" customHeight="1">
      <c r="B43" s="143">
        <f>'Benef com 13º'!A146</f>
        <v>33</v>
      </c>
      <c r="C43" s="238">
        <f t="shared" si="0"/>
        <v>7</v>
      </c>
      <c r="D43" s="106">
        <v>44287</v>
      </c>
      <c r="E43" s="233">
        <f>'Benef com 13º'!M146</f>
        <v>49944.997431502605</v>
      </c>
      <c r="F43" s="233">
        <f>'Benef com 13º'!N146</f>
        <v>9710.1261257974747</v>
      </c>
      <c r="G43" s="61">
        <f t="shared" si="4"/>
        <v>59655.123557300081</v>
      </c>
      <c r="I43" s="143">
        <v>0</v>
      </c>
      <c r="J43" s="238">
        <f>'Ben 90% E.R.S.E.'!J43</f>
        <v>0</v>
      </c>
      <c r="K43" s="106">
        <v>45566</v>
      </c>
      <c r="L43" s="155">
        <f>'Benef com 13º'!M191</f>
        <v>0</v>
      </c>
      <c r="M43" s="233">
        <f>'Benef com 13º'!N191</f>
        <v>0</v>
      </c>
      <c r="N43" s="61">
        <f t="shared" si="3"/>
        <v>0</v>
      </c>
    </row>
    <row r="44" spans="2:14" ht="12.75" customHeight="1">
      <c r="B44" s="237">
        <f>'Benef com 13º'!A147</f>
        <v>32</v>
      </c>
      <c r="C44" s="223">
        <f t="shared" si="0"/>
        <v>7</v>
      </c>
      <c r="D44" s="222">
        <v>44317</v>
      </c>
      <c r="E44" s="225">
        <f>'Benef com 13º'!M147</f>
        <v>48368.430985539053</v>
      </c>
      <c r="F44" s="225">
        <f>'Benef com 13º'!N147</f>
        <v>9710.1261257974747</v>
      </c>
      <c r="G44" s="221">
        <f t="shared" si="4"/>
        <v>58078.557111336529</v>
      </c>
      <c r="I44" s="237">
        <v>0</v>
      </c>
      <c r="J44" s="223">
        <f>'Ben 90% E.R.S.E.'!J44</f>
        <v>0</v>
      </c>
      <c r="K44" s="222">
        <v>45597</v>
      </c>
      <c r="L44" s="225">
        <f>'Benef com 13º'!M192</f>
        <v>0</v>
      </c>
      <c r="M44" s="225">
        <f>'Benef com 13º'!N192</f>
        <v>0</v>
      </c>
      <c r="N44" s="221">
        <f t="shared" si="3"/>
        <v>0</v>
      </c>
    </row>
    <row r="45" spans="2:14" ht="12.75" customHeight="1">
      <c r="B45" s="143">
        <f>'Benef com 13º'!A148</f>
        <v>31</v>
      </c>
      <c r="C45" s="238">
        <f>J4</f>
        <v>7</v>
      </c>
      <c r="D45" s="106">
        <v>44348</v>
      </c>
      <c r="E45" s="233">
        <f>'Benef com 13º'!M148</f>
        <v>46799.426547100695</v>
      </c>
      <c r="F45" s="233">
        <f>'Benef com 13º'!N148</f>
        <v>9710.1261257974747</v>
      </c>
      <c r="G45" s="61">
        <f t="shared" si="4"/>
        <v>56509.552672898171</v>
      </c>
      <c r="I45" s="143">
        <v>0</v>
      </c>
      <c r="J45" s="238">
        <f>'Ben 90% E.R.S.E.'!J45</f>
        <v>0</v>
      </c>
      <c r="K45" s="106">
        <v>45627</v>
      </c>
      <c r="L45" s="155">
        <f>'Benef com 13º'!M193</f>
        <v>0</v>
      </c>
      <c r="M45" s="233">
        <f>'Benef com 13º'!N193</f>
        <v>0</v>
      </c>
      <c r="N45" s="61">
        <f t="shared" si="3"/>
        <v>0</v>
      </c>
    </row>
    <row r="46" spans="2:14" ht="12.75" customHeight="1">
      <c r="B46" s="403" t="s">
        <v>238</v>
      </c>
      <c r="C46" s="404"/>
      <c r="D46" s="403"/>
    </row>
  </sheetData>
  <sheetProtection selectLockedCells="1" selectUnlockedCells="1"/>
  <conditionalFormatting sqref="G5 G7 G9 G11 G13 G15 G17 G19 G21 G23 G25 G27 G29 G31 G33 G35 G37 G39 G41 G43 G45 N5 N7 N9 L5 L7 L9 L11 L13 L15 L17 L19 L21 L23 L25 L27 L29 L31 L33">
    <cfRule type="cellIs" dxfId="463" priority="76" stopIfTrue="1" operator="notEqual">
      <formula>""</formula>
    </cfRule>
  </conditionalFormatting>
  <conditionalFormatting sqref="L5 L7 L9 L11 L13 L15 L17 L19 L21 L23 L25 L27 L29 L31 L33">
    <cfRule type="cellIs" dxfId="462" priority="75" stopIfTrue="1" operator="notEqual">
      <formula>""</formula>
    </cfRule>
  </conditionalFormatting>
  <conditionalFormatting sqref="L5 L7 L9 L11 L13 L15 L17 L19 L21 L23 L25 L27 L29 L31 L33">
    <cfRule type="cellIs" dxfId="461" priority="74" stopIfTrue="1" operator="notEqual">
      <formula>""</formula>
    </cfRule>
  </conditionalFormatting>
  <conditionalFormatting sqref="L5 L7 L9 L11 L13 L15 L17 L19 L21 L23 L25 L27 L29 L31 L33">
    <cfRule type="cellIs" dxfId="460" priority="72" stopIfTrue="1" operator="notEqual">
      <formula>""</formula>
    </cfRule>
  </conditionalFormatting>
  <conditionalFormatting sqref="D5 D41 D7 D9 D11 D13 D15 D17 D19 D21 D23 D25 D27 D29 D31 D33 D35 D37 D39 D43 D45 K5 K7 K9 K11 K13 K15 K17 K19 K21 K23 K25 K27 K29 K31 K33">
    <cfRule type="cellIs" dxfId="459" priority="73" stopIfTrue="1" operator="notEqual">
      <formula>""</formula>
    </cfRule>
  </conditionalFormatting>
  <conditionalFormatting sqref="N11 N13 N15 N17 N19 N21 N23">
    <cfRule type="cellIs" dxfId="458" priority="71" stopIfTrue="1" operator="notEqual">
      <formula>""</formula>
    </cfRule>
  </conditionalFormatting>
  <conditionalFormatting sqref="N11 N13 N15 N17 N19 N21 N23">
    <cfRule type="cellIs" dxfId="457" priority="70" stopIfTrue="1" operator="notEqual">
      <formula>""</formula>
    </cfRule>
  </conditionalFormatting>
  <conditionalFormatting sqref="N11 N13 N15 N17 N19 N21 N23">
    <cfRule type="cellIs" dxfId="456" priority="69" stopIfTrue="1" operator="notEqual">
      <formula>""</formula>
    </cfRule>
  </conditionalFormatting>
  <conditionalFormatting sqref="G4 G6 G8 G10 G12 G14 G16 G18 G20 G22 G24 G26 G28 G30 G32 G34 G36 G38 G40 G42 G44 N4 N6 N8 F35:F45 L4:M33">
    <cfRule type="cellIs" dxfId="455" priority="66" stopIfTrue="1" operator="equal">
      <formula>"Total"</formula>
    </cfRule>
  </conditionalFormatting>
  <conditionalFormatting sqref="F4:F34">
    <cfRule type="cellIs" dxfId="454" priority="68" stopIfTrue="1" operator="equal">
      <formula>"Total"</formula>
    </cfRule>
  </conditionalFormatting>
  <conditionalFormatting sqref="E4:E45">
    <cfRule type="cellIs" dxfId="453" priority="67" stopIfTrue="1" operator="equal">
      <formula>"Total"</formula>
    </cfRule>
  </conditionalFormatting>
  <conditionalFormatting sqref="N10">
    <cfRule type="cellIs" dxfId="452" priority="65" stopIfTrue="1" operator="equal">
      <formula>"Total"</formula>
    </cfRule>
  </conditionalFormatting>
  <conditionalFormatting sqref="N12 N14 N16 N18 N20">
    <cfRule type="cellIs" dxfId="451" priority="64" stopIfTrue="1" operator="equal">
      <formula>"Total"</formula>
    </cfRule>
  </conditionalFormatting>
  <conditionalFormatting sqref="N22">
    <cfRule type="cellIs" dxfId="450" priority="63" stopIfTrue="1" operator="equal">
      <formula>"Total"</formula>
    </cfRule>
  </conditionalFormatting>
  <conditionalFormatting sqref="N25">
    <cfRule type="cellIs" dxfId="449" priority="62" stopIfTrue="1" operator="notEqual">
      <formula>""</formula>
    </cfRule>
  </conditionalFormatting>
  <conditionalFormatting sqref="N25">
    <cfRule type="cellIs" dxfId="448" priority="61" stopIfTrue="1" operator="notEqual">
      <formula>""</formula>
    </cfRule>
  </conditionalFormatting>
  <conditionalFormatting sqref="N25">
    <cfRule type="cellIs" dxfId="447" priority="60" stopIfTrue="1" operator="notEqual">
      <formula>""</formula>
    </cfRule>
  </conditionalFormatting>
  <conditionalFormatting sqref="N24 N26">
    <cfRule type="cellIs" dxfId="446" priority="59" stopIfTrue="1" operator="equal">
      <formula>"Total"</formula>
    </cfRule>
  </conditionalFormatting>
  <conditionalFormatting sqref="N27">
    <cfRule type="cellIs" dxfId="445" priority="58" stopIfTrue="1" operator="notEqual">
      <formula>""</formula>
    </cfRule>
  </conditionalFormatting>
  <conditionalFormatting sqref="N27">
    <cfRule type="cellIs" dxfId="444" priority="57" stopIfTrue="1" operator="notEqual">
      <formula>""</formula>
    </cfRule>
  </conditionalFormatting>
  <conditionalFormatting sqref="N27">
    <cfRule type="cellIs" dxfId="443" priority="56" stopIfTrue="1" operator="notEqual">
      <formula>""</formula>
    </cfRule>
  </conditionalFormatting>
  <conditionalFormatting sqref="N28">
    <cfRule type="cellIs" dxfId="442" priority="55" stopIfTrue="1" operator="equal">
      <formula>"Total"</formula>
    </cfRule>
  </conditionalFormatting>
  <conditionalFormatting sqref="N29">
    <cfRule type="cellIs" dxfId="441" priority="54" stopIfTrue="1" operator="notEqual">
      <formula>""</formula>
    </cfRule>
  </conditionalFormatting>
  <conditionalFormatting sqref="N29">
    <cfRule type="cellIs" dxfId="440" priority="53" stopIfTrue="1" operator="notEqual">
      <formula>""</formula>
    </cfRule>
  </conditionalFormatting>
  <conditionalFormatting sqref="N29">
    <cfRule type="cellIs" dxfId="439" priority="52" stopIfTrue="1" operator="notEqual">
      <formula>""</formula>
    </cfRule>
  </conditionalFormatting>
  <conditionalFormatting sqref="N30 N32">
    <cfRule type="cellIs" dxfId="438" priority="51" stopIfTrue="1" operator="equal">
      <formula>"Total"</formula>
    </cfRule>
  </conditionalFormatting>
  <conditionalFormatting sqref="N31 N33">
    <cfRule type="cellIs" dxfId="437" priority="50" stopIfTrue="1" operator="notEqual">
      <formula>""</formula>
    </cfRule>
  </conditionalFormatting>
  <conditionalFormatting sqref="N31 N33">
    <cfRule type="cellIs" dxfId="436" priority="49" stopIfTrue="1" operator="notEqual">
      <formula>""</formula>
    </cfRule>
  </conditionalFormatting>
  <conditionalFormatting sqref="N31 N33">
    <cfRule type="cellIs" dxfId="435" priority="48" stopIfTrue="1" operator="notEqual">
      <formula>""</formula>
    </cfRule>
  </conditionalFormatting>
  <conditionalFormatting sqref="K35 K37 K39 K41 K43 K45">
    <cfRule type="cellIs" dxfId="434" priority="47" stopIfTrue="1" operator="notEqual">
      <formula>""</formula>
    </cfRule>
  </conditionalFormatting>
  <conditionalFormatting sqref="N35">
    <cfRule type="cellIs" dxfId="433" priority="46" stopIfTrue="1" operator="notEqual">
      <formula>""</formula>
    </cfRule>
  </conditionalFormatting>
  <conditionalFormatting sqref="N35">
    <cfRule type="cellIs" dxfId="432" priority="45" stopIfTrue="1" operator="notEqual">
      <formula>""</formula>
    </cfRule>
  </conditionalFormatting>
  <conditionalFormatting sqref="N35">
    <cfRule type="cellIs" dxfId="431" priority="44" stopIfTrue="1" operator="notEqual">
      <formula>""</formula>
    </cfRule>
  </conditionalFormatting>
  <conditionalFormatting sqref="M35">
    <cfRule type="cellIs" dxfId="430" priority="43" stopIfTrue="1" operator="equal">
      <formula>"Total"</formula>
    </cfRule>
  </conditionalFormatting>
  <conditionalFormatting sqref="N34">
    <cfRule type="cellIs" dxfId="429" priority="42" stopIfTrue="1" operator="equal">
      <formula>"Total"</formula>
    </cfRule>
  </conditionalFormatting>
  <conditionalFormatting sqref="M34">
    <cfRule type="cellIs" dxfId="428" priority="41" stopIfTrue="1" operator="equal">
      <formula>"Total"</formula>
    </cfRule>
  </conditionalFormatting>
  <conditionalFormatting sqref="N37">
    <cfRule type="cellIs" dxfId="427" priority="40" stopIfTrue="1" operator="notEqual">
      <formula>""</formula>
    </cfRule>
  </conditionalFormatting>
  <conditionalFormatting sqref="N37">
    <cfRule type="cellIs" dxfId="426" priority="39" stopIfTrue="1" operator="notEqual">
      <formula>""</formula>
    </cfRule>
  </conditionalFormatting>
  <conditionalFormatting sqref="N37">
    <cfRule type="cellIs" dxfId="425" priority="38" stopIfTrue="1" operator="notEqual">
      <formula>""</formula>
    </cfRule>
  </conditionalFormatting>
  <conditionalFormatting sqref="M37">
    <cfRule type="cellIs" dxfId="424" priority="37" stopIfTrue="1" operator="equal">
      <formula>"Total"</formula>
    </cfRule>
  </conditionalFormatting>
  <conditionalFormatting sqref="N36 N38">
    <cfRule type="cellIs" dxfId="423" priority="36" stopIfTrue="1" operator="equal">
      <formula>"Total"</formula>
    </cfRule>
  </conditionalFormatting>
  <conditionalFormatting sqref="M36 M38">
    <cfRule type="cellIs" dxfId="422" priority="35" stopIfTrue="1" operator="equal">
      <formula>"Total"</formula>
    </cfRule>
  </conditionalFormatting>
  <conditionalFormatting sqref="L38 L34 L36">
    <cfRule type="cellIs" dxfId="421" priority="34" stopIfTrue="1" operator="equal">
      <formula>"Total"</formula>
    </cfRule>
  </conditionalFormatting>
  <conditionalFormatting sqref="L39 L35 L37">
    <cfRule type="cellIs" dxfId="420" priority="33" stopIfTrue="1" operator="notEqual">
      <formula>""</formula>
    </cfRule>
  </conditionalFormatting>
  <conditionalFormatting sqref="L39 L35 L37">
    <cfRule type="cellIs" dxfId="419" priority="32" stopIfTrue="1" operator="notEqual">
      <formula>""</formula>
    </cfRule>
  </conditionalFormatting>
  <conditionalFormatting sqref="L39 L35 L37">
    <cfRule type="cellIs" dxfId="418" priority="31" stopIfTrue="1" operator="notEqual">
      <formula>""</formula>
    </cfRule>
  </conditionalFormatting>
  <conditionalFormatting sqref="L39 L35 L37">
    <cfRule type="cellIs" dxfId="417" priority="30" stopIfTrue="1" operator="notEqual">
      <formula>""</formula>
    </cfRule>
  </conditionalFormatting>
  <conditionalFormatting sqref="N39">
    <cfRule type="cellIs" dxfId="416" priority="29" stopIfTrue="1" operator="notEqual">
      <formula>""</formula>
    </cfRule>
  </conditionalFormatting>
  <conditionalFormatting sqref="N39">
    <cfRule type="cellIs" dxfId="415" priority="28" stopIfTrue="1" operator="notEqual">
      <formula>""</formula>
    </cfRule>
  </conditionalFormatting>
  <conditionalFormatting sqref="N39">
    <cfRule type="cellIs" dxfId="414" priority="27" stopIfTrue="1" operator="notEqual">
      <formula>""</formula>
    </cfRule>
  </conditionalFormatting>
  <conditionalFormatting sqref="M39">
    <cfRule type="cellIs" dxfId="413" priority="26" stopIfTrue="1" operator="equal">
      <formula>"Total"</formula>
    </cfRule>
  </conditionalFormatting>
  <conditionalFormatting sqref="L39 L35 L37">
    <cfRule type="cellIs" dxfId="412" priority="25" stopIfTrue="1" operator="equal">
      <formula>"Total"</formula>
    </cfRule>
  </conditionalFormatting>
  <conditionalFormatting sqref="N40">
    <cfRule type="cellIs" dxfId="411" priority="24" stopIfTrue="1" operator="equal">
      <formula>"Total"</formula>
    </cfRule>
  </conditionalFormatting>
  <conditionalFormatting sqref="M40">
    <cfRule type="cellIs" dxfId="410" priority="23" stopIfTrue="1" operator="equal">
      <formula>"Total"</formula>
    </cfRule>
  </conditionalFormatting>
  <conditionalFormatting sqref="L40">
    <cfRule type="cellIs" dxfId="409" priority="22" stopIfTrue="1" operator="equal">
      <formula>"Total"</formula>
    </cfRule>
  </conditionalFormatting>
  <conditionalFormatting sqref="L41">
    <cfRule type="cellIs" dxfId="408" priority="21" stopIfTrue="1" operator="notEqual">
      <formula>""</formula>
    </cfRule>
  </conditionalFormatting>
  <conditionalFormatting sqref="L41">
    <cfRule type="cellIs" dxfId="407" priority="20" stopIfTrue="1" operator="notEqual">
      <formula>""</formula>
    </cfRule>
  </conditionalFormatting>
  <conditionalFormatting sqref="L41">
    <cfRule type="cellIs" dxfId="406" priority="19" stopIfTrue="1" operator="notEqual">
      <formula>""</formula>
    </cfRule>
  </conditionalFormatting>
  <conditionalFormatting sqref="L41">
    <cfRule type="cellIs" dxfId="405" priority="18" stopIfTrue="1" operator="notEqual">
      <formula>""</formula>
    </cfRule>
  </conditionalFormatting>
  <conditionalFormatting sqref="N41">
    <cfRule type="cellIs" dxfId="404" priority="17" stopIfTrue="1" operator="notEqual">
      <formula>""</formula>
    </cfRule>
  </conditionalFormatting>
  <conditionalFormatting sqref="N41">
    <cfRule type="cellIs" dxfId="403" priority="16" stopIfTrue="1" operator="notEqual">
      <formula>""</formula>
    </cfRule>
  </conditionalFormatting>
  <conditionalFormatting sqref="N41">
    <cfRule type="cellIs" dxfId="402" priority="15" stopIfTrue="1" operator="notEqual">
      <formula>""</formula>
    </cfRule>
  </conditionalFormatting>
  <conditionalFormatting sqref="M41">
    <cfRule type="cellIs" dxfId="401" priority="14" stopIfTrue="1" operator="equal">
      <formula>"Total"</formula>
    </cfRule>
  </conditionalFormatting>
  <conditionalFormatting sqref="L41">
    <cfRule type="cellIs" dxfId="400" priority="13" stopIfTrue="1" operator="equal">
      <formula>"Total"</formula>
    </cfRule>
  </conditionalFormatting>
  <conditionalFormatting sqref="N42 N44">
    <cfRule type="cellIs" dxfId="399" priority="12" stopIfTrue="1" operator="equal">
      <formula>"Total"</formula>
    </cfRule>
  </conditionalFormatting>
  <conditionalFormatting sqref="M42 M44">
    <cfRule type="cellIs" dxfId="398" priority="11" stopIfTrue="1" operator="equal">
      <formula>"Total"</formula>
    </cfRule>
  </conditionalFormatting>
  <conditionalFormatting sqref="L42 L44">
    <cfRule type="cellIs" dxfId="397" priority="10" stopIfTrue="1" operator="equal">
      <formula>"Total"</formula>
    </cfRule>
  </conditionalFormatting>
  <conditionalFormatting sqref="L43 L45">
    <cfRule type="cellIs" dxfId="396" priority="9" stopIfTrue="1" operator="notEqual">
      <formula>""</formula>
    </cfRule>
  </conditionalFormatting>
  <conditionalFormatting sqref="L43 L45">
    <cfRule type="cellIs" dxfId="395" priority="8" stopIfTrue="1" operator="notEqual">
      <formula>""</formula>
    </cfRule>
  </conditionalFormatting>
  <conditionalFormatting sqref="L43 L45">
    <cfRule type="cellIs" dxfId="394" priority="7" stopIfTrue="1" operator="notEqual">
      <formula>""</formula>
    </cfRule>
  </conditionalFormatting>
  <conditionalFormatting sqref="L43 L45">
    <cfRule type="cellIs" dxfId="393" priority="6" stopIfTrue="1" operator="notEqual">
      <formula>""</formula>
    </cfRule>
  </conditionalFormatting>
  <conditionalFormatting sqref="N43 N45">
    <cfRule type="cellIs" dxfId="392" priority="5" stopIfTrue="1" operator="notEqual">
      <formula>""</formula>
    </cfRule>
  </conditionalFormatting>
  <conditionalFormatting sqref="N43 N45">
    <cfRule type="cellIs" dxfId="391" priority="4" stopIfTrue="1" operator="notEqual">
      <formula>""</formula>
    </cfRule>
  </conditionalFormatting>
  <conditionalFormatting sqref="N43 N45">
    <cfRule type="cellIs" dxfId="390" priority="3" stopIfTrue="1" operator="notEqual">
      <formula>""</formula>
    </cfRule>
  </conditionalFormatting>
  <conditionalFormatting sqref="M43 M45">
    <cfRule type="cellIs" dxfId="389" priority="2" stopIfTrue="1" operator="equal">
      <formula>"Total"</formula>
    </cfRule>
  </conditionalFormatting>
  <conditionalFormatting sqref="L43 L45">
    <cfRule type="cellIs" dxfId="388" priority="1" stopIfTrue="1" operator="equal">
      <formula>"Total"</formula>
    </cfRule>
  </conditionalFormatting>
  <pageMargins left="0.23622047244094491" right="0.11811023622047245" top="0.31496062992125984" bottom="0.27559055118110237" header="0.15748031496062992" footer="0.51181102362204722"/>
  <pageSetup paperSize="9" scale="85" orientation="portrait" horizontalDpi="4294967294" vertic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95" zoomScaleNormal="95" zoomScaleSheetLayoutView="110" workbookViewId="0">
      <pane ySplit="2" topLeftCell="A3" activePane="bottomLeft" state="frozen"/>
      <selection activeCell="P35" sqref="P35"/>
      <selection pane="bottomLeft" activeCell="A3" sqref="A3"/>
    </sheetView>
  </sheetViews>
  <sheetFormatPr defaultRowHeight="12.5"/>
  <cols>
    <col min="1" max="1" width="3.1796875" customWidth="1"/>
    <col min="2" max="3" width="8.81640625" customWidth="1"/>
    <col min="4" max="4" width="6.81640625" style="1" customWidth="1"/>
    <col min="5" max="7" width="8.54296875" style="1" customWidth="1"/>
    <col min="8" max="8" width="2.7265625" customWidth="1"/>
    <col min="9" max="10" width="8.81640625" customWidth="1"/>
    <col min="11" max="11" width="6.81640625" customWidth="1"/>
    <col min="12" max="14" width="8.54296875" customWidth="1"/>
  </cols>
  <sheetData>
    <row r="1" spans="1:14" ht="2.25" customHeight="1"/>
    <row r="2" spans="1:14" ht="11.25" customHeight="1" thickBot="1">
      <c r="B2" s="232" t="s">
        <v>55</v>
      </c>
      <c r="D2" s="6"/>
      <c r="G2" s="231">
        <f>'base(indices)'!I2</f>
        <v>45505</v>
      </c>
      <c r="I2" s="301">
        <v>0.95</v>
      </c>
      <c r="K2" s="230"/>
    </row>
    <row r="3" spans="1:14" ht="26.25" customHeight="1" thickBot="1">
      <c r="A3" s="1"/>
      <c r="B3" s="229" t="s">
        <v>51</v>
      </c>
      <c r="C3" s="229" t="s">
        <v>52</v>
      </c>
      <c r="D3" s="228" t="s">
        <v>7</v>
      </c>
      <c r="E3" s="227" t="s">
        <v>53</v>
      </c>
      <c r="F3" s="227" t="s">
        <v>54</v>
      </c>
      <c r="G3" s="227" t="s">
        <v>19</v>
      </c>
      <c r="I3" s="229" t="s">
        <v>51</v>
      </c>
      <c r="J3" s="229" t="s">
        <v>52</v>
      </c>
      <c r="K3" s="228" t="s">
        <v>7</v>
      </c>
      <c r="L3" s="227" t="s">
        <v>53</v>
      </c>
      <c r="M3" s="227" t="s">
        <v>54</v>
      </c>
      <c r="N3" s="227" t="s">
        <v>19</v>
      </c>
    </row>
    <row r="4" spans="1:14" ht="12.75" customHeight="1">
      <c r="B4" s="223">
        <f>'BPC LOAS '!A47</f>
        <v>72</v>
      </c>
      <c r="C4" s="223">
        <f t="shared" ref="C4:C34" si="0">C5</f>
        <v>7</v>
      </c>
      <c r="D4" s="226">
        <v>43101</v>
      </c>
      <c r="E4" s="225">
        <f>'BPC LOAS '!M47</f>
        <v>70773.873874202516</v>
      </c>
      <c r="F4" s="221">
        <f>'BPC LOAS '!N47</f>
        <v>9710.1261257974747</v>
      </c>
      <c r="G4" s="234">
        <f t="shared" ref="G4:G34" si="1">SUM(E4:F4)</f>
        <v>80483.999999999985</v>
      </c>
      <c r="I4" s="237">
        <f>'BPC LOAS '!A89</f>
        <v>30</v>
      </c>
      <c r="J4" s="223">
        <f>'LOAS 90% E.R.S.E.'!J4</f>
        <v>7</v>
      </c>
      <c r="K4" s="222">
        <v>44378</v>
      </c>
      <c r="L4" s="225">
        <f>'BPC LOAS '!M89</f>
        <v>41847.99612125256</v>
      </c>
      <c r="M4" s="221">
        <f>'BPC LOAS '!N89</f>
        <v>9710.1261257974747</v>
      </c>
      <c r="N4" s="221">
        <f t="shared" ref="N4:N10" si="2">SUM(L4:M4)</f>
        <v>51558.122247050036</v>
      </c>
    </row>
    <row r="5" spans="1:14" ht="12.75" customHeight="1">
      <c r="B5" s="238">
        <f>'BPC LOAS '!A48</f>
        <v>71</v>
      </c>
      <c r="C5" s="238">
        <f t="shared" si="0"/>
        <v>7</v>
      </c>
      <c r="D5" s="106">
        <v>43132</v>
      </c>
      <c r="E5" s="233">
        <f>'BPC LOAS '!M48</f>
        <v>70773.873874202516</v>
      </c>
      <c r="F5" s="224">
        <f>'BPC LOAS '!N48</f>
        <v>9710.1261257974747</v>
      </c>
      <c r="G5" s="235">
        <f t="shared" si="1"/>
        <v>80483.999999999985</v>
      </c>
      <c r="I5" s="143">
        <f>'BPC LOAS '!A90</f>
        <v>29</v>
      </c>
      <c r="J5" s="238">
        <f>'LOAS 90% E.R.S.E.'!J5</f>
        <v>7</v>
      </c>
      <c r="K5" s="106">
        <v>44409</v>
      </c>
      <c r="L5" s="233">
        <f>'BPC LOAS '!M90</f>
        <v>40414.529424125285</v>
      </c>
      <c r="M5" s="224">
        <f>'BPC LOAS '!N90</f>
        <v>9710.1261257974747</v>
      </c>
      <c r="N5" s="61">
        <f t="shared" si="2"/>
        <v>50124.655549922762</v>
      </c>
    </row>
    <row r="6" spans="1:14" ht="12.75" customHeight="1">
      <c r="B6" s="223">
        <f>'BPC LOAS '!A49</f>
        <v>70</v>
      </c>
      <c r="C6" s="223">
        <f t="shared" si="0"/>
        <v>7</v>
      </c>
      <c r="D6" s="222">
        <v>43160</v>
      </c>
      <c r="E6" s="225">
        <f>'BPC LOAS '!M49</f>
        <v>70773.873874202516</v>
      </c>
      <c r="F6" s="221">
        <f>'BPC LOAS '!N49</f>
        <v>9710.1261257974747</v>
      </c>
      <c r="G6" s="236">
        <f t="shared" si="1"/>
        <v>80483.999999999985</v>
      </c>
      <c r="I6" s="237">
        <f>'BPC LOAS '!A91</f>
        <v>28</v>
      </c>
      <c r="J6" s="223">
        <f>'LOAS 90% E.R.S.E.'!J6</f>
        <v>7</v>
      </c>
      <c r="K6" s="222">
        <v>44440</v>
      </c>
      <c r="L6" s="225">
        <f>'BPC LOAS '!M91</f>
        <v>38992.504670378192</v>
      </c>
      <c r="M6" s="221">
        <f>'BPC LOAS '!N91</f>
        <v>9710.1261257974747</v>
      </c>
      <c r="N6" s="221">
        <f t="shared" si="2"/>
        <v>48702.630796175668</v>
      </c>
    </row>
    <row r="7" spans="1:14" ht="12.75" customHeight="1">
      <c r="B7" s="238">
        <f>'BPC LOAS '!A50</f>
        <v>69</v>
      </c>
      <c r="C7" s="238">
        <f t="shared" si="0"/>
        <v>7</v>
      </c>
      <c r="D7" s="106">
        <v>43191</v>
      </c>
      <c r="E7" s="233">
        <f>'BPC LOAS '!M50</f>
        <v>70773.873874202516</v>
      </c>
      <c r="F7" s="224">
        <f>'BPC LOAS '!N50</f>
        <v>9710.1261257974747</v>
      </c>
      <c r="G7" s="235">
        <f t="shared" si="1"/>
        <v>80483.999999999985</v>
      </c>
      <c r="I7" s="143">
        <f>'BPC LOAS '!A92</f>
        <v>27</v>
      </c>
      <c r="J7" s="238">
        <f>'LOAS 90% E.R.S.E.'!J7</f>
        <v>7</v>
      </c>
      <c r="K7" s="106">
        <v>44470</v>
      </c>
      <c r="L7" s="233">
        <f>'BPC LOAS '!M92</f>
        <v>37584.758560455339</v>
      </c>
      <c r="M7" s="224">
        <f>'BPC LOAS '!N92</f>
        <v>9710.1261257974747</v>
      </c>
      <c r="N7" s="61">
        <f t="shared" si="2"/>
        <v>47294.884686252815</v>
      </c>
    </row>
    <row r="8" spans="1:14" ht="12.75" customHeight="1">
      <c r="B8" s="223">
        <f>'BPC LOAS '!A51</f>
        <v>68</v>
      </c>
      <c r="C8" s="223">
        <f t="shared" si="0"/>
        <v>7</v>
      </c>
      <c r="D8" s="222">
        <v>43221</v>
      </c>
      <c r="E8" s="225">
        <f>'BPC LOAS '!M51</f>
        <v>70773.873874202516</v>
      </c>
      <c r="F8" s="221">
        <f>'BPC LOAS '!N51</f>
        <v>9710.1261257974747</v>
      </c>
      <c r="G8" s="236">
        <f t="shared" si="1"/>
        <v>80483.999999999985</v>
      </c>
      <c r="I8" s="237">
        <f>'BPC LOAS '!A93</f>
        <v>26</v>
      </c>
      <c r="J8" s="223">
        <f>'LOAS 90% E.R.S.E.'!J8</f>
        <v>7</v>
      </c>
      <c r="K8" s="222">
        <v>44501</v>
      </c>
      <c r="L8" s="225">
        <f>'BPC LOAS '!M93</f>
        <v>36193.290141269106</v>
      </c>
      <c r="M8" s="221">
        <f>'BPC LOAS '!N93</f>
        <v>9710.1261257974747</v>
      </c>
      <c r="N8" s="221">
        <f t="shared" si="2"/>
        <v>45903.416267066583</v>
      </c>
    </row>
    <row r="9" spans="1:14" ht="12.75" customHeight="1">
      <c r="B9" s="238">
        <f>'BPC LOAS '!A52</f>
        <v>67</v>
      </c>
      <c r="C9" s="238">
        <f t="shared" si="0"/>
        <v>7</v>
      </c>
      <c r="D9" s="106">
        <v>43252</v>
      </c>
      <c r="E9" s="233">
        <f>'BPC LOAS '!M52</f>
        <v>70773.873874202516</v>
      </c>
      <c r="F9" s="224">
        <f>'BPC LOAS '!N52</f>
        <v>9710.1261257974747</v>
      </c>
      <c r="G9" s="235">
        <f t="shared" si="1"/>
        <v>80483.999999999985</v>
      </c>
      <c r="I9" s="143">
        <f>'BPC LOAS '!A94</f>
        <v>25</v>
      </c>
      <c r="J9" s="238">
        <f>'LOAS 90% E.R.S.E.'!J9</f>
        <v>7</v>
      </c>
      <c r="K9" s="106">
        <v>44531</v>
      </c>
      <c r="L9" s="233">
        <f>'BPC LOAS '!M94</f>
        <v>34818.118703637578</v>
      </c>
      <c r="M9" s="224">
        <f>'BPC LOAS '!N94</f>
        <v>9710.1261257974747</v>
      </c>
      <c r="N9" s="142">
        <f t="shared" si="2"/>
        <v>44528.244829435054</v>
      </c>
    </row>
    <row r="10" spans="1:14" ht="12.75" customHeight="1">
      <c r="B10" s="223">
        <f>'BPC LOAS '!A53</f>
        <v>66</v>
      </c>
      <c r="C10" s="223">
        <f t="shared" si="0"/>
        <v>7</v>
      </c>
      <c r="D10" s="222">
        <v>43282</v>
      </c>
      <c r="E10" s="225">
        <f>'BPC LOAS '!M53</f>
        <v>70773.873874202516</v>
      </c>
      <c r="F10" s="221">
        <f>'BPC LOAS '!N53</f>
        <v>9710.1261257974747</v>
      </c>
      <c r="G10" s="236">
        <f t="shared" si="1"/>
        <v>80483.999999999985</v>
      </c>
      <c r="I10" s="237">
        <f>'BPC LOAS '!A95</f>
        <v>24</v>
      </c>
      <c r="J10" s="223">
        <f>'LOAS 90% E.R.S.E.'!J10</f>
        <v>7</v>
      </c>
      <c r="K10" s="222">
        <v>44562</v>
      </c>
      <c r="L10" s="225">
        <f>'BPC LOAS '!M95</f>
        <v>33385.776562284424</v>
      </c>
      <c r="M10" s="221">
        <f>'BPC LOAS '!N95</f>
        <v>9710.1261257974747</v>
      </c>
      <c r="N10" s="221">
        <f t="shared" si="2"/>
        <v>43095.9026880819</v>
      </c>
    </row>
    <row r="11" spans="1:14" ht="12.75" customHeight="1">
      <c r="B11" s="238">
        <f>'BPC LOAS '!A54</f>
        <v>65</v>
      </c>
      <c r="C11" s="238">
        <f t="shared" si="0"/>
        <v>7</v>
      </c>
      <c r="D11" s="106">
        <v>43313</v>
      </c>
      <c r="E11" s="233">
        <f>'BPC LOAS '!M54</f>
        <v>70773.873874202516</v>
      </c>
      <c r="F11" s="224">
        <f>'BPC LOAS '!N54</f>
        <v>9710.1261257974747</v>
      </c>
      <c r="G11" s="235">
        <f t="shared" si="1"/>
        <v>80483.999999999985</v>
      </c>
      <c r="I11" s="143">
        <f>'BPC LOAS '!A96</f>
        <v>23</v>
      </c>
      <c r="J11" s="238">
        <f>'LOAS 90% E.R.S.E.'!J11</f>
        <v>7</v>
      </c>
      <c r="K11" s="106">
        <v>44593</v>
      </c>
      <c r="L11" s="233">
        <f>'BPC LOAS '!M96</f>
        <v>31892.468362150583</v>
      </c>
      <c r="M11" s="224">
        <f>'BPC LOAS '!N96</f>
        <v>9710.1261257974747</v>
      </c>
      <c r="N11" s="142">
        <f t="shared" ref="N11:N45" si="3">SUM(L11:M11)</f>
        <v>41602.594487948059</v>
      </c>
    </row>
    <row r="12" spans="1:14" ht="12.75" customHeight="1">
      <c r="B12" s="223">
        <f>'BPC LOAS '!A55</f>
        <v>64</v>
      </c>
      <c r="C12" s="223">
        <f t="shared" si="0"/>
        <v>7</v>
      </c>
      <c r="D12" s="222">
        <v>43344</v>
      </c>
      <c r="E12" s="225">
        <f>'BPC LOAS '!M55</f>
        <v>70773.873874202516</v>
      </c>
      <c r="F12" s="221">
        <f>'BPC LOAS '!N55</f>
        <v>9710.1261257974747</v>
      </c>
      <c r="G12" s="236">
        <f t="shared" si="1"/>
        <v>80483.999999999985</v>
      </c>
      <c r="I12" s="237">
        <f>'BPC LOAS '!A97</f>
        <v>22</v>
      </c>
      <c r="J12" s="223">
        <f>'LOAS 90% E.R.S.E.'!J12</f>
        <v>7</v>
      </c>
      <c r="K12" s="222">
        <v>44621</v>
      </c>
      <c r="L12" s="225">
        <f>'BPC LOAS '!M97</f>
        <v>30407.738091845189</v>
      </c>
      <c r="M12" s="221">
        <f>'BPC LOAS '!N97</f>
        <v>9710.1261257974747</v>
      </c>
      <c r="N12" s="221">
        <f t="shared" si="3"/>
        <v>40117.864217642666</v>
      </c>
    </row>
    <row r="13" spans="1:14" ht="12.75" customHeight="1">
      <c r="B13" s="238">
        <f>'BPC LOAS '!A56</f>
        <v>63</v>
      </c>
      <c r="C13" s="238">
        <f t="shared" si="0"/>
        <v>7</v>
      </c>
      <c r="D13" s="106">
        <v>43374</v>
      </c>
      <c r="E13" s="233">
        <f>'BPC LOAS '!M56</f>
        <v>70773.873874202516</v>
      </c>
      <c r="F13" s="224">
        <f>'BPC LOAS '!N56</f>
        <v>9710.1261257974747</v>
      </c>
      <c r="G13" s="235">
        <f t="shared" si="1"/>
        <v>80483.999999999985</v>
      </c>
      <c r="I13" s="143">
        <f>'BPC LOAS '!A98</f>
        <v>21</v>
      </c>
      <c r="J13" s="238">
        <f>'LOAS 90% E.R.S.E.'!J13</f>
        <v>7</v>
      </c>
      <c r="K13" s="106">
        <v>44652</v>
      </c>
      <c r="L13" s="233">
        <f>'BPC LOAS '!M98</f>
        <v>28932.737151345209</v>
      </c>
      <c r="M13" s="224">
        <f>'BPC LOAS '!N98</f>
        <v>9710.1261257974747</v>
      </c>
      <c r="N13" s="142">
        <f t="shared" si="3"/>
        <v>38642.863277142686</v>
      </c>
    </row>
    <row r="14" spans="1:14" ht="12.75" customHeight="1">
      <c r="B14" s="223">
        <f>'BPC LOAS '!A57</f>
        <v>62</v>
      </c>
      <c r="C14" s="223">
        <f t="shared" si="0"/>
        <v>7</v>
      </c>
      <c r="D14" s="222">
        <v>43405</v>
      </c>
      <c r="E14" s="225">
        <f>'BPC LOAS '!M57</f>
        <v>70773.873874202516</v>
      </c>
      <c r="F14" s="221">
        <f>'BPC LOAS '!N57</f>
        <v>9710.1261257974747</v>
      </c>
      <c r="G14" s="236">
        <f t="shared" si="1"/>
        <v>80483.999999999985</v>
      </c>
      <c r="I14" s="237">
        <f>'BPC LOAS '!A99</f>
        <v>20</v>
      </c>
      <c r="J14" s="223">
        <f>'LOAS 90% E.R.S.E.'!J14</f>
        <v>7</v>
      </c>
      <c r="K14" s="222">
        <v>44682</v>
      </c>
      <c r="L14" s="225">
        <f>'BPC LOAS '!M99</f>
        <v>27467.86853064258</v>
      </c>
      <c r="M14" s="221">
        <f>'BPC LOAS '!N99</f>
        <v>9710.1261257974747</v>
      </c>
      <c r="N14" s="221">
        <f t="shared" si="3"/>
        <v>37177.994656440052</v>
      </c>
    </row>
    <row r="15" spans="1:14" ht="12.75" customHeight="1">
      <c r="B15" s="238">
        <f>'BPC LOAS '!A58</f>
        <v>61</v>
      </c>
      <c r="C15" s="238">
        <f t="shared" si="0"/>
        <v>7</v>
      </c>
      <c r="D15" s="106">
        <v>43435</v>
      </c>
      <c r="E15" s="233">
        <f>'BPC LOAS '!M58</f>
        <v>70773.873874202516</v>
      </c>
      <c r="F15" s="224">
        <f>'BPC LOAS '!N58</f>
        <v>9710.1261257974747</v>
      </c>
      <c r="G15" s="235">
        <f t="shared" si="1"/>
        <v>80483.999999999985</v>
      </c>
      <c r="I15" s="143">
        <f>'BPC LOAS '!A100</f>
        <v>19</v>
      </c>
      <c r="J15" s="238">
        <f>'LOAS 90% E.R.S.E.'!J15</f>
        <v>7</v>
      </c>
      <c r="K15" s="106">
        <v>44713</v>
      </c>
      <c r="L15" s="233">
        <f>'BPC LOAS '!M100</f>
        <v>26013.707929725791</v>
      </c>
      <c r="M15" s="224">
        <f>'BPC LOAS '!N100</f>
        <v>9710.1261257974747</v>
      </c>
      <c r="N15" s="142">
        <f t="shared" si="3"/>
        <v>35723.834055523264</v>
      </c>
    </row>
    <row r="16" spans="1:14" ht="12.75" customHeight="1">
      <c r="B16" s="223">
        <f>'BPC LOAS '!A59</f>
        <v>60</v>
      </c>
      <c r="C16" s="223">
        <f t="shared" si="0"/>
        <v>7</v>
      </c>
      <c r="D16" s="222">
        <v>43466</v>
      </c>
      <c r="E16" s="225">
        <f>'BPC LOAS '!M59</f>
        <v>70773.873874202516</v>
      </c>
      <c r="F16" s="221">
        <f>'BPC LOAS '!N59</f>
        <v>9710.1261257974747</v>
      </c>
      <c r="G16" s="236">
        <f t="shared" si="1"/>
        <v>80483.999999999985</v>
      </c>
      <c r="I16" s="237">
        <f>'BPC LOAS '!A101</f>
        <v>18</v>
      </c>
      <c r="J16" s="223">
        <f>'LOAS 90% E.R.S.E.'!J16</f>
        <v>7</v>
      </c>
      <c r="K16" s="222">
        <v>44743</v>
      </c>
      <c r="L16" s="225">
        <f>'BPC LOAS '!M101</f>
        <v>24571.349178572968</v>
      </c>
      <c r="M16" s="221">
        <f>'BPC LOAS '!N101</f>
        <v>9710.1261257974747</v>
      </c>
      <c r="N16" s="221">
        <f t="shared" si="3"/>
        <v>34281.47530437044</v>
      </c>
    </row>
    <row r="17" spans="2:14" ht="12.75" customHeight="1">
      <c r="B17" s="238">
        <f>'BPC LOAS '!A60</f>
        <v>59</v>
      </c>
      <c r="C17" s="238">
        <f t="shared" si="0"/>
        <v>7</v>
      </c>
      <c r="D17" s="106">
        <v>43497</v>
      </c>
      <c r="E17" s="233">
        <f>'BPC LOAS '!M60</f>
        <v>70773.873874202516</v>
      </c>
      <c r="F17" s="224">
        <f>'BPC LOAS '!N60</f>
        <v>9710.1261257974747</v>
      </c>
      <c r="G17" s="235">
        <f t="shared" si="1"/>
        <v>80483.999999999985</v>
      </c>
      <c r="I17" s="143">
        <f>'BPC LOAS '!A102</f>
        <v>17</v>
      </c>
      <c r="J17" s="238">
        <f>'LOAS 90% E.R.S.E.'!J17</f>
        <v>7</v>
      </c>
      <c r="K17" s="106">
        <v>44774</v>
      </c>
      <c r="L17" s="233">
        <f>'BPC LOAS '!M102</f>
        <v>23140.792277184104</v>
      </c>
      <c r="M17" s="224">
        <f>'BPC LOAS '!N102</f>
        <v>9710.1261257974747</v>
      </c>
      <c r="N17" s="142">
        <f t="shared" si="3"/>
        <v>32850.918402981581</v>
      </c>
    </row>
    <row r="18" spans="2:14" ht="12.75" customHeight="1">
      <c r="B18" s="223">
        <f>'BPC LOAS '!A61</f>
        <v>58</v>
      </c>
      <c r="C18" s="223">
        <f t="shared" si="0"/>
        <v>7</v>
      </c>
      <c r="D18" s="222">
        <v>43525</v>
      </c>
      <c r="E18" s="225">
        <f>'BPC LOAS '!M61</f>
        <v>70773.873874202516</v>
      </c>
      <c r="F18" s="221">
        <f>'BPC LOAS '!N61</f>
        <v>9710.1261257974747</v>
      </c>
      <c r="G18" s="236">
        <f t="shared" si="1"/>
        <v>80483.999999999985</v>
      </c>
      <c r="I18" s="237">
        <f>'BPC LOAS '!A103</f>
        <v>16</v>
      </c>
      <c r="J18" s="223">
        <f>'LOAS 90% E.R.S.E.'!J18</f>
        <v>7</v>
      </c>
      <c r="K18" s="222">
        <v>44805</v>
      </c>
      <c r="L18" s="225">
        <f>'BPC LOAS '!M103</f>
        <v>21722.900775541937</v>
      </c>
      <c r="M18" s="221">
        <f>'BPC LOAS '!N103</f>
        <v>9710.1261257974747</v>
      </c>
      <c r="N18" s="221">
        <f t="shared" si="3"/>
        <v>31433.026901339414</v>
      </c>
    </row>
    <row r="19" spans="2:14" ht="12.75" customHeight="1">
      <c r="B19" s="238">
        <f>'BPC LOAS '!A62</f>
        <v>57</v>
      </c>
      <c r="C19" s="238">
        <f t="shared" si="0"/>
        <v>7</v>
      </c>
      <c r="D19" s="106">
        <v>43556</v>
      </c>
      <c r="E19" s="233">
        <f>'BPC LOAS '!M62</f>
        <v>70773.873874202516</v>
      </c>
      <c r="F19" s="224">
        <f>'BPC LOAS '!N62</f>
        <v>9710.1261257974747</v>
      </c>
      <c r="G19" s="235">
        <f t="shared" si="1"/>
        <v>80483.999999999985</v>
      </c>
      <c r="I19" s="143">
        <f>'BPC LOAS '!A104</f>
        <v>15</v>
      </c>
      <c r="J19" s="238">
        <f>'LOAS 90% E.R.S.E.'!J19</f>
        <v>7</v>
      </c>
      <c r="K19" s="106">
        <v>44835</v>
      </c>
      <c r="L19" s="233">
        <f>'BPC LOAS '!M104</f>
        <v>20317.904953641853</v>
      </c>
      <c r="M19" s="224">
        <f>'BPC LOAS '!N104</f>
        <v>9710.1261257974747</v>
      </c>
      <c r="N19" s="142">
        <f t="shared" si="3"/>
        <v>30028.03107943933</v>
      </c>
    </row>
    <row r="20" spans="2:14" ht="12.75" customHeight="1">
      <c r="B20" s="223">
        <f>'BPC LOAS '!A63</f>
        <v>56</v>
      </c>
      <c r="C20" s="223">
        <f t="shared" si="0"/>
        <v>7</v>
      </c>
      <c r="D20" s="222">
        <v>43586</v>
      </c>
      <c r="E20" s="225">
        <f>'BPC LOAS '!M63</f>
        <v>70773.873874202516</v>
      </c>
      <c r="F20" s="221">
        <f>'BPC LOAS '!N63</f>
        <v>9710.1261257974747</v>
      </c>
      <c r="G20" s="236">
        <f t="shared" si="1"/>
        <v>80483.999999999985</v>
      </c>
      <c r="I20" s="237">
        <f>'BPC LOAS '!A105</f>
        <v>14</v>
      </c>
      <c r="J20" s="223">
        <f>'LOAS 90% E.R.S.E.'!J20</f>
        <v>7</v>
      </c>
      <c r="K20" s="222">
        <v>44866</v>
      </c>
      <c r="L20" s="225">
        <f>'BPC LOAS '!M105</f>
        <v>18924.941261501132</v>
      </c>
      <c r="M20" s="221">
        <f>'BPC LOAS '!N105</f>
        <v>9710.1261257974747</v>
      </c>
      <c r="N20" s="221">
        <f t="shared" si="3"/>
        <v>28635.067387298608</v>
      </c>
    </row>
    <row r="21" spans="2:14" ht="12.75" customHeight="1">
      <c r="B21" s="238">
        <f>'BPC LOAS '!A64</f>
        <v>55</v>
      </c>
      <c r="C21" s="238">
        <f t="shared" si="0"/>
        <v>7</v>
      </c>
      <c r="D21" s="106">
        <v>43617</v>
      </c>
      <c r="E21" s="233">
        <f>'BPC LOAS '!M64</f>
        <v>70773.873874202516</v>
      </c>
      <c r="F21" s="224">
        <f>'BPC LOAS '!N64</f>
        <v>9710.1261257974747</v>
      </c>
      <c r="G21" s="235">
        <f t="shared" si="1"/>
        <v>80483.999999999985</v>
      </c>
      <c r="I21" s="143">
        <f>'BPC LOAS '!A106</f>
        <v>13</v>
      </c>
      <c r="J21" s="238">
        <f>'LOAS 90% E.R.S.E.'!J21</f>
        <v>7</v>
      </c>
      <c r="K21" s="106">
        <v>44896</v>
      </c>
      <c r="L21" s="239">
        <f>'BPC LOAS '!M106</f>
        <v>17543.721849125515</v>
      </c>
      <c r="M21" s="224">
        <f>'BPC LOAS '!N106</f>
        <v>9710.1261257974747</v>
      </c>
      <c r="N21" s="61">
        <f t="shared" si="3"/>
        <v>27253.847974922988</v>
      </c>
    </row>
    <row r="22" spans="2:14" ht="12.75" customHeight="1">
      <c r="B22" s="223">
        <f>'BPC LOAS '!A65</f>
        <v>54</v>
      </c>
      <c r="C22" s="223">
        <f t="shared" si="0"/>
        <v>7</v>
      </c>
      <c r="D22" s="222">
        <v>43647</v>
      </c>
      <c r="E22" s="225">
        <f>'BPC LOAS '!M65</f>
        <v>70773.873874202516</v>
      </c>
      <c r="F22" s="221">
        <f>'BPC LOAS '!N65</f>
        <v>9710.1261257974747</v>
      </c>
      <c r="G22" s="236">
        <f t="shared" si="1"/>
        <v>80483.999999999985</v>
      </c>
      <c r="I22" s="237">
        <f>'BPC LOAS '!A107</f>
        <v>12</v>
      </c>
      <c r="J22" s="223">
        <f>'LOAS 90% E.R.S.E.'!J22</f>
        <v>7</v>
      </c>
      <c r="K22" s="222">
        <v>44927</v>
      </c>
      <c r="L22" s="225">
        <f>'BPC LOAS '!M107</f>
        <v>16124.236342515227</v>
      </c>
      <c r="M22" s="221">
        <f>'BPC LOAS '!N107</f>
        <v>9710.1261257974747</v>
      </c>
      <c r="N22" s="221">
        <f t="shared" si="3"/>
        <v>25834.362468312702</v>
      </c>
    </row>
    <row r="23" spans="2:14" ht="12.75" customHeight="1">
      <c r="B23" s="238">
        <f>'BPC LOAS '!A66</f>
        <v>53</v>
      </c>
      <c r="C23" s="238">
        <f t="shared" si="0"/>
        <v>7</v>
      </c>
      <c r="D23" s="106">
        <v>43678</v>
      </c>
      <c r="E23" s="233">
        <f>'BPC LOAS '!M66</f>
        <v>70773.873874202516</v>
      </c>
      <c r="F23" s="224">
        <f>'BPC LOAS '!N66</f>
        <v>9710.1261257974747</v>
      </c>
      <c r="G23" s="235">
        <f t="shared" si="1"/>
        <v>80483.999999999985</v>
      </c>
      <c r="I23" s="143">
        <f>'BPC LOAS '!A108</f>
        <v>11</v>
      </c>
      <c r="J23" s="238">
        <f>'LOAS 90% E.R.S.E.'!J23</f>
        <v>7</v>
      </c>
      <c r="K23" s="106">
        <v>44958</v>
      </c>
      <c r="L23" s="239">
        <f>'BPC LOAS '!M108</f>
        <v>14667.53924164917</v>
      </c>
      <c r="M23" s="224">
        <f>'BPC LOAS '!N108</f>
        <v>9710.1261257974747</v>
      </c>
      <c r="N23" s="61">
        <f t="shared" si="3"/>
        <v>24377.665367446643</v>
      </c>
    </row>
    <row r="24" spans="2:14" ht="12.75" customHeight="1">
      <c r="B24" s="223">
        <f>'BPC LOAS '!A67</f>
        <v>52</v>
      </c>
      <c r="C24" s="223">
        <f t="shared" si="0"/>
        <v>7</v>
      </c>
      <c r="D24" s="222">
        <v>43709</v>
      </c>
      <c r="E24" s="225">
        <f>'BPC LOAS '!M67</f>
        <v>70773.873874202516</v>
      </c>
      <c r="F24" s="221">
        <f>'BPC LOAS '!N67</f>
        <v>9710.1261257974747</v>
      </c>
      <c r="G24" s="236">
        <f t="shared" si="1"/>
        <v>80483.999999999985</v>
      </c>
      <c r="I24" s="237">
        <f>'BPC LOAS '!A109</f>
        <v>10</v>
      </c>
      <c r="J24" s="223">
        <f>'LOAS 90% E.R.S.E.'!J24</f>
        <v>7</v>
      </c>
      <c r="K24" s="222">
        <v>44986</v>
      </c>
      <c r="L24" s="225">
        <f>'BPC LOAS '!M109</f>
        <v>13223.458520530785</v>
      </c>
      <c r="M24" s="221">
        <f>'BPC LOAS '!N109</f>
        <v>9710.1261257974747</v>
      </c>
      <c r="N24" s="221">
        <f t="shared" si="3"/>
        <v>22933.584646328258</v>
      </c>
    </row>
    <row r="25" spans="2:14" ht="12.75" customHeight="1">
      <c r="B25" s="238">
        <f>'BPC LOAS '!A68</f>
        <v>51</v>
      </c>
      <c r="C25" s="238">
        <f t="shared" si="0"/>
        <v>7</v>
      </c>
      <c r="D25" s="106">
        <v>43739</v>
      </c>
      <c r="E25" s="233">
        <f>'BPC LOAS '!M68</f>
        <v>70773.873874202516</v>
      </c>
      <c r="F25" s="224">
        <f>'BPC LOAS '!N68</f>
        <v>9710.1261257974747</v>
      </c>
      <c r="G25" s="235">
        <f t="shared" si="1"/>
        <v>80483.999999999985</v>
      </c>
      <c r="I25" s="143">
        <f>'BPC LOAS '!A110</f>
        <v>9</v>
      </c>
      <c r="J25" s="238">
        <f>'LOAS 90% E.R.S.E.'!J25</f>
        <v>7</v>
      </c>
      <c r="K25" s="106">
        <v>45017</v>
      </c>
      <c r="L25" s="239">
        <f>'BPC LOAS '!M110</f>
        <v>11792.30340415389</v>
      </c>
      <c r="M25" s="224">
        <f>'BPC LOAS '!N110</f>
        <v>9710.1261257974747</v>
      </c>
      <c r="N25" s="61">
        <f t="shared" si="3"/>
        <v>21502.429529951365</v>
      </c>
    </row>
    <row r="26" spans="2:14" ht="12.75" customHeight="1">
      <c r="B26" s="223">
        <f>'BPC LOAS '!A69</f>
        <v>50</v>
      </c>
      <c r="C26" s="223">
        <f t="shared" si="0"/>
        <v>7</v>
      </c>
      <c r="D26" s="222">
        <v>43770</v>
      </c>
      <c r="E26" s="225">
        <f>'BPC LOAS '!M69</f>
        <v>70773.873874202516</v>
      </c>
      <c r="F26" s="221">
        <f>'BPC LOAS '!N69</f>
        <v>9710.1261257974747</v>
      </c>
      <c r="G26" s="236">
        <f t="shared" si="1"/>
        <v>80483.999999999985</v>
      </c>
      <c r="I26" s="237">
        <f>'BPC LOAS '!A111</f>
        <v>8</v>
      </c>
      <c r="J26" s="223">
        <f>'LOAS 90% E.R.S.E.'!J26</f>
        <v>7</v>
      </c>
      <c r="K26" s="222">
        <v>45047</v>
      </c>
      <c r="L26" s="225">
        <f>'BPC LOAS '!M111</f>
        <v>10364.309792713762</v>
      </c>
      <c r="M26" s="221">
        <f>'BPC LOAS '!N111</f>
        <v>9710.1261257974747</v>
      </c>
      <c r="N26" s="221">
        <f t="shared" si="3"/>
        <v>20074.435918511237</v>
      </c>
    </row>
    <row r="27" spans="2:14" ht="12.75" customHeight="1">
      <c r="B27" s="238">
        <f>'BPC LOAS '!A70</f>
        <v>49</v>
      </c>
      <c r="C27" s="238">
        <f t="shared" si="0"/>
        <v>7</v>
      </c>
      <c r="D27" s="106">
        <v>43800</v>
      </c>
      <c r="E27" s="233">
        <f>'BPC LOAS '!M70</f>
        <v>69726.629263276118</v>
      </c>
      <c r="F27" s="224">
        <f>'BPC LOAS '!N70</f>
        <v>9710.1261257974747</v>
      </c>
      <c r="G27" s="235">
        <f t="shared" si="1"/>
        <v>79436.755389073587</v>
      </c>
      <c r="I27" s="143">
        <f>'BPC LOAS '!A112</f>
        <v>7</v>
      </c>
      <c r="J27" s="238">
        <f>'LOAS 90% E.R.S.E.'!J27</f>
        <v>7</v>
      </c>
      <c r="K27" s="106">
        <v>45078</v>
      </c>
      <c r="L27" s="239">
        <f>'BPC LOAS '!M112</f>
        <v>8939.2642212146729</v>
      </c>
      <c r="M27" s="224">
        <f>'BPC LOAS '!N112</f>
        <v>9710.1261257974747</v>
      </c>
      <c r="N27" s="61">
        <f t="shared" si="3"/>
        <v>18649.390347012148</v>
      </c>
    </row>
    <row r="28" spans="2:14" ht="12.75" customHeight="1">
      <c r="B28" s="223">
        <f>'BPC LOAS '!A71</f>
        <v>48</v>
      </c>
      <c r="C28" s="223">
        <f t="shared" si="0"/>
        <v>7</v>
      </c>
      <c r="D28" s="222">
        <v>43831</v>
      </c>
      <c r="E28" s="225">
        <f>'BPC LOAS '!M71</f>
        <v>68273.546659268322</v>
      </c>
      <c r="F28" s="221">
        <f>'BPC LOAS '!N71</f>
        <v>9710.1261257974747</v>
      </c>
      <c r="G28" s="236">
        <f t="shared" si="1"/>
        <v>77983.672785065792</v>
      </c>
      <c r="I28" s="237">
        <f>'BPC LOAS '!A113</f>
        <v>6</v>
      </c>
      <c r="J28" s="223">
        <f>'LOAS 90% E.R.S.E.'!J28</f>
        <v>7</v>
      </c>
      <c r="K28" s="222">
        <v>45108</v>
      </c>
      <c r="L28" s="225">
        <f>'BPC LOAS '!M113</f>
        <v>7527.9499494409592</v>
      </c>
      <c r="M28" s="221">
        <f>'BPC LOAS '!N113</f>
        <v>9710.1261257974747</v>
      </c>
      <c r="N28" s="221">
        <f t="shared" si="3"/>
        <v>17238.076075238434</v>
      </c>
    </row>
    <row r="29" spans="2:14" ht="12.75" customHeight="1">
      <c r="B29" s="238">
        <f>'BPC LOAS '!A72</f>
        <v>47</v>
      </c>
      <c r="C29" s="238">
        <f t="shared" si="0"/>
        <v>7</v>
      </c>
      <c r="D29" s="106">
        <v>43862</v>
      </c>
      <c r="E29" s="233">
        <f>'BPC LOAS '!M72</f>
        <v>66799.773791632048</v>
      </c>
      <c r="F29" s="224">
        <f>'BPC LOAS '!N72</f>
        <v>9710.1261257974747</v>
      </c>
      <c r="G29" s="235">
        <f t="shared" si="1"/>
        <v>76509.899917429517</v>
      </c>
      <c r="I29" s="143">
        <f>'BPC LOAS '!A114</f>
        <v>5</v>
      </c>
      <c r="J29" s="238">
        <f>'LOAS 90% E.R.S.E.'!J29</f>
        <v>7</v>
      </c>
      <c r="K29" s="106">
        <v>45139</v>
      </c>
      <c r="L29" s="239">
        <f>'BPC LOAS '!M114</f>
        <v>6130.0534773988893</v>
      </c>
      <c r="M29" s="224">
        <f>'BPC LOAS '!N114</f>
        <v>9710.1261257974747</v>
      </c>
      <c r="N29" s="61">
        <f t="shared" si="3"/>
        <v>15840.179603196364</v>
      </c>
    </row>
    <row r="30" spans="2:14" ht="12.75" customHeight="1">
      <c r="B30" s="223">
        <f>'BPC LOAS '!A73</f>
        <v>46</v>
      </c>
      <c r="C30" s="223">
        <f t="shared" si="0"/>
        <v>7</v>
      </c>
      <c r="D30" s="222">
        <v>43891</v>
      </c>
      <c r="E30" s="225">
        <f>'BPC LOAS '!M73</f>
        <v>65328.587737737362</v>
      </c>
      <c r="F30" s="221">
        <f>'BPC LOAS '!N73</f>
        <v>9710.1261257974747</v>
      </c>
      <c r="G30" s="236">
        <f t="shared" si="1"/>
        <v>75038.713863534838</v>
      </c>
      <c r="I30" s="237">
        <f>'BPC LOAS '!A115</f>
        <v>4</v>
      </c>
      <c r="J30" s="223">
        <f>'LOAS 90% E.R.S.E.'!J30</f>
        <v>7</v>
      </c>
      <c r="K30" s="222">
        <v>45170</v>
      </c>
      <c r="L30" s="225">
        <f>'BPC LOAS '!M115</f>
        <v>4746.0137050796857</v>
      </c>
      <c r="M30" s="221">
        <f>'BPC LOAS '!N115</f>
        <v>9710.1261257974747</v>
      </c>
      <c r="N30" s="221">
        <f t="shared" si="3"/>
        <v>14456.13983087716</v>
      </c>
    </row>
    <row r="31" spans="2:14" ht="12.75" customHeight="1">
      <c r="B31" s="238">
        <f>'BPC LOAS '!A74</f>
        <v>45</v>
      </c>
      <c r="C31" s="238">
        <f t="shared" si="0"/>
        <v>7</v>
      </c>
      <c r="D31" s="106">
        <v>43922</v>
      </c>
      <c r="E31" s="233">
        <f>'BPC LOAS '!M74</f>
        <v>63859.165136683179</v>
      </c>
      <c r="F31" s="224">
        <f>'BPC LOAS '!N74</f>
        <v>9710.1261257974747</v>
      </c>
      <c r="G31" s="235">
        <f t="shared" si="1"/>
        <v>73569.291262480649</v>
      </c>
      <c r="I31" s="143">
        <f>'BPC LOAS '!A116</f>
        <v>3</v>
      </c>
      <c r="J31" s="238">
        <f>'LOAS 90% E.R.S.E.'!J31</f>
        <v>7</v>
      </c>
      <c r="K31" s="106">
        <v>45200</v>
      </c>
      <c r="L31" s="239">
        <f>'BPC LOAS '!M116</f>
        <v>3375.2036324958876</v>
      </c>
      <c r="M31" s="224">
        <f>'BPC LOAS '!N116</f>
        <v>9710.1261257974747</v>
      </c>
      <c r="N31" s="61">
        <f t="shared" si="3"/>
        <v>13085.329758293363</v>
      </c>
    </row>
    <row r="32" spans="2:14" ht="12.75" customHeight="1">
      <c r="B32" s="223">
        <f>'BPC LOAS '!A75</f>
        <v>44</v>
      </c>
      <c r="C32" s="223">
        <f t="shared" si="0"/>
        <v>7</v>
      </c>
      <c r="D32" s="222">
        <v>43952</v>
      </c>
      <c r="E32" s="225">
        <f>'BPC LOAS '!M75</f>
        <v>62389.815990101408</v>
      </c>
      <c r="F32" s="221">
        <f>'BPC LOAS '!N75</f>
        <v>9710.1261257974747</v>
      </c>
      <c r="G32" s="236">
        <f t="shared" si="1"/>
        <v>72099.942115898884</v>
      </c>
      <c r="I32" s="237">
        <f>'BPC LOAS '!A117</f>
        <v>2</v>
      </c>
      <c r="J32" s="223">
        <f>'LOAS 90% E.R.S.E.'!J32</f>
        <v>7</v>
      </c>
      <c r="K32" s="222">
        <v>45231</v>
      </c>
      <c r="L32" s="225">
        <f>'BPC LOAS '!M117</f>
        <v>2016.7454596650516</v>
      </c>
      <c r="M32" s="221">
        <f>'BPC LOAS '!N117</f>
        <v>9710.1261257974747</v>
      </c>
      <c r="N32" s="221">
        <f t="shared" si="3"/>
        <v>11726.871585462526</v>
      </c>
    </row>
    <row r="33" spans="2:14" ht="12.75" customHeight="1">
      <c r="B33" s="238">
        <f>'BPC LOAS '!A76</f>
        <v>43</v>
      </c>
      <c r="C33" s="238">
        <f t="shared" si="0"/>
        <v>7</v>
      </c>
      <c r="D33" s="106">
        <v>43983</v>
      </c>
      <c r="E33" s="233">
        <f>'BPC LOAS '!M76</f>
        <v>60916.032845564878</v>
      </c>
      <c r="F33" s="224">
        <f>'BPC LOAS '!N76</f>
        <v>9710.1261257974747</v>
      </c>
      <c r="G33" s="235">
        <f t="shared" si="1"/>
        <v>70626.158971362354</v>
      </c>
      <c r="I33" s="143">
        <f>'BPC LOAS '!A118</f>
        <v>1</v>
      </c>
      <c r="J33" s="238">
        <f>'LOAS 90% E.R.S.E.'!J33</f>
        <v>7</v>
      </c>
      <c r="K33" s="106">
        <v>45261</v>
      </c>
      <c r="L33" s="239">
        <f>'BPC LOAS '!M118</f>
        <v>670.32568659344781</v>
      </c>
      <c r="M33" s="224">
        <f>'BPC LOAS '!N118</f>
        <v>9710.1261257974747</v>
      </c>
      <c r="N33" s="61">
        <f t="shared" si="3"/>
        <v>10380.451812390922</v>
      </c>
    </row>
    <row r="34" spans="2:14" ht="12.75" customHeight="1">
      <c r="B34" s="223">
        <f>'BPC LOAS '!A77</f>
        <v>42</v>
      </c>
      <c r="C34" s="223">
        <f t="shared" si="0"/>
        <v>7</v>
      </c>
      <c r="D34" s="222">
        <v>44013</v>
      </c>
      <c r="E34" s="225">
        <f>'BPC LOAS '!M77</f>
        <v>59438.036962673083</v>
      </c>
      <c r="F34" s="221">
        <f>'BPC LOAS '!N77</f>
        <v>9710.1261257974747</v>
      </c>
      <c r="G34" s="236">
        <f t="shared" si="1"/>
        <v>69148.163088470552</v>
      </c>
      <c r="I34" s="237">
        <v>0</v>
      </c>
      <c r="J34" s="223">
        <f>'LOAS 90% E.R.S.E.'!J34</f>
        <v>7</v>
      </c>
      <c r="K34" s="222">
        <v>45292</v>
      </c>
      <c r="L34" s="225">
        <f>'BPC LOAS '!M122</f>
        <v>0</v>
      </c>
      <c r="M34" s="221">
        <f>'BPC LOAS '!N122</f>
        <v>8999.0500000189968</v>
      </c>
      <c r="N34" s="221">
        <f t="shared" si="3"/>
        <v>8999.0500000189968</v>
      </c>
    </row>
    <row r="35" spans="2:14" ht="12.75" customHeight="1">
      <c r="B35" s="238">
        <f>'BPC LOAS '!A78</f>
        <v>41</v>
      </c>
      <c r="C35" s="238">
        <f t="shared" ref="C35:C44" si="4">C36</f>
        <v>7</v>
      </c>
      <c r="D35" s="106">
        <v>44044</v>
      </c>
      <c r="E35" s="233">
        <f>'BPC LOAS '!M78</f>
        <v>57962.399006661268</v>
      </c>
      <c r="F35" s="224">
        <f>'BPC LOAS '!N78</f>
        <v>9710.1261257974747</v>
      </c>
      <c r="G35" s="155">
        <f t="shared" ref="G35:G45" si="5">SUM(E35:F35)</f>
        <v>67672.525132458744</v>
      </c>
      <c r="I35" s="143">
        <v>0</v>
      </c>
      <c r="J35" s="238">
        <f>'LOAS 90% E.R.S.E.'!J35</f>
        <v>6</v>
      </c>
      <c r="K35" s="106">
        <v>45323</v>
      </c>
      <c r="L35" s="155">
        <f>'BPC LOAS '!M123</f>
        <v>0</v>
      </c>
      <c r="M35" s="224">
        <f>'BPC LOAS '!N123</f>
        <v>7583.403538331926</v>
      </c>
      <c r="N35" s="61">
        <f t="shared" si="3"/>
        <v>7583.403538331926</v>
      </c>
    </row>
    <row r="36" spans="2:14" ht="12.75" customHeight="1">
      <c r="B36" s="223">
        <f>'BPC LOAS '!A79</f>
        <v>40</v>
      </c>
      <c r="C36" s="223">
        <f t="shared" si="4"/>
        <v>7</v>
      </c>
      <c r="D36" s="222">
        <v>44075</v>
      </c>
      <c r="E36" s="225">
        <f>'BPC LOAS '!M79</f>
        <v>56490.661748743005</v>
      </c>
      <c r="F36" s="221">
        <f>'BPC LOAS '!N79</f>
        <v>9710.1261257974747</v>
      </c>
      <c r="G36" s="221">
        <f t="shared" si="5"/>
        <v>66200.787874540474</v>
      </c>
      <c r="I36" s="237">
        <v>0</v>
      </c>
      <c r="J36" s="223">
        <f>'LOAS 90% E.R.S.E.'!J36</f>
        <v>5</v>
      </c>
      <c r="K36" s="222">
        <v>45352</v>
      </c>
      <c r="L36" s="225">
        <f>'BPC LOAS '!M124</f>
        <v>0</v>
      </c>
      <c r="M36" s="221">
        <f>'BPC LOAS '!N124</f>
        <v>6179.6284664074283</v>
      </c>
      <c r="N36" s="221">
        <f t="shared" si="3"/>
        <v>6179.6284664074283</v>
      </c>
    </row>
    <row r="37" spans="2:14" ht="12.75" customHeight="1">
      <c r="B37" s="238">
        <f>'BPC LOAS '!A80</f>
        <v>39</v>
      </c>
      <c r="C37" s="238">
        <f t="shared" si="4"/>
        <v>7</v>
      </c>
      <c r="D37" s="106">
        <v>44105</v>
      </c>
      <c r="E37" s="233">
        <f>'BPC LOAS '!M80</f>
        <v>55023.907835497899</v>
      </c>
      <c r="F37" s="224">
        <f>'BPC LOAS '!N80</f>
        <v>9710.1261257974747</v>
      </c>
      <c r="G37" s="61">
        <f t="shared" si="5"/>
        <v>64734.033961295376</v>
      </c>
      <c r="I37" s="412">
        <v>0</v>
      </c>
      <c r="J37" s="238">
        <f>'LOAS 90% E.R.S.E.'!J37</f>
        <v>4</v>
      </c>
      <c r="K37" s="106">
        <v>45383</v>
      </c>
      <c r="L37" s="155">
        <f>'BPC LOAS '!M125</f>
        <v>0</v>
      </c>
      <c r="M37" s="224">
        <f>'BPC LOAS '!N125</f>
        <v>4786.785804264282</v>
      </c>
      <c r="N37" s="61">
        <f t="shared" si="3"/>
        <v>4786.785804264282</v>
      </c>
    </row>
    <row r="38" spans="2:14" ht="12.75" customHeight="1">
      <c r="B38" s="223">
        <f>'BPC LOAS '!A81</f>
        <v>38</v>
      </c>
      <c r="C38" s="223">
        <f t="shared" si="4"/>
        <v>7</v>
      </c>
      <c r="D38" s="222">
        <v>44136</v>
      </c>
      <c r="E38" s="225">
        <f>'BPC LOAS '!M81</f>
        <v>53567.260922564637</v>
      </c>
      <c r="F38" s="221">
        <f>'BPC LOAS '!N81</f>
        <v>9710.1261257974747</v>
      </c>
      <c r="G38" s="221">
        <f t="shared" si="5"/>
        <v>63277.387048362114</v>
      </c>
      <c r="I38" s="237">
        <v>0</v>
      </c>
      <c r="J38" s="223">
        <f>'LOAS 90% E.R.S.E.'!J38</f>
        <v>3</v>
      </c>
      <c r="K38" s="222">
        <v>45413</v>
      </c>
      <c r="L38" s="225">
        <f>'BPC LOAS '!M126</f>
        <v>0</v>
      </c>
      <c r="M38" s="221">
        <f>'BPC LOAS '!N126</f>
        <v>3405.4791818904146</v>
      </c>
      <c r="N38" s="221">
        <f t="shared" si="3"/>
        <v>3405.4791818904146</v>
      </c>
    </row>
    <row r="39" spans="2:14" ht="12.75" customHeight="1">
      <c r="B39" s="238">
        <f>'BPC LOAS '!A82</f>
        <v>37</v>
      </c>
      <c r="C39" s="238">
        <f t="shared" si="4"/>
        <v>7</v>
      </c>
      <c r="D39" s="106">
        <v>44166</v>
      </c>
      <c r="E39" s="233">
        <f>'BPC LOAS '!M82</f>
        <v>52123.252861116409</v>
      </c>
      <c r="F39" s="224">
        <f>'BPC LOAS '!N82</f>
        <v>9710.1261257974747</v>
      </c>
      <c r="G39" s="61">
        <f t="shared" si="5"/>
        <v>61833.378986913885</v>
      </c>
      <c r="I39" s="412">
        <v>0</v>
      </c>
      <c r="J39" s="238">
        <f>'LOAS 90% E.R.S.E.'!J39</f>
        <v>2</v>
      </c>
      <c r="K39" s="106">
        <v>45444</v>
      </c>
      <c r="L39" s="155">
        <f>'BPC LOAS '!M127</f>
        <v>0</v>
      </c>
      <c r="M39" s="224">
        <f>'BPC LOAS '!N127</f>
        <v>2035.7085992858269</v>
      </c>
      <c r="N39" s="61">
        <f t="shared" si="3"/>
        <v>2035.7085992858269</v>
      </c>
    </row>
    <row r="40" spans="2:14" ht="12.75" customHeight="1">
      <c r="B40" s="223">
        <f>'BPC LOAS '!A83</f>
        <v>36</v>
      </c>
      <c r="C40" s="223">
        <f t="shared" si="4"/>
        <v>7</v>
      </c>
      <c r="D40" s="222">
        <v>44197</v>
      </c>
      <c r="E40" s="225">
        <f>'BPC LOAS '!M83</f>
        <v>50655.161901748339</v>
      </c>
      <c r="F40" s="221">
        <f>'BPC LOAS '!N83</f>
        <v>9710.1261257974747</v>
      </c>
      <c r="G40" s="221">
        <f t="shared" si="5"/>
        <v>60365.288027545816</v>
      </c>
      <c r="I40" s="237">
        <v>0</v>
      </c>
      <c r="J40" s="223">
        <f>'LOAS 90% E.R.S.E.'!J40</f>
        <v>1</v>
      </c>
      <c r="K40" s="222">
        <v>45474</v>
      </c>
      <c r="L40" s="225">
        <f>'BPC LOAS '!M128</f>
        <v>0</v>
      </c>
      <c r="M40" s="221">
        <f>'BPC LOAS '!N128</f>
        <v>676.80335646393223</v>
      </c>
      <c r="N40" s="221">
        <f t="shared" si="3"/>
        <v>676.80335646393223</v>
      </c>
    </row>
    <row r="41" spans="2:14" ht="12.75" customHeight="1">
      <c r="B41" s="238">
        <f>'BPC LOAS '!A84</f>
        <v>35</v>
      </c>
      <c r="C41" s="238">
        <f t="shared" si="4"/>
        <v>7</v>
      </c>
      <c r="D41" s="106">
        <v>44228</v>
      </c>
      <c r="E41" s="233">
        <f>'BPC LOAS '!M84</f>
        <v>49162.960385173341</v>
      </c>
      <c r="F41" s="224">
        <f>'BPC LOAS '!N84</f>
        <v>9710.1261257974747</v>
      </c>
      <c r="G41" s="61">
        <f t="shared" si="5"/>
        <v>58873.086510970817</v>
      </c>
      <c r="I41" s="143">
        <v>0</v>
      </c>
      <c r="J41" s="238">
        <f>'LOAS 90% E.R.S.E.'!J41</f>
        <v>0</v>
      </c>
      <c r="K41" s="106">
        <v>45505</v>
      </c>
      <c r="L41" s="155">
        <f>'BPC LOAS '!M129</f>
        <v>0</v>
      </c>
      <c r="M41" s="224">
        <f>'BPC LOAS '!N129</f>
        <v>0</v>
      </c>
      <c r="N41" s="61">
        <f t="shared" si="3"/>
        <v>0</v>
      </c>
    </row>
    <row r="42" spans="2:14" ht="12.75" customHeight="1">
      <c r="B42" s="223">
        <f>'BPC LOAS '!A85</f>
        <v>34</v>
      </c>
      <c r="C42" s="223">
        <f t="shared" si="4"/>
        <v>7</v>
      </c>
      <c r="D42" s="222">
        <v>44256</v>
      </c>
      <c r="E42" s="225">
        <f>'BPC LOAS '!M85</f>
        <v>47680.106172295033</v>
      </c>
      <c r="F42" s="221">
        <f>'BPC LOAS '!N85</f>
        <v>9710.1261257974747</v>
      </c>
      <c r="G42" s="221">
        <f t="shared" si="5"/>
        <v>57390.232298092509</v>
      </c>
      <c r="I42" s="237">
        <v>0</v>
      </c>
      <c r="J42" s="223">
        <f>'LOAS 90% E.R.S.E.'!J42</f>
        <v>0</v>
      </c>
      <c r="K42" s="222">
        <v>45536</v>
      </c>
      <c r="L42" s="225">
        <f>'BPC LOAS '!M130</f>
        <v>0</v>
      </c>
      <c r="M42" s="221">
        <f>'BPC LOAS '!N130</f>
        <v>0</v>
      </c>
      <c r="N42" s="221">
        <f t="shared" si="3"/>
        <v>0</v>
      </c>
    </row>
    <row r="43" spans="2:14" ht="12.75" customHeight="1">
      <c r="B43" s="238">
        <f>'BPC LOAS '!A86</f>
        <v>33</v>
      </c>
      <c r="C43" s="238">
        <f t="shared" si="4"/>
        <v>7</v>
      </c>
      <c r="D43" s="106">
        <v>44287</v>
      </c>
      <c r="E43" s="233">
        <f>'BPC LOAS '!M86</f>
        <v>46207.617663817698</v>
      </c>
      <c r="F43" s="224">
        <f>'BPC LOAS '!N86</f>
        <v>9710.1261257974747</v>
      </c>
      <c r="G43" s="61">
        <f t="shared" si="5"/>
        <v>55917.743789615175</v>
      </c>
      <c r="I43" s="143">
        <v>0</v>
      </c>
      <c r="J43" s="238">
        <f>'LOAS 90% E.R.S.E.'!J43</f>
        <v>0</v>
      </c>
      <c r="K43" s="106">
        <v>45566</v>
      </c>
      <c r="L43" s="155">
        <f>'BPC LOAS '!M131</f>
        <v>0</v>
      </c>
      <c r="M43" s="224">
        <f>'BPC LOAS '!N131</f>
        <v>0</v>
      </c>
      <c r="N43" s="61">
        <f t="shared" si="3"/>
        <v>0</v>
      </c>
    </row>
    <row r="44" spans="2:14" ht="12.75" customHeight="1">
      <c r="B44" s="223">
        <f>'BPC LOAS '!A87</f>
        <v>32</v>
      </c>
      <c r="C44" s="223">
        <f t="shared" si="4"/>
        <v>7</v>
      </c>
      <c r="D44" s="222">
        <v>44317</v>
      </c>
      <c r="E44" s="225">
        <f>'BPC LOAS '!M87</f>
        <v>44746.315334738021</v>
      </c>
      <c r="F44" s="221">
        <f>'BPC LOAS '!N87</f>
        <v>9710.1261257974747</v>
      </c>
      <c r="G44" s="221">
        <f t="shared" si="5"/>
        <v>54456.441460535498</v>
      </c>
      <c r="I44" s="237">
        <v>0</v>
      </c>
      <c r="J44" s="223">
        <f>'LOAS 90% E.R.S.E.'!J44</f>
        <v>0</v>
      </c>
      <c r="K44" s="222">
        <v>45597</v>
      </c>
      <c r="L44" s="225">
        <f>'BPC LOAS '!M132</f>
        <v>0</v>
      </c>
      <c r="M44" s="221">
        <f>'BPC LOAS '!N132</f>
        <v>0</v>
      </c>
      <c r="N44" s="221">
        <f t="shared" si="3"/>
        <v>0</v>
      </c>
    </row>
    <row r="45" spans="2:14" ht="12.75" customHeight="1">
      <c r="B45" s="238">
        <f>'BPC LOAS '!A88</f>
        <v>31</v>
      </c>
      <c r="C45" s="238">
        <f>J4</f>
        <v>7</v>
      </c>
      <c r="D45" s="106">
        <v>44348</v>
      </c>
      <c r="E45" s="233">
        <f>'BPC LOAS '!M88</f>
        <v>43292.575013183545</v>
      </c>
      <c r="F45" s="224">
        <f>'BPC LOAS '!N88</f>
        <v>9710.1261257974747</v>
      </c>
      <c r="G45" s="61">
        <f t="shared" si="5"/>
        <v>53002.701138981021</v>
      </c>
      <c r="I45" s="143">
        <v>0</v>
      </c>
      <c r="J45" s="238">
        <f>'LOAS 90% E.R.S.E.'!J45</f>
        <v>0</v>
      </c>
      <c r="K45" s="106">
        <v>45627</v>
      </c>
      <c r="L45" s="155">
        <f>'BPC LOAS '!M133</f>
        <v>0</v>
      </c>
      <c r="M45" s="224">
        <f>'BPC LOAS '!N133</f>
        <v>0</v>
      </c>
      <c r="N45" s="61">
        <f t="shared" si="3"/>
        <v>0</v>
      </c>
    </row>
    <row r="46" spans="2:14" ht="12.75" customHeight="1">
      <c r="B46" s="403" t="s">
        <v>238</v>
      </c>
    </row>
  </sheetData>
  <sheetProtection formatColumns="0" formatRows="0"/>
  <conditionalFormatting sqref="G5 G7 G9 G11 G13 G15 G17 G19 G21 G23 G25 G27 G29 G31 G33 G35 G37 G39 G41 G43 G45 N5 N7 N9 N11 N13 N15 N17 N19 N21">
    <cfRule type="cellIs" dxfId="387" priority="41" stopIfTrue="1" operator="notEqual">
      <formula>""</formula>
    </cfRule>
  </conditionalFormatting>
  <conditionalFormatting sqref="F5 E35:E45 L4:L34 L36 L38 L40 L42 L44 F7 F9 F11 F13 F15 F17 F19 F21 F23 F25 F27 F29 F31 F33 F35 F37 F39 F41 F43 F45">
    <cfRule type="cellIs" dxfId="386" priority="40" stopIfTrue="1" operator="equal">
      <formula>"Total"</formula>
    </cfRule>
  </conditionalFormatting>
  <conditionalFormatting sqref="G4 G6 G8 G10 G12 G14 G16 G18 G20 G22 G24 G26 G28 G30 G32 G34 G36 G38 G40 G42 G44 N4 N6 N8">
    <cfRule type="cellIs" dxfId="385" priority="37" stopIfTrue="1" operator="equal">
      <formula>"Total"</formula>
    </cfRule>
  </conditionalFormatting>
  <conditionalFormatting sqref="F4 F6 F8 F10 F12 F14 F16 F18 F20 F22 F24 F26 F28 F30 F32 F34 F36 F38 F40 F42 F44">
    <cfRule type="cellIs" dxfId="384" priority="39" stopIfTrue="1" operator="equal">
      <formula>"Total"</formula>
    </cfRule>
  </conditionalFormatting>
  <conditionalFormatting sqref="E4:E34">
    <cfRule type="cellIs" dxfId="383" priority="38" stopIfTrue="1" operator="equal">
      <formula>"Total"</formula>
    </cfRule>
  </conditionalFormatting>
  <conditionalFormatting sqref="N10 N12 N14 N16 N18 N20">
    <cfRule type="cellIs" dxfId="382" priority="36" stopIfTrue="1" operator="equal">
      <formula>"Total"</formula>
    </cfRule>
  </conditionalFormatting>
  <conditionalFormatting sqref="M5 M7 M9 M11 M13 M15 M17 M19 M21 M23 M25 M27 M29 M31 M33 M35 M37 M39 M41 M43 M45">
    <cfRule type="cellIs" dxfId="381" priority="35" stopIfTrue="1" operator="equal">
      <formula>"Total"</formula>
    </cfRule>
  </conditionalFormatting>
  <conditionalFormatting sqref="M4 M6 M8 M10 M12 M14 M16 M18 M20 M22 M24 M26 M28 M30 M32 M34 M36 M38 M40 M42 M44">
    <cfRule type="cellIs" dxfId="380" priority="34" stopIfTrue="1" operator="equal">
      <formula>"Total"</formula>
    </cfRule>
  </conditionalFormatting>
  <conditionalFormatting sqref="N22">
    <cfRule type="cellIs" dxfId="379" priority="33" stopIfTrue="1" operator="equal">
      <formula>"Total"</formula>
    </cfRule>
  </conditionalFormatting>
  <conditionalFormatting sqref="N23">
    <cfRule type="cellIs" dxfId="378" priority="32" stopIfTrue="1" operator="notEqual">
      <formula>""</formula>
    </cfRule>
  </conditionalFormatting>
  <conditionalFormatting sqref="N24 N26 N28">
    <cfRule type="cellIs" dxfId="377" priority="31" stopIfTrue="1" operator="equal">
      <formula>"Total"</formula>
    </cfRule>
  </conditionalFormatting>
  <conditionalFormatting sqref="N25 N27 N29">
    <cfRule type="cellIs" dxfId="376" priority="30" stopIfTrue="1" operator="notEqual">
      <formula>""</formula>
    </cfRule>
  </conditionalFormatting>
  <conditionalFormatting sqref="N30 N32">
    <cfRule type="cellIs" dxfId="375" priority="29" stopIfTrue="1" operator="equal">
      <formula>"Total"</formula>
    </cfRule>
  </conditionalFormatting>
  <conditionalFormatting sqref="N31 N33">
    <cfRule type="cellIs" dxfId="374" priority="28" stopIfTrue="1" operator="notEqual">
      <formula>""</formula>
    </cfRule>
  </conditionalFormatting>
  <conditionalFormatting sqref="D5 D7 D9 D11 D13 D15 D17 D19 D21 D23 D25 D27 D29 D31 D33 D35 D37 D39">
    <cfRule type="cellIs" dxfId="373" priority="27" stopIfTrue="1" operator="notEqual">
      <formula>""</formula>
    </cfRule>
  </conditionalFormatting>
  <conditionalFormatting sqref="D41 D43 D45 K5 K7 K9 K11 K13 K15 K17 K19 K21 K23 K25 K27 K29 K31 K33">
    <cfRule type="cellIs" dxfId="372" priority="26" stopIfTrue="1" operator="notEqual">
      <formula>""</formula>
    </cfRule>
  </conditionalFormatting>
  <conditionalFormatting sqref="K35 K37 K39 K41 K43 K45">
    <cfRule type="cellIs" dxfId="371" priority="25" stopIfTrue="1" operator="notEqual">
      <formula>""</formula>
    </cfRule>
  </conditionalFormatting>
  <conditionalFormatting sqref="N35">
    <cfRule type="cellIs" dxfId="370" priority="24" stopIfTrue="1" operator="notEqual">
      <formula>""</formula>
    </cfRule>
  </conditionalFormatting>
  <conditionalFormatting sqref="N35">
    <cfRule type="cellIs" dxfId="369" priority="23" stopIfTrue="1" operator="notEqual">
      <formula>""</formula>
    </cfRule>
  </conditionalFormatting>
  <conditionalFormatting sqref="N35">
    <cfRule type="cellIs" dxfId="368" priority="22" stopIfTrue="1" operator="notEqual">
      <formula>""</formula>
    </cfRule>
  </conditionalFormatting>
  <conditionalFormatting sqref="N34">
    <cfRule type="cellIs" dxfId="367" priority="21" stopIfTrue="1" operator="equal">
      <formula>"Total"</formula>
    </cfRule>
  </conditionalFormatting>
  <conditionalFormatting sqref="N37">
    <cfRule type="cellIs" dxfId="366" priority="20" stopIfTrue="1" operator="notEqual">
      <formula>""</formula>
    </cfRule>
  </conditionalFormatting>
  <conditionalFormatting sqref="N37">
    <cfRule type="cellIs" dxfId="365" priority="19" stopIfTrue="1" operator="notEqual">
      <formula>""</formula>
    </cfRule>
  </conditionalFormatting>
  <conditionalFormatting sqref="N37">
    <cfRule type="cellIs" dxfId="364" priority="18" stopIfTrue="1" operator="notEqual">
      <formula>""</formula>
    </cfRule>
  </conditionalFormatting>
  <conditionalFormatting sqref="N36 N38">
    <cfRule type="cellIs" dxfId="363" priority="17" stopIfTrue="1" operator="equal">
      <formula>"Total"</formula>
    </cfRule>
  </conditionalFormatting>
  <conditionalFormatting sqref="L35 L37 L39 L41 L43 L45">
    <cfRule type="cellIs" dxfId="362" priority="16" stopIfTrue="1" operator="notEqual">
      <formula>""</formula>
    </cfRule>
  </conditionalFormatting>
  <conditionalFormatting sqref="L35 L37 L39 L41 L43 L45">
    <cfRule type="cellIs" dxfId="361" priority="15" stopIfTrue="1" operator="notEqual">
      <formula>""</formula>
    </cfRule>
  </conditionalFormatting>
  <conditionalFormatting sqref="L35 L37 L39 L41 L43 L45">
    <cfRule type="cellIs" dxfId="360" priority="14" stopIfTrue="1" operator="notEqual">
      <formula>""</formula>
    </cfRule>
  </conditionalFormatting>
  <conditionalFormatting sqref="L35 L37 L39 L41 L43 L45">
    <cfRule type="cellIs" dxfId="359" priority="13" stopIfTrue="1" operator="notEqual">
      <formula>""</formula>
    </cfRule>
  </conditionalFormatting>
  <conditionalFormatting sqref="N39">
    <cfRule type="cellIs" dxfId="358" priority="12" stopIfTrue="1" operator="notEqual">
      <formula>""</formula>
    </cfRule>
  </conditionalFormatting>
  <conditionalFormatting sqref="N39">
    <cfRule type="cellIs" dxfId="357" priority="11" stopIfTrue="1" operator="notEqual">
      <formula>""</formula>
    </cfRule>
  </conditionalFormatting>
  <conditionalFormatting sqref="N39">
    <cfRule type="cellIs" dxfId="356" priority="10" stopIfTrue="1" operator="notEqual">
      <formula>""</formula>
    </cfRule>
  </conditionalFormatting>
  <conditionalFormatting sqref="L35 L37 L39 L41 L43 L45">
    <cfRule type="cellIs" dxfId="355" priority="9" stopIfTrue="1" operator="equal">
      <formula>"Total"</formula>
    </cfRule>
  </conditionalFormatting>
  <conditionalFormatting sqref="N40">
    <cfRule type="cellIs" dxfId="354" priority="8" stopIfTrue="1" operator="equal">
      <formula>"Total"</formula>
    </cfRule>
  </conditionalFormatting>
  <conditionalFormatting sqref="N41">
    <cfRule type="cellIs" dxfId="353" priority="7" stopIfTrue="1" operator="notEqual">
      <formula>""</formula>
    </cfRule>
  </conditionalFormatting>
  <conditionalFormatting sqref="N41">
    <cfRule type="cellIs" dxfId="352" priority="6" stopIfTrue="1" operator="notEqual">
      <formula>""</formula>
    </cfRule>
  </conditionalFormatting>
  <conditionalFormatting sqref="N41">
    <cfRule type="cellIs" dxfId="351" priority="5" stopIfTrue="1" operator="notEqual">
      <formula>""</formula>
    </cfRule>
  </conditionalFormatting>
  <conditionalFormatting sqref="N42 N44">
    <cfRule type="cellIs" dxfId="350" priority="4" stopIfTrue="1" operator="equal">
      <formula>"Total"</formula>
    </cfRule>
  </conditionalFormatting>
  <conditionalFormatting sqref="N43 N45">
    <cfRule type="cellIs" dxfId="349" priority="3" stopIfTrue="1" operator="notEqual">
      <formula>""</formula>
    </cfRule>
  </conditionalFormatting>
  <conditionalFormatting sqref="N43 N45">
    <cfRule type="cellIs" dxfId="348" priority="2" stopIfTrue="1" operator="notEqual">
      <formula>""</formula>
    </cfRule>
  </conditionalFormatting>
  <conditionalFormatting sqref="N43 N45">
    <cfRule type="cellIs" dxfId="347" priority="1" stopIfTrue="1" operator="notEqual">
      <formula>""</formula>
    </cfRule>
  </conditionalFormatting>
  <pageMargins left="0.23622047244094491" right="0.11811023622047245" top="0.31496062992125984" bottom="0.27559055118110237" header="0.15748031496062992" footer="0.51181102362204722"/>
  <pageSetup paperSize="9" scale="86" orientation="portrait" horizontalDpi="4294967294" verticalDpi="4294967294"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mageMetadataListFieldId xmlns="b5466ef0-9b04-4dfb-b5cd-e64877fd6088" xsi:nil="true"/>
    <TaxCatchAll xmlns="b32c8ddf-1c16-4fd5-adb3-b4b1ddd6be31" xsi:nil="true"/>
    <ImageMetadataListItemId xmlns="b5466ef0-9b04-4dfb-b5cd-e64877fd6088" xsi:nil="true"/>
    <lcf76f155ced4ddcb4097134ff3c332f xmlns="b5466ef0-9b04-4dfb-b5cd-e64877fd608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83E987A696F1B43870FF55E93BDDF64" ma:contentTypeVersion="17" ma:contentTypeDescription="Crie um novo documento." ma:contentTypeScope="" ma:versionID="b3d3ba323f92ccbd3e64c406be6039a5">
  <xsd:schema xmlns:xsd="http://www.w3.org/2001/XMLSchema" xmlns:xs="http://www.w3.org/2001/XMLSchema" xmlns:p="http://schemas.microsoft.com/office/2006/metadata/properties" xmlns:ns2="b5466ef0-9b04-4dfb-b5cd-e64877fd6088" xmlns:ns3="b32c8ddf-1c16-4fd5-adb3-b4b1ddd6be31" targetNamespace="http://schemas.microsoft.com/office/2006/metadata/properties" ma:root="true" ma:fieldsID="727b1ba29d71b60fcfdd8dbb103a0222" ns2:_="" ns3:_="">
    <xsd:import namespace="b5466ef0-9b04-4dfb-b5cd-e64877fd6088"/>
    <xsd:import namespace="b32c8ddf-1c16-4fd5-adb3-b4b1ddd6be3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3:SharedWithUsers" minOccurs="0"/>
                <xsd:element ref="ns3:SharedWithDetails" minOccurs="0"/>
                <xsd:element ref="ns2:ImageMetadataListItemId" minOccurs="0"/>
                <xsd:element ref="ns2:ImageMetadataListFieldId"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66ef0-9b04-4dfb-b5cd-e64877fd60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ImageMetadataListItemId" ma:index="18" nillable="true" ma:displayName="ImageMetadataListItemId" ma:hidden="true" ma:internalName="ImageMetadataListItemId">
      <xsd:simpleType>
        <xsd:restriction base="dms:Unknown"/>
      </xsd:simpleType>
    </xsd:element>
    <xsd:element name="ImageMetadataListFieldId" ma:index="19" nillable="true" ma:displayName="ImageMetadataListFieldId" ma:hidden="true" ma:internalName="ImageMetadataListFieldId">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f959e577-b2f7-4427-8dd6-cea986f8b08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2c8ddf-1c16-4fd5-adb3-b4b1ddd6be3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1f61cde7-b546-46b3-b69b-c96bce1dff4e}" ma:internalName="TaxCatchAll" ma:showField="CatchAllData" ma:web="b32c8ddf-1c16-4fd5-adb3-b4b1ddd6be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7D6A4E-268F-49C6-813E-E013CAD093F9}">
  <ds:schemaRefs>
    <ds:schemaRef ds:uri="http://schemas.microsoft.com/sharepoint/v3/contenttype/forms"/>
  </ds:schemaRefs>
</ds:datastoreItem>
</file>

<file path=customXml/itemProps2.xml><?xml version="1.0" encoding="utf-8"?>
<ds:datastoreItem xmlns:ds="http://schemas.openxmlformats.org/officeDocument/2006/customXml" ds:itemID="{3A88F5C5-4070-4B86-A5C3-09255EAA7DA3}">
  <ds:schemaRefs>
    <ds:schemaRef ds:uri="http://purl.org/dc/dcmitype/"/>
    <ds:schemaRef ds:uri="http://schemas.microsoft.com/office/infopath/2007/PartnerControls"/>
    <ds:schemaRef ds:uri="http://schemas.microsoft.com/office/2006/metadata/properties"/>
    <ds:schemaRef ds:uri="http://schemas.microsoft.com/office/2006/documentManagement/types"/>
    <ds:schemaRef ds:uri="b32c8ddf-1c16-4fd5-adb3-b4b1ddd6be31"/>
    <ds:schemaRef ds:uri="http://purl.org/dc/elements/1.1/"/>
    <ds:schemaRef ds:uri="http://purl.org/dc/terms/"/>
    <ds:schemaRef ds:uri="http://schemas.openxmlformats.org/package/2006/metadata/core-properties"/>
    <ds:schemaRef ds:uri="b5466ef0-9b04-4dfb-b5cd-e64877fd6088"/>
    <ds:schemaRef ds:uri="http://www.w3.org/XML/1998/namespace"/>
  </ds:schemaRefs>
</ds:datastoreItem>
</file>

<file path=customXml/itemProps3.xml><?xml version="1.0" encoding="utf-8"?>
<ds:datastoreItem xmlns:ds="http://schemas.openxmlformats.org/officeDocument/2006/customXml" ds:itemID="{8523D134-890C-4023-A1ED-C5D6A51EE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466ef0-9b04-4dfb-b5cd-e64877fd6088"/>
    <ds:schemaRef ds:uri="b32c8ddf-1c16-4fd5-adb3-b4b1ddd6b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15</vt:i4>
      </vt:variant>
      <vt:variant>
        <vt:lpstr>Intervalos nomeados</vt:lpstr>
      </vt:variant>
      <vt:variant>
        <vt:i4>11</vt:i4>
      </vt:variant>
    </vt:vector>
  </HeadingPairs>
  <TitlesOfParts>
    <vt:vector size="26" baseType="lpstr">
      <vt:lpstr>Benef com 13º</vt:lpstr>
      <vt:lpstr>Benef (Com 25%)</vt:lpstr>
      <vt:lpstr>BPC LOAS </vt:lpstr>
      <vt:lpstr>Matern - acordo</vt:lpstr>
      <vt:lpstr>Seg Def - acordo</vt:lpstr>
      <vt:lpstr>Ben 90% E.R.S.E.</vt:lpstr>
      <vt:lpstr>LOAS 90% E.R.S.E.</vt:lpstr>
      <vt:lpstr>Benef 95% E.R.S.E.</vt:lpstr>
      <vt:lpstr>LOAS 95% E.R.S.E.</vt:lpstr>
      <vt:lpstr>Benef 100% E.R.S.E.</vt:lpstr>
      <vt:lpstr>LOAS 100% E.R.S.E.</vt:lpstr>
      <vt:lpstr>Benef Mín análise de execução</vt:lpstr>
      <vt:lpstr>LOAS análise de execução</vt:lpstr>
      <vt:lpstr>base(indices)</vt:lpstr>
      <vt:lpstr>Plan3</vt:lpstr>
      <vt:lpstr>'Benef (Com 25%)'!Area_de_impressao</vt:lpstr>
      <vt:lpstr>'Benef com 13º'!Area_de_impressao</vt:lpstr>
      <vt:lpstr>'Benef Mín análise de execução'!Area_de_impressao</vt:lpstr>
      <vt:lpstr>'LOAS análise de execução'!Area_de_impressao</vt:lpstr>
      <vt:lpstr>'Benef (Com 25%)'!Titulos_de_impressao</vt:lpstr>
      <vt:lpstr>'Benef com 13º'!Titulos_de_impressao</vt:lpstr>
      <vt:lpstr>'Benef Mín análise de execução'!Titulos_de_impressao</vt:lpstr>
      <vt:lpstr>'BPC LOAS '!Titulos_de_impressao</vt:lpstr>
      <vt:lpstr>'LOAS análise de execução'!Titulos_de_impressao</vt:lpstr>
      <vt:lpstr>'Matern - acordo'!Titulos_de_impressao</vt:lpstr>
      <vt:lpstr>'Seg Def - acordo'!Titulos_de_impressao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Igor Mendonça Cardoso Gomes</dc:creator>
  <cp:keywords/>
  <dc:description/>
  <cp:lastModifiedBy>Igor Mendonça Cardoso Gomes</cp:lastModifiedBy>
  <cp:revision/>
  <cp:lastPrinted>2024-07-01T13:12:01Z</cp:lastPrinted>
  <dcterms:created xsi:type="dcterms:W3CDTF">2009-11-09T18:14:09Z</dcterms:created>
  <dcterms:modified xsi:type="dcterms:W3CDTF">2024-08-27T12:23:23Z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0x010100883E987A696F1B43870FF55E93BDDF64</vt:lpwstr>
  </property>
</Properties>
</file>