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42827815\Documents\Julia\EXCEL BOOTCAMP\"/>
    </mc:Choice>
  </mc:AlternateContent>
  <xr:revisionPtr revIDLastSave="0" documentId="13_ncr:1_{0943E9CB-82F4-45DC-88DE-C3B0E02E7FC0}" xr6:coauthVersionLast="47" xr6:coauthVersionMax="47" xr10:uidLastSave="{00000000-0000-0000-0000-000000000000}"/>
  <bookViews>
    <workbookView xWindow="20775" yWindow="0" windowWidth="15375" windowHeight="10905" tabRatio="187" xr2:uid="{7F8D883F-1658-4C96-996E-474BAA55FA06}"/>
  </bookViews>
  <sheets>
    <sheet name="Planilha1" sheetId="1" r:id="rId1"/>
    <sheet name="Planilha2" sheetId="2" r:id="rId2"/>
  </sheets>
  <definedNames>
    <definedName name="aport">Planilha1!$D$20</definedName>
    <definedName name="patrimonio">Planilha1!$D$23</definedName>
    <definedName name="qtd_anos">Planilha1!$D$21</definedName>
    <definedName name="rednimento_carteira">Planilha1!$D$16</definedName>
    <definedName name="salario">Planilha1!$D$15</definedName>
    <definedName name="sugestao_invest">Planilha1!$D$17</definedName>
    <definedName name="taxa_mensal">Planilha1!$D$22</definedName>
    <definedName name="valor_invest">Planilha1!$D$20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3" i="1"/>
  <c r="D24" i="1" s="1"/>
  <c r="D17" i="1"/>
  <c r="C38" i="1"/>
  <c r="C39" i="1"/>
  <c r="C40" i="1"/>
  <c r="C41" i="1"/>
  <c r="C42" i="1"/>
  <c r="C37" i="1"/>
  <c r="I7" i="2"/>
  <c r="B17" i="2"/>
  <c r="B18" i="2"/>
  <c r="B19" i="2"/>
  <c r="B20" i="2"/>
  <c r="B21" i="2"/>
  <c r="B22" i="2"/>
  <c r="B12" i="2"/>
  <c r="B13" i="2"/>
  <c r="B14" i="2"/>
  <c r="B15" i="2"/>
  <c r="B16" i="2"/>
  <c r="B11" i="2"/>
  <c r="B6" i="2"/>
  <c r="B7" i="2"/>
  <c r="B8" i="2"/>
  <c r="B9" i="2"/>
  <c r="B10" i="2"/>
  <c r="B5" i="2"/>
  <c r="C28" i="1"/>
  <c r="D28" i="1" s="1"/>
  <c r="C29" i="1"/>
  <c r="D29" i="1" s="1"/>
  <c r="C30" i="1"/>
  <c r="D30" i="1" s="1"/>
  <c r="C31" i="1"/>
  <c r="D31" i="1" s="1"/>
  <c r="C27" i="1"/>
  <c r="D27" i="1" s="1"/>
  <c r="D38" i="1" l="1"/>
  <c r="D42" i="1"/>
  <c r="D41" i="1"/>
  <c r="D40" i="1"/>
  <c r="D39" i="1"/>
  <c r="D37" i="1" l="1"/>
  <c r="D43" i="1" s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<sst xmlns="http://schemas.openxmlformats.org/spreadsheetml/2006/main" count="71" uniqueCount="35">
  <si>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</si>
  <si>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</si>
  <si>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Redimento Mensal?</t>
  </si>
  <si>
    <t xml:space="preserve">Quanto de Patrimônio acomulado terei ? </t>
  </si>
  <si>
    <t xml:space="preserve">Quanto de Dividendos Mensais? 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</si>
  <si>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</si>
  <si>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</si>
  <si>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</si>
  <si>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</si>
  <si>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</si>
  <si>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</si>
  <si>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</si>
  <si>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</si>
  <si>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</si>
  <si>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</si>
  <si>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 xml:space="preserve">Rendimento Carteira </t>
  </si>
  <si>
    <t>CONSERVADOR</t>
  </si>
  <si>
    <t>PERFIL</t>
  </si>
  <si>
    <t>MODERADO</t>
  </si>
  <si>
    <t>AGRESSIVO</t>
  </si>
  <si>
    <t>TIPO DE FII</t>
  </si>
  <si>
    <t xml:space="preserve">PERNCENTUAL SUGERIDO </t>
  </si>
  <si>
    <t>VALORES</t>
  </si>
  <si>
    <t>PAPEL</t>
  </si>
  <si>
    <t xml:space="preserve">TIOJOLO </t>
  </si>
  <si>
    <t xml:space="preserve">HÍBRIDOS </t>
  </si>
  <si>
    <t>FOFs</t>
  </si>
  <si>
    <t>DESENVOLVIMENTO</t>
  </si>
  <si>
    <t>HOTELARIAS</t>
  </si>
  <si>
    <t>%</t>
  </si>
  <si>
    <t xml:space="preserve">CHAVE COMPOSTA </t>
  </si>
  <si>
    <t xml:space="preserve">MODERADO-TIOJOLO </t>
  </si>
  <si>
    <t>Sugestão de Investimento (20%)</t>
  </si>
  <si>
    <t>Valor a ser Inevstido no Mês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</si>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</sst>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0"/>
      <name val="Segoe UI Black"/>
      <family val="2"/>
    </font>
    <font>
      <b/>
      <sz val="12"/>
      <color theme="0"/>
      <name val="Segoe UI Black"/>
      <family val="2"/>
    </font>
    <font>
      <sz val="11"/>
      <color theme="1"/>
      <name val="Segoe UI Variable Small"/>
    </font>
    <font>
      <b/>
      <sz val="11"/>
      <color theme="1"/>
      <name val="Segoe UI Variable Small"/>
    </font>
    <font>
      <b/>
      <sz val="11"/>
      <color theme="1"/>
      <name val="Calibri"/>
      <family val="2"/>
      <scheme val="minor"/>
    </font>
    <font>
      <sz val="12"/>
      <color theme="0"/>
      <name val="Segoe UI Black"/>
      <family val="2"/>
    </font>
    <font>
      <b/>
      <sz val="11"/>
      <color theme="0"/>
      <name val="Segoe UI Variable Small"/>
    </font>
    <font>
      <sz val="12"/>
      <color theme="1" tint="0.14999847407452621"/>
      <name val="Segoe UI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78DAA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E5060"/>
        <bgColor indexed="64"/>
      </patternFill>
    </fill>
    <fill>
      <patternFill patternType="solid">
        <fgColor rgb="FFA9D08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7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5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indent="3"/>
    </xf>
    <xf numFmtId="0" fontId="6" fillId="3" borderId="10" xfId="0" applyFont="1" applyFill="1" applyBorder="1" applyAlignment="1">
      <alignment horizontal="left" indent="3"/>
    </xf>
    <xf numFmtId="0" fontId="6" fillId="3" borderId="12" xfId="0" applyFont="1" applyFill="1" applyBorder="1" applyAlignment="1">
      <alignment horizontal="left" indent="3"/>
    </xf>
    <xf numFmtId="8" fontId="7" fillId="3" borderId="15" xfId="0" applyNumberFormat="1" applyFont="1" applyFill="1" applyBorder="1" applyAlignment="1">
      <alignment horizontal="center"/>
    </xf>
    <xf numFmtId="8" fontId="7" fillId="3" borderId="16" xfId="0" applyNumberFormat="1" applyFont="1" applyFill="1" applyBorder="1" applyAlignment="1">
      <alignment horizontal="center"/>
    </xf>
    <xf numFmtId="8" fontId="7" fillId="3" borderId="17" xfId="0" applyNumberFormat="1" applyFont="1" applyFill="1" applyBorder="1" applyAlignment="1">
      <alignment horizontal="center"/>
    </xf>
    <xf numFmtId="8" fontId="7" fillId="3" borderId="9" xfId="0" applyNumberFormat="1" applyFont="1" applyFill="1" applyBorder="1" applyAlignment="1">
      <alignment horizontal="center"/>
    </xf>
    <xf numFmtId="8" fontId="7" fillId="3" borderId="11" xfId="0" applyNumberFormat="1" applyFont="1" applyFill="1" applyBorder="1" applyAlignment="1">
      <alignment horizontal="center"/>
    </xf>
    <xf numFmtId="8" fontId="7" fillId="3" borderId="13" xfId="0" applyNumberFormat="1" applyFont="1" applyFill="1" applyBorder="1" applyAlignment="1">
      <alignment horizontal="center"/>
    </xf>
    <xf numFmtId="164" fontId="7" fillId="0" borderId="22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0" fontId="7" fillId="0" borderId="3" xfId="2" applyNumberFormat="1" applyFont="1" applyBorder="1" applyAlignment="1">
      <alignment horizontal="center"/>
    </xf>
    <xf numFmtId="8" fontId="7" fillId="3" borderId="3" xfId="0" applyNumberFormat="1" applyFont="1" applyFill="1" applyBorder="1" applyAlignment="1">
      <alignment horizontal="center" vertical="center"/>
    </xf>
    <xf numFmtId="8" fontId="7" fillId="3" borderId="5" xfId="0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/>
    </xf>
    <xf numFmtId="9" fontId="7" fillId="0" borderId="3" xfId="2" applyFont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0" fontId="3" fillId="4" borderId="0" xfId="3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0" fillId="0" borderId="27" xfId="0" applyBorder="1"/>
    <xf numFmtId="9" fontId="0" fillId="0" borderId="27" xfId="0" applyNumberFormat="1" applyBorder="1" applyAlignment="1">
      <alignment horizontal="center"/>
    </xf>
    <xf numFmtId="9" fontId="3" fillId="4" borderId="0" xfId="2" applyFont="1" applyFill="1"/>
    <xf numFmtId="0" fontId="4" fillId="2" borderId="6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indent="3"/>
    </xf>
    <xf numFmtId="0" fontId="6" fillId="0" borderId="19" xfId="0" applyFont="1" applyBorder="1" applyAlignment="1">
      <alignment horizontal="left" indent="3"/>
    </xf>
    <xf numFmtId="0" fontId="6" fillId="3" borderId="2" xfId="0" applyFont="1" applyFill="1" applyBorder="1" applyAlignment="1">
      <alignment horizontal="left" vertical="center" indent="3"/>
    </xf>
    <xf numFmtId="0" fontId="6" fillId="3" borderId="19" xfId="0" applyFont="1" applyFill="1" applyBorder="1" applyAlignment="1">
      <alignment horizontal="left" vertical="center" indent="3"/>
    </xf>
    <xf numFmtId="0" fontId="6" fillId="3" borderId="4" xfId="0" applyFont="1" applyFill="1" applyBorder="1" applyAlignment="1">
      <alignment horizontal="left" vertical="center" indent="3"/>
    </xf>
    <xf numFmtId="0" fontId="6" fillId="3" borderId="21" xfId="0" applyFont="1" applyFill="1" applyBorder="1" applyAlignment="1">
      <alignment horizontal="left" vertical="center" indent="3"/>
    </xf>
    <xf numFmtId="0" fontId="6" fillId="3" borderId="20" xfId="0" applyFont="1" applyFill="1" applyBorder="1" applyAlignment="1">
      <alignment horizontal="left" indent="3"/>
    </xf>
    <xf numFmtId="0" fontId="6" fillId="3" borderId="18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left" indent="3"/>
    </xf>
    <xf numFmtId="0" fontId="6" fillId="3" borderId="19" xfId="0" applyFont="1" applyFill="1" applyBorder="1" applyAlignment="1">
      <alignment horizontal="left" indent="3"/>
    </xf>
    <xf numFmtId="0" fontId="6" fillId="3" borderId="4" xfId="0" applyFont="1" applyFill="1" applyBorder="1" applyAlignment="1">
      <alignment horizontal="left" indent="3"/>
    </xf>
    <xf numFmtId="0" fontId="6" fillId="3" borderId="21" xfId="0" applyFont="1" applyFill="1" applyBorder="1" applyAlignment="1">
      <alignment horizontal="left" indent="3"/>
    </xf>
    <xf numFmtId="0" fontId="6" fillId="0" borderId="20" xfId="0" applyFont="1" applyBorder="1" applyAlignment="1">
      <alignment horizontal="left" indent="3"/>
    </xf>
    <xf numFmtId="0" fontId="6" fillId="0" borderId="18" xfId="0" applyFont="1" applyBorder="1" applyAlignment="1">
      <alignment horizontal="left" indent="3"/>
    </xf>
    <xf numFmtId="0" fontId="4" fillId="2" borderId="7" xfId="0" applyFont="1" applyFill="1" applyBorder="1" applyAlignment="1">
      <alignment horizontal="left" vertical="center" indent="1"/>
    </xf>
    <xf numFmtId="0" fontId="6" fillId="0" borderId="2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vertical="center"/>
    </xf>
    <xf numFmtId="164" fontId="7" fillId="3" borderId="28" xfId="0" applyNumberFormat="1" applyFont="1" applyFill="1" applyBorder="1" applyAlignment="1">
      <alignment horizontal="center"/>
    </xf>
    <xf numFmtId="0" fontId="6" fillId="3" borderId="26" xfId="0" applyFont="1" applyFill="1" applyBorder="1" applyAlignment="1">
      <alignment horizontal="left" indent="3"/>
    </xf>
    <xf numFmtId="0" fontId="6" fillId="3" borderId="27" xfId="0" applyFont="1" applyFill="1" applyBorder="1" applyAlignment="1">
      <alignment horizontal="left" indent="3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8" borderId="26" xfId="0" applyFill="1" applyBorder="1"/>
    <xf numFmtId="0" fontId="0" fillId="8" borderId="27" xfId="0" applyFill="1" applyBorder="1"/>
    <xf numFmtId="164" fontId="10" fillId="8" borderId="28" xfId="0" applyNumberFormat="1" applyFont="1" applyFill="1" applyBorder="1"/>
    <xf numFmtId="0" fontId="4" fillId="9" borderId="6" xfId="0" applyFont="1" applyFill="1" applyBorder="1" applyAlignment="1">
      <alignment horizontal="left" vertical="center" indent="1"/>
    </xf>
    <xf numFmtId="0" fontId="4" fillId="9" borderId="14" xfId="0" applyFont="1" applyFill="1" applyBorder="1" applyAlignment="1">
      <alignment horizontal="left" vertical="center" indent="1"/>
    </xf>
    <xf numFmtId="0" fontId="4" fillId="9" borderId="7" xfId="0" applyFont="1" applyFill="1" applyBorder="1" applyAlignment="1">
      <alignment horizontal="left" vertical="center" indent="1"/>
    </xf>
    <xf numFmtId="0" fontId="9" fillId="9" borderId="23" xfId="4" applyFont="1" applyFill="1" applyBorder="1" applyAlignment="1">
      <alignment horizontal="left" vertical="center" indent="2"/>
    </xf>
    <xf numFmtId="0" fontId="9" fillId="9" borderId="24" xfId="4" applyFont="1" applyFill="1" applyBorder="1" applyAlignment="1">
      <alignment horizontal="left" vertical="center" indent="2"/>
    </xf>
    <xf numFmtId="164" fontId="7" fillId="3" borderId="22" xfId="0" applyNumberFormat="1" applyFont="1" applyFill="1" applyBorder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1" fillId="7" borderId="25" xfId="4" applyFont="1" applyBorder="1" applyAlignment="1">
      <alignment horizontal="center" vertical="center"/>
    </xf>
  </cellXfs>
  <cellStyles count="5">
    <cellStyle name="60% - Ênfase6" xfId="4" builtinId="52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A9D08E"/>
      <color rgb="FF0E5060"/>
      <color rgb="FFE4E4E4"/>
      <color rgb="FF078DAA"/>
      <color rgb="FFF2F2F2"/>
      <color rgb="FFC4DF16"/>
      <color rgb="FFDDF0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PERNCENTUAL SUGERIDO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Planilha1!$C$36</c:f>
              <c:strCache>
                <c:ptCount val="1"/>
                <c:pt idx="0">
                  <c:v>PERNCENTUAL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E-4BFC-B57B-3304000A708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E-4BFC-B57B-3304000A7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TIOJOLO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E-4BFC-B57B-3304000A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2298610</xdr:colOff>
      <xdr:row>19</xdr:row>
      <xdr:rowOff>40248</xdr:rowOff>
    </xdr:from>
    <xdr:to>
      <xdr:col>1</xdr:col>
      <xdr:colOff>2558332</xdr:colOff>
      <xdr:row>19</xdr:row>
      <xdr:rowOff>209550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0DE79B5-5394-F9E5-2AEF-764D5CC279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505"/>
        <a:stretch>
          <a:fillRect/>
        </a:stretch>
      </xdr:blipFill>
      <xdr:spPr>
        <a:xfrm>
          <a:off x="2908210" y="3735948"/>
          <a:ext cx="259722" cy="169302"/>
        </a:xfrm>
        <a:prstGeom prst="rect">
          <a:avLst/>
        </a:prstGeom>
      </xdr:spPr>
    </xdr:pic>
    <xdr:clientData/>
  </xdr:twoCellAnchor>
  <xdr:twoCellAnchor>
    <xdr:from>
      <xdr:col>1</xdr:col>
      <xdr:colOff>120501</xdr:colOff>
      <xdr:row>46</xdr:row>
      <xdr:rowOff>101452</xdr:rowOff>
    </xdr:from>
    <xdr:to>
      <xdr:col>3</xdr:col>
      <xdr:colOff>1088508</xdr:colOff>
      <xdr:row>67</xdr:row>
      <xdr:rowOff>66452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8E0EB-9ACE-1919-620C-6DE79E1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600076</xdr:colOff>
      <xdr:row>0</xdr:row>
      <xdr:rowOff>180975</xdr:rowOff>
    </xdr:from>
    <xdr:to>
      <xdr:col>3</xdr:col>
      <xdr:colOff>1167580</xdr:colOff>
      <xdr:row>11</xdr:row>
      <xdr:rowOff>102811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F445816-3D63-4D8D-02C7-E0DD77FBD4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098"/>
        <a:stretch>
          <a:fillRect/>
        </a:stretch>
      </xdr:blipFill>
      <xdr:spPr>
        <a:xfrm>
          <a:off x="600076" y="180975"/>
          <a:ext cx="6630730" cy="2062401"/>
        </a:xfrm>
        <a:prstGeom prst="rect">
          <a:avLst/>
        </a:prstGeom>
        <a:ln w="19050" cap="sq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F1DF-F84B-49B6-888E-0AAD72CC41DD}">
  <dimension ref="A1:G75"/>
  <sheetViews>
    <sheetView showGridLines="0" tabSelected="1" zoomScale="93" zoomScaleNormal="93" workbookViewId="0">
      <selection activeCell="A6" sqref="A6"/>
    </sheetView>
  </sheetViews>
  <sheetFormatPr defaultColWidth="0" defaultRowHeight="15" zeroHeight="1" x14ac:dyDescent="0.25"/>
  <cols>
    <col min="1" max="1" width="9.140625" customWidth="1"/>
    <col min="2" max="2" width="49.85546875" customWidth="1"/>
    <col min="3" max="3" width="31.85546875" bestFit="1" customWidth="1"/>
    <col min="4" max="4" width="19" bestFit="1" customWidth="1"/>
    <col min="5" max="7" width="4.85546875" customWidth="1"/>
    <col min="8" max="9" width="9.140625" hidden="1" customWidth="1"/>
    <col min="10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x14ac:dyDescent="0.25"/>
    <row r="12" spans="2:4" x14ac:dyDescent="0.25"/>
    <row r="13" spans="2:4" ht="22.5" customHeight="1" thickBot="1" x14ac:dyDescent="0.3"/>
    <row r="14" spans="2:4" ht="35.25" customHeight="1" thickBot="1" x14ac:dyDescent="0.3">
      <c r="B14" s="59" t="s">
        <v>13</v>
      </c>
      <c r="C14" s="60"/>
      <c r="D14" s="61"/>
    </row>
    <row r="15" spans="2:4" ht="18" customHeight="1" x14ac:dyDescent="0.3">
      <c r="B15" s="37" t="s">
        <v>14</v>
      </c>
      <c r="C15" s="38"/>
      <c r="D15" s="17">
        <v>2500</v>
      </c>
    </row>
    <row r="16" spans="2:4" ht="18" customHeight="1" x14ac:dyDescent="0.3">
      <c r="B16" s="39" t="s">
        <v>15</v>
      </c>
      <c r="C16" s="40"/>
      <c r="D16" s="18">
        <v>0.01</v>
      </c>
    </row>
    <row r="17" spans="1:4" ht="18" customHeight="1" thickBot="1" x14ac:dyDescent="0.35">
      <c r="B17" s="41" t="s">
        <v>32</v>
      </c>
      <c r="C17" s="42"/>
      <c r="D17" s="19">
        <f>salario*20%</f>
        <v>500</v>
      </c>
    </row>
    <row r="18" spans="1:4" ht="22.5" customHeight="1" thickBot="1" x14ac:dyDescent="0.3"/>
    <row r="19" spans="1:4" ht="35.25" customHeight="1" thickBot="1" x14ac:dyDescent="0.3">
      <c r="B19" s="29" t="s">
        <v>5</v>
      </c>
      <c r="C19" s="30"/>
      <c r="D19" s="45"/>
    </row>
    <row r="20" spans="1:4" ht="18" customHeight="1" x14ac:dyDescent="0.3">
      <c r="B20" s="43" t="s">
        <v>0</v>
      </c>
      <c r="C20" s="44"/>
      <c r="D20" s="12">
        <v>500</v>
      </c>
    </row>
    <row r="21" spans="1:4" ht="18" customHeight="1" x14ac:dyDescent="0.3">
      <c r="B21" s="31" t="s">
        <v>1</v>
      </c>
      <c r="C21" s="32"/>
      <c r="D21" s="13">
        <v>5</v>
      </c>
    </row>
    <row r="22" spans="1:4" ht="18" customHeight="1" x14ac:dyDescent="0.3">
      <c r="B22" s="31" t="s">
        <v>2</v>
      </c>
      <c r="C22" s="32"/>
      <c r="D22" s="14">
        <v>1.0789999999999999E-2</v>
      </c>
    </row>
    <row r="23" spans="1:4" ht="18" customHeight="1" x14ac:dyDescent="0.25">
      <c r="B23" s="33" t="s">
        <v>3</v>
      </c>
      <c r="C23" s="34"/>
      <c r="D23" s="15">
        <f>FV(taxa_mensal,qtd_anos*12,aport*-1)</f>
        <v>41888.456999243819</v>
      </c>
    </row>
    <row r="24" spans="1:4" ht="18" customHeight="1" thickBot="1" x14ac:dyDescent="0.3">
      <c r="B24" s="35" t="s">
        <v>4</v>
      </c>
      <c r="C24" s="36"/>
      <c r="D24" s="16">
        <f>patrimonio*rednimento_carteira</f>
        <v>418.88456999243817</v>
      </c>
    </row>
    <row r="25" spans="1:4" ht="22.5" customHeight="1" thickBot="1" x14ac:dyDescent="0.3"/>
    <row r="26" spans="1:4" ht="35.25" customHeight="1" thickBot="1" x14ac:dyDescent="0.3">
      <c r="B26" s="29" t="s">
        <v>11</v>
      </c>
      <c r="C26" s="30"/>
      <c r="D26" s="2" t="s">
        <v>12</v>
      </c>
    </row>
    <row r="27" spans="1:4" ht="18" customHeight="1" x14ac:dyDescent="0.3">
      <c r="A27" s="1">
        <v>2</v>
      </c>
      <c r="B27" s="3" t="s">
        <v>6</v>
      </c>
      <c r="C27" s="6">
        <f>FV($D$22,$A27*12,$D$20*-1)</f>
        <v>13613.813648822608</v>
      </c>
      <c r="D27" s="9">
        <f>C27*rednimento_carteira</f>
        <v>136.13813648822608</v>
      </c>
    </row>
    <row r="28" spans="1:4" ht="18" customHeight="1" x14ac:dyDescent="0.3">
      <c r="A28" s="1">
        <v>5</v>
      </c>
      <c r="B28" s="4" t="s">
        <v>7</v>
      </c>
      <c r="C28" s="7">
        <f>FV($D$22,$A28*12,$D$20*-1)</f>
        <v>41888.456999243819</v>
      </c>
      <c r="D28" s="10">
        <f>C28*rednimento_carteira</f>
        <v>418.88456999243817</v>
      </c>
    </row>
    <row r="29" spans="1:4" ht="18" customHeight="1" x14ac:dyDescent="0.3">
      <c r="A29" s="1">
        <v>10</v>
      </c>
      <c r="B29" s="4" t="s">
        <v>8</v>
      </c>
      <c r="C29" s="7">
        <f>FV($D$22,$A29*12,$D$20*-1)</f>
        <v>121642.1062650861</v>
      </c>
      <c r="D29" s="10">
        <f>C29*rednimento_carteira</f>
        <v>1216.4210626508609</v>
      </c>
    </row>
    <row r="30" spans="1:4" ht="18" customHeight="1" x14ac:dyDescent="0.3">
      <c r="A30" s="1">
        <v>20</v>
      </c>
      <c r="B30" s="4" t="s">
        <v>9</v>
      </c>
      <c r="C30" s="7">
        <f>FV($D$22,$A30*12,$D$20*-1)</f>
        <v>562599.20004854025</v>
      </c>
      <c r="D30" s="10">
        <f>C30*rednimento_carteira</f>
        <v>5625.992000485403</v>
      </c>
    </row>
    <row r="31" spans="1:4" ht="18" customHeight="1" thickBot="1" x14ac:dyDescent="0.35">
      <c r="A31" s="1">
        <v>30</v>
      </c>
      <c r="B31" s="5" t="s">
        <v>10</v>
      </c>
      <c r="C31" s="8">
        <f>FV($D$22,$A31*12,$D$20*-1)</f>
        <v>2161084.8275023573</v>
      </c>
      <c r="D31" s="11">
        <f>C31*rednimento_carteira</f>
        <v>21610.848275023574</v>
      </c>
    </row>
    <row r="32" spans="1:4" ht="22.5" customHeight="1" thickBot="1" x14ac:dyDescent="0.3"/>
    <row r="33" spans="2:4" s="49" customFormat="1" ht="21" customHeight="1" x14ac:dyDescent="0.25">
      <c r="B33" s="62" t="s">
        <v>17</v>
      </c>
      <c r="C33" s="63"/>
      <c r="D33" s="68" t="s">
        <v>34</v>
      </c>
    </row>
    <row r="34" spans="2:4" ht="17.25" thickBot="1" x14ac:dyDescent="0.35">
      <c r="B34" s="51" t="s">
        <v>33</v>
      </c>
      <c r="C34" s="52"/>
      <c r="D34" s="50">
        <f>aport</f>
        <v>500</v>
      </c>
    </row>
    <row r="35" spans="2:4" ht="22.5" customHeight="1" thickBot="1" x14ac:dyDescent="0.3"/>
    <row r="36" spans="2:4" s="49" customFormat="1" ht="21" customHeight="1" x14ac:dyDescent="0.25">
      <c r="B36" s="53" t="s">
        <v>20</v>
      </c>
      <c r="C36" s="54" t="s">
        <v>21</v>
      </c>
      <c r="D36" s="55" t="s">
        <v>22</v>
      </c>
    </row>
    <row r="37" spans="2:4" ht="16.5" x14ac:dyDescent="0.3">
      <c r="B37" s="46" t="s">
        <v>23</v>
      </c>
      <c r="C37" s="67">
        <f>VLOOKUP($D$33&amp;"-"&amp;B37,Planilha2!$B:$E,4,)</f>
        <v>0.3</v>
      </c>
      <c r="D37" s="64">
        <f>C37*$D$34</f>
        <v>150</v>
      </c>
    </row>
    <row r="38" spans="2:4" ht="16.5" x14ac:dyDescent="0.3">
      <c r="B38" s="47" t="s">
        <v>24</v>
      </c>
      <c r="C38" s="67">
        <f>VLOOKUP($D$33&amp;"-"&amp;B38,Planilha2!$B:$E,4,)</f>
        <v>0.5</v>
      </c>
      <c r="D38" s="65">
        <f>C38*$D$34</f>
        <v>250</v>
      </c>
    </row>
    <row r="39" spans="2:4" ht="16.5" x14ac:dyDescent="0.3">
      <c r="B39" s="47" t="s">
        <v>25</v>
      </c>
      <c r="C39" s="67">
        <f>VLOOKUP($D$33&amp;"-"&amp;B39,Planilha2!$B:$E,4,)</f>
        <v>0.1</v>
      </c>
      <c r="D39" s="65">
        <f>C39*$D$34</f>
        <v>50</v>
      </c>
    </row>
    <row r="40" spans="2:4" ht="16.5" x14ac:dyDescent="0.3">
      <c r="B40" s="47" t="s">
        <v>26</v>
      </c>
      <c r="C40" s="67">
        <f>VLOOKUP($D$33&amp;"-"&amp;B40,Planilha2!$B:$E,4,)</f>
        <v>0.1</v>
      </c>
      <c r="D40" s="65">
        <f>C40*$D$34</f>
        <v>50</v>
      </c>
    </row>
    <row r="41" spans="2:4" ht="16.5" x14ac:dyDescent="0.3">
      <c r="B41" s="47" t="s">
        <v>27</v>
      </c>
      <c r="C41" s="67">
        <f>VLOOKUP($D$33&amp;"-"&amp;B41,Planilha2!$B:$E,4,)</f>
        <v>0</v>
      </c>
      <c r="D41" s="65">
        <f>C41*$D$34</f>
        <v>0</v>
      </c>
    </row>
    <row r="42" spans="2:4" ht="16.5" x14ac:dyDescent="0.3">
      <c r="B42" s="48" t="s">
        <v>28</v>
      </c>
      <c r="C42" s="67">
        <f>VLOOKUP($D$33&amp;"-"&amp;B42,Planilha2!$B:$E,4,)</f>
        <v>0</v>
      </c>
      <c r="D42" s="66">
        <f>C42*$D$34</f>
        <v>0</v>
      </c>
    </row>
    <row r="43" spans="2:4" ht="21" customHeight="1" thickBot="1" x14ac:dyDescent="0.35">
      <c r="B43" s="56"/>
      <c r="C43" s="57"/>
      <c r="D43" s="58">
        <f>SUM(D37:D42)</f>
        <v>500</v>
      </c>
    </row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5" x14ac:dyDescent="0.25"/>
  </sheetData>
  <mergeCells count="13">
    <mergeCell ref="B33:C33"/>
    <mergeCell ref="B34:C34"/>
    <mergeCell ref="B15:C15"/>
    <mergeCell ref="B16:C16"/>
    <mergeCell ref="B17:C17"/>
    <mergeCell ref="B20:C20"/>
    <mergeCell ref="B14:D14"/>
    <mergeCell ref="B19:D19"/>
    <mergeCell ref="B26:C26"/>
    <mergeCell ref="B21:C21"/>
    <mergeCell ref="B22:C22"/>
    <mergeCell ref="B23:C23"/>
    <mergeCell ref="B24:C24"/>
  </mergeCells>
  <dataValidations count="1">
    <dataValidation type="list" allowBlank="1" showInputMessage="1" showErrorMessage="1" sqref="D33" xr:uid="{15F8DBFB-A60B-4760-840E-2EFDC10483C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0964-7EC0-4796-BEE8-56CD3972F608}">
  <dimension ref="B4:I22"/>
  <sheetViews>
    <sheetView workbookViewId="0">
      <selection activeCell="H7" sqref="H7"/>
    </sheetView>
  </sheetViews>
  <sheetFormatPr defaultRowHeight="15" x14ac:dyDescent="0.25"/>
  <cols>
    <col min="2" max="2" width="33.85546875" bestFit="1" customWidth="1"/>
    <col min="3" max="3" width="16.7109375" customWidth="1"/>
    <col min="4" max="4" width="20" customWidth="1"/>
    <col min="5" max="5" width="9.85546875" customWidth="1"/>
    <col min="8" max="8" width="19.28515625" customWidth="1"/>
    <col min="9" max="9" width="29.7109375" customWidth="1"/>
  </cols>
  <sheetData>
    <row r="4" spans="2:9" x14ac:dyDescent="0.25">
      <c r="B4" s="25" t="s">
        <v>30</v>
      </c>
      <c r="C4" s="24" t="s">
        <v>17</v>
      </c>
      <c r="D4" s="24" t="s">
        <v>20</v>
      </c>
      <c r="E4" s="24" t="s">
        <v>29</v>
      </c>
    </row>
    <row r="5" spans="2:9" x14ac:dyDescent="0.25">
      <c r="B5" t="str">
        <f>C5&amp;"-"&amp;D5</f>
        <v>CONSERVADOR-PAPEL</v>
      </c>
      <c r="C5" s="22" t="s">
        <v>16</v>
      </c>
      <c r="D5" s="22" t="s">
        <v>23</v>
      </c>
      <c r="E5" s="21">
        <v>0.3</v>
      </c>
    </row>
    <row r="6" spans="2:9" x14ac:dyDescent="0.25">
      <c r="B6" t="str">
        <f t="shared" ref="B6:B10" si="0">C6&amp;"-"&amp;D6</f>
        <v xml:space="preserve">CONSERVADOR-TIOJOLO </v>
      </c>
      <c r="C6" s="22" t="s">
        <v>16</v>
      </c>
      <c r="D6" s="22" t="s">
        <v>24</v>
      </c>
      <c r="E6" s="21">
        <v>0.5</v>
      </c>
      <c r="I6" t="s">
        <v>29</v>
      </c>
    </row>
    <row r="7" spans="2:9" x14ac:dyDescent="0.25">
      <c r="B7" t="str">
        <f t="shared" si="0"/>
        <v xml:space="preserve">CONSERVADOR-HÍBRIDOS </v>
      </c>
      <c r="C7" s="22" t="s">
        <v>16</v>
      </c>
      <c r="D7" s="22" t="s">
        <v>25</v>
      </c>
      <c r="E7" s="21">
        <v>0.1</v>
      </c>
      <c r="H7" s="20" t="s">
        <v>31</v>
      </c>
      <c r="I7" s="28">
        <f>VLOOKUP(H7,$B:$E,4,)</f>
        <v>0.4</v>
      </c>
    </row>
    <row r="8" spans="2:9" x14ac:dyDescent="0.25">
      <c r="B8" t="str">
        <f t="shared" si="0"/>
        <v>CONSERVADOR-FOFs</v>
      </c>
      <c r="C8" s="22" t="s">
        <v>16</v>
      </c>
      <c r="D8" s="22" t="s">
        <v>26</v>
      </c>
      <c r="E8" s="21">
        <v>0.1</v>
      </c>
    </row>
    <row r="9" spans="2:9" x14ac:dyDescent="0.25">
      <c r="B9" t="str">
        <f t="shared" si="0"/>
        <v>CONSERVADOR-DESENVOLVIMENTO</v>
      </c>
      <c r="C9" s="22" t="s">
        <v>16</v>
      </c>
      <c r="D9" s="22" t="s">
        <v>27</v>
      </c>
      <c r="E9" s="21">
        <v>0</v>
      </c>
    </row>
    <row r="10" spans="2:9" ht="15.75" thickBot="1" x14ac:dyDescent="0.3">
      <c r="B10" s="26" t="str">
        <f t="shared" si="0"/>
        <v>CONSERVADOR-HOTELARIAS</v>
      </c>
      <c r="C10" s="23" t="s">
        <v>16</v>
      </c>
      <c r="D10" s="23" t="s">
        <v>28</v>
      </c>
      <c r="E10" s="27">
        <v>0</v>
      </c>
    </row>
    <row r="11" spans="2:9" x14ac:dyDescent="0.25">
      <c r="B11" t="str">
        <f>C11&amp;"-"&amp;D11</f>
        <v>MODERADO-PAPEL</v>
      </c>
      <c r="C11" s="22" t="s">
        <v>18</v>
      </c>
      <c r="D11" s="22" t="s">
        <v>23</v>
      </c>
      <c r="E11" s="21">
        <v>0.32</v>
      </c>
    </row>
    <row r="12" spans="2:9" x14ac:dyDescent="0.25">
      <c r="B12" t="str">
        <f t="shared" ref="B12:B22" si="1">C12&amp;"-"&amp;D12</f>
        <v xml:space="preserve">MODERADO-TIOJOLO </v>
      </c>
      <c r="C12" s="22" t="s">
        <v>18</v>
      </c>
      <c r="D12" s="22" t="s">
        <v>24</v>
      </c>
      <c r="E12" s="21">
        <v>0.4</v>
      </c>
    </row>
    <row r="13" spans="2:9" x14ac:dyDescent="0.25">
      <c r="B13" t="str">
        <f t="shared" si="1"/>
        <v xml:space="preserve">MODERADO-HÍBRIDOS </v>
      </c>
      <c r="C13" s="22" t="s">
        <v>18</v>
      </c>
      <c r="D13" s="22" t="s">
        <v>25</v>
      </c>
      <c r="E13" s="21">
        <v>0.08</v>
      </c>
    </row>
    <row r="14" spans="2:9" x14ac:dyDescent="0.25">
      <c r="B14" t="str">
        <f t="shared" si="1"/>
        <v>MODERADO-FOFs</v>
      </c>
      <c r="C14" s="22" t="s">
        <v>18</v>
      </c>
      <c r="D14" s="22" t="s">
        <v>26</v>
      </c>
      <c r="E14" s="21">
        <v>0.1</v>
      </c>
    </row>
    <row r="15" spans="2:9" x14ac:dyDescent="0.25">
      <c r="B15" t="str">
        <f t="shared" si="1"/>
        <v>MODERADO-DESENVOLVIMENTO</v>
      </c>
      <c r="C15" s="22" t="s">
        <v>18</v>
      </c>
      <c r="D15" s="22" t="s">
        <v>27</v>
      </c>
      <c r="E15" s="21">
        <v>0.1</v>
      </c>
    </row>
    <row r="16" spans="2:9" ht="15.75" thickBot="1" x14ac:dyDescent="0.3">
      <c r="B16" s="26" t="str">
        <f t="shared" si="1"/>
        <v>MODERADO-HOTELARIAS</v>
      </c>
      <c r="C16" s="23" t="s">
        <v>18</v>
      </c>
      <c r="D16" s="23" t="s">
        <v>28</v>
      </c>
      <c r="E16" s="27">
        <v>0</v>
      </c>
    </row>
    <row r="17" spans="2:5" x14ac:dyDescent="0.25">
      <c r="B17" t="str">
        <f t="shared" si="1"/>
        <v>AGRESSIVO-PAPEL</v>
      </c>
      <c r="C17" s="22" t="s">
        <v>19</v>
      </c>
      <c r="D17" s="22" t="s">
        <v>23</v>
      </c>
      <c r="E17" s="21">
        <v>0.5</v>
      </c>
    </row>
    <row r="18" spans="2:5" x14ac:dyDescent="0.25">
      <c r="B18" t="str">
        <f t="shared" si="1"/>
        <v xml:space="preserve">AGRESSIVO-TIOJOLO </v>
      </c>
      <c r="C18" s="22" t="s">
        <v>19</v>
      </c>
      <c r="D18" s="22" t="s">
        <v>24</v>
      </c>
      <c r="E18" s="21">
        <v>0.1</v>
      </c>
    </row>
    <row r="19" spans="2:5" x14ac:dyDescent="0.25">
      <c r="B19" t="str">
        <f t="shared" si="1"/>
        <v xml:space="preserve">AGRESSIVO-HÍBRIDOS </v>
      </c>
      <c r="C19" s="22" t="s">
        <v>19</v>
      </c>
      <c r="D19" s="22" t="s">
        <v>25</v>
      </c>
      <c r="E19" s="21">
        <v>0.05</v>
      </c>
    </row>
    <row r="20" spans="2:5" x14ac:dyDescent="0.25">
      <c r="B20" t="str">
        <f t="shared" si="1"/>
        <v>AGRESSIVO-FOFs</v>
      </c>
      <c r="C20" s="22" t="s">
        <v>19</v>
      </c>
      <c r="D20" s="22" t="s">
        <v>26</v>
      </c>
      <c r="E20" s="21">
        <v>0.05</v>
      </c>
    </row>
    <row r="21" spans="2:5" x14ac:dyDescent="0.25">
      <c r="B21" t="str">
        <f t="shared" si="1"/>
        <v>AGRESSIVO-DESENVOLVIMENTO</v>
      </c>
      <c r="C21" s="22" t="s">
        <v>19</v>
      </c>
      <c r="D21" s="22" t="s">
        <v>27</v>
      </c>
      <c r="E21" s="21">
        <v>0.2</v>
      </c>
    </row>
    <row r="22" spans="2:5" x14ac:dyDescent="0.25">
      <c r="B22" t="str">
        <f t="shared" si="1"/>
        <v>AGRESSIVO-HOTELARIAS</v>
      </c>
      <c r="C22" s="22" t="s">
        <v>19</v>
      </c>
      <c r="D22" s="22" t="s">
        <v>28</v>
      </c>
      <c r="E22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</vt:lpstr>
      <vt:lpstr>patrimonio</vt:lpstr>
      <vt:lpstr>qtd_anos</vt:lpstr>
      <vt:lpstr>rednimento_carteira</vt:lpstr>
      <vt:lpstr>salario</vt:lpstr>
      <vt:lpstr>sugestao_invest</vt:lpstr>
      <vt:lpstr>taxa_mensal</vt:lpstr>
      <vt:lpstr>valor_invest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Talarico de Souza</dc:creator>
  <cp:lastModifiedBy>Julia Talarico de Souza </cp:lastModifiedBy>
  <dcterms:created xsi:type="dcterms:W3CDTF">2025-06-28T14:35:16Z</dcterms:created>
  <dcterms:modified xsi:type="dcterms:W3CDTF">2025-07-05T11:40:56Z</dcterms:modified>
</cp:coreProperties>
</file>